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2\Portal Transparencia\Diciembre\RRHH\"/>
    </mc:Choice>
  </mc:AlternateContent>
  <xr:revisionPtr revIDLastSave="0" documentId="13_ncr:1_{E456317C-BAF1-4C89-AB5B-5A6F61DCABD0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TRAM.PENS." sheetId="2" r:id="rId6"/>
  </sheets>
  <definedNames>
    <definedName name="_xlnm._FilterDatabase" localSheetId="3" hidden="1">MES!$D$2:$G$2</definedName>
    <definedName name="_xlnm.Print_Area" localSheetId="5">'TRAM.PENS.'!$A$1:$K$36</definedName>
    <definedName name="_xlnm.Print_Titles" localSheetId="5">'TRAM.PENS.'!$1:$7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67" i="67" l="1"/>
  <c r="K1567" i="67" s="1"/>
  <c r="J1585" i="67"/>
  <c r="J1584" i="67"/>
  <c r="J1583" i="67"/>
  <c r="J1582" i="67"/>
  <c r="J1581" i="67"/>
  <c r="K1581" i="67" s="1"/>
  <c r="J1580" i="67"/>
  <c r="J1579" i="67"/>
  <c r="J1578" i="67"/>
  <c r="J1577" i="67"/>
  <c r="J1576" i="67"/>
  <c r="K1576" i="67" s="1"/>
  <c r="J1575" i="67"/>
  <c r="K1575" i="67" s="1"/>
  <c r="J1574" i="67"/>
  <c r="J1573" i="67"/>
  <c r="J1572" i="67"/>
  <c r="J1571" i="67"/>
  <c r="J1570" i="67"/>
  <c r="J1569" i="67"/>
  <c r="J1568" i="67"/>
  <c r="K1566" i="67"/>
  <c r="J1565" i="67"/>
  <c r="K3" i="67"/>
  <c r="J1564" i="67"/>
  <c r="K1564" i="67" s="1"/>
  <c r="J1563" i="67"/>
  <c r="K1563" i="67" s="1"/>
  <c r="J1562" i="67"/>
  <c r="J1561" i="67"/>
  <c r="J1560" i="67"/>
  <c r="J1559" i="67"/>
  <c r="J1558" i="67"/>
  <c r="K1558" i="67" s="1"/>
  <c r="J1557" i="67"/>
  <c r="K1557" i="67" s="1"/>
  <c r="J1556" i="67"/>
  <c r="J1555" i="67"/>
  <c r="J1554" i="67"/>
  <c r="J1553" i="67"/>
  <c r="J1552" i="67"/>
  <c r="K1552" i="67" s="1"/>
  <c r="J1551" i="67"/>
  <c r="K1551" i="67" s="1"/>
  <c r="J1550" i="67"/>
  <c r="J1549" i="67"/>
  <c r="J1548" i="67"/>
  <c r="J1547" i="67"/>
  <c r="J1546" i="67"/>
  <c r="K1546" i="67" s="1"/>
  <c r="J1545" i="67"/>
  <c r="K1545" i="67" s="1"/>
  <c r="J1544" i="67"/>
  <c r="J1543" i="67"/>
  <c r="J1542" i="67"/>
  <c r="J1541" i="67"/>
  <c r="J1540" i="67"/>
  <c r="K1540" i="67" s="1"/>
  <c r="J1539" i="67"/>
  <c r="K1539" i="67" s="1"/>
  <c r="J1538" i="67"/>
  <c r="J1537" i="67"/>
  <c r="J1536" i="67"/>
  <c r="J1535" i="67"/>
  <c r="J1534" i="67"/>
  <c r="K1534" i="67" s="1"/>
  <c r="J1533" i="67"/>
  <c r="K1533" i="67" s="1"/>
  <c r="J1532" i="67"/>
  <c r="J1529" i="67"/>
  <c r="J1531" i="67"/>
  <c r="J1530" i="67"/>
  <c r="J1528" i="67"/>
  <c r="K1528" i="67" s="1"/>
  <c r="J1527" i="67"/>
  <c r="K1527" i="67" s="1"/>
  <c r="J1526" i="67"/>
  <c r="J1525" i="67"/>
  <c r="J1524" i="67"/>
  <c r="J1523" i="67"/>
  <c r="J1522" i="67"/>
  <c r="K1522" i="67" s="1"/>
  <c r="J1521" i="67"/>
  <c r="K1521" i="67" s="1"/>
  <c r="J1520" i="67"/>
  <c r="J1519" i="67"/>
  <c r="J1518" i="67"/>
  <c r="J1517" i="67"/>
  <c r="J1516" i="67"/>
  <c r="K1516" i="67" s="1"/>
  <c r="J1515" i="67"/>
  <c r="K1515" i="67" s="1"/>
  <c r="J1514" i="67"/>
  <c r="J1513" i="67"/>
  <c r="J1512" i="67"/>
  <c r="J1511" i="67"/>
  <c r="J1510" i="67"/>
  <c r="K1510" i="67" s="1"/>
  <c r="J1509" i="67"/>
  <c r="K1509" i="67" s="1"/>
  <c r="J1508" i="67"/>
  <c r="J1507" i="67"/>
  <c r="J1506" i="67"/>
  <c r="J1505" i="67"/>
  <c r="J1504" i="67"/>
  <c r="K1504" i="67" s="1"/>
  <c r="J1503" i="67"/>
  <c r="K1503" i="67" s="1"/>
  <c r="J1502" i="67"/>
  <c r="J1501" i="67"/>
  <c r="J1500" i="67"/>
  <c r="J1499" i="67"/>
  <c r="J1498" i="67"/>
  <c r="K1498" i="67" s="1"/>
  <c r="J1497" i="67"/>
  <c r="K1497" i="67" s="1"/>
  <c r="J1496" i="67"/>
  <c r="J1495" i="67"/>
  <c r="J1494" i="67"/>
  <c r="J1493" i="67"/>
  <c r="J1492" i="67"/>
  <c r="K1492" i="67" s="1"/>
  <c r="J1491" i="67"/>
  <c r="K1491" i="67" s="1"/>
  <c r="J1490" i="67"/>
  <c r="J1489" i="67"/>
  <c r="J1488" i="67"/>
  <c r="J1487" i="67"/>
  <c r="J1486" i="67"/>
  <c r="K1486" i="67" s="1"/>
  <c r="J1485" i="67"/>
  <c r="K1485" i="67" s="1"/>
  <c r="J1484" i="67"/>
  <c r="J1483" i="67"/>
  <c r="J1482" i="67"/>
  <c r="J1481" i="67"/>
  <c r="J1480" i="67"/>
  <c r="K1480" i="67" s="1"/>
  <c r="J1479" i="67"/>
  <c r="K1479" i="67" s="1"/>
  <c r="J1478" i="67"/>
  <c r="J1477" i="67"/>
  <c r="J1476" i="67"/>
  <c r="J1475" i="67"/>
  <c r="J1474" i="67"/>
  <c r="K1474" i="67" s="1"/>
  <c r="J1473" i="67"/>
  <c r="K1473" i="67" s="1"/>
  <c r="J1472" i="67"/>
  <c r="J1471" i="67"/>
  <c r="J1470" i="67"/>
  <c r="J1469" i="67"/>
  <c r="J1468" i="67"/>
  <c r="K1468" i="67" s="1"/>
  <c r="J1467" i="67"/>
  <c r="K1467" i="67" s="1"/>
  <c r="J1466" i="67"/>
  <c r="J1465" i="67"/>
  <c r="J1464" i="67"/>
  <c r="J1463" i="67"/>
  <c r="J1462" i="67"/>
  <c r="K1462" i="67" s="1"/>
  <c r="J1461" i="67"/>
  <c r="K1461" i="67" s="1"/>
  <c r="J1460" i="67"/>
  <c r="J1459" i="67"/>
  <c r="J1458" i="67"/>
  <c r="J1457" i="67"/>
  <c r="J1456" i="67"/>
  <c r="K1456" i="67" s="1"/>
  <c r="J1455" i="67"/>
  <c r="K1455" i="67" s="1"/>
  <c r="J1454" i="67"/>
  <c r="J1453" i="67"/>
  <c r="J1452" i="67"/>
  <c r="J1451" i="67"/>
  <c r="J1450" i="67"/>
  <c r="K1450" i="67" s="1"/>
  <c r="J1449" i="67"/>
  <c r="J1448" i="67"/>
  <c r="J1447" i="67"/>
  <c r="J1446" i="67"/>
  <c r="J1445" i="67"/>
  <c r="J1444" i="67"/>
  <c r="K1444" i="67" s="1"/>
  <c r="J1443" i="67"/>
  <c r="K1443" i="67" s="1"/>
  <c r="J1442" i="67"/>
  <c r="J1441" i="67"/>
  <c r="J1440" i="67"/>
  <c r="J1439" i="67"/>
  <c r="J1438" i="67"/>
  <c r="K1438" i="67" s="1"/>
  <c r="J1437" i="67"/>
  <c r="K1437" i="67" s="1"/>
  <c r="J1436" i="67"/>
  <c r="J1435" i="67"/>
  <c r="J1434" i="67"/>
  <c r="J1433" i="67"/>
  <c r="J1432" i="67"/>
  <c r="K1432" i="67" s="1"/>
  <c r="J1431" i="67"/>
  <c r="K1431" i="67" s="1"/>
  <c r="J1430" i="67"/>
  <c r="J1429" i="67"/>
  <c r="J1428" i="67"/>
  <c r="J1427" i="67"/>
  <c r="J1426" i="67"/>
  <c r="K1426" i="67" s="1"/>
  <c r="J1425" i="67"/>
  <c r="K1425" i="67" s="1"/>
  <c r="J1424" i="67"/>
  <c r="J1423" i="67"/>
  <c r="J1422" i="67"/>
  <c r="J1421" i="67"/>
  <c r="J1420" i="67"/>
  <c r="K1420" i="67" s="1"/>
  <c r="J1419" i="67"/>
  <c r="K1419" i="67" s="1"/>
  <c r="J1418" i="67"/>
  <c r="J1417" i="67"/>
  <c r="J1416" i="67"/>
  <c r="J1415" i="67"/>
  <c r="J1414" i="67"/>
  <c r="K1414" i="67" s="1"/>
  <c r="J1413" i="67"/>
  <c r="K1413" i="67" s="1"/>
  <c r="J1412" i="67"/>
  <c r="J1411" i="67"/>
  <c r="J1410" i="67"/>
  <c r="J1409" i="67"/>
  <c r="J1408" i="67"/>
  <c r="K1408" i="67" s="1"/>
  <c r="J1407" i="67"/>
  <c r="K1407" i="67" s="1"/>
  <c r="J1406" i="67"/>
  <c r="J1405" i="67"/>
  <c r="J1404" i="67"/>
  <c r="J1403" i="67"/>
  <c r="J1402" i="67"/>
  <c r="K1402" i="67" s="1"/>
  <c r="J1401" i="67"/>
  <c r="K1401" i="67" s="1"/>
  <c r="J1400" i="67"/>
  <c r="J1399" i="67"/>
  <c r="J1398" i="67"/>
  <c r="J1397" i="67"/>
  <c r="J1396" i="67"/>
  <c r="K1396" i="67" s="1"/>
  <c r="J1395" i="67"/>
  <c r="K1395" i="67" s="1"/>
  <c r="J1394" i="67"/>
  <c r="J1393" i="67"/>
  <c r="J1392" i="67"/>
  <c r="J1391" i="67"/>
  <c r="J1390" i="67"/>
  <c r="K1390" i="67" s="1"/>
  <c r="J1389" i="67"/>
  <c r="K1389" i="67" s="1"/>
  <c r="J1388" i="67"/>
  <c r="J1387" i="67"/>
  <c r="J1386" i="67"/>
  <c r="J1385" i="67"/>
  <c r="J1384" i="67"/>
  <c r="K1384" i="67" s="1"/>
  <c r="J1383" i="67"/>
  <c r="K1383" i="67" s="1"/>
  <c r="J1382" i="67"/>
  <c r="J1381" i="67"/>
  <c r="J1380" i="67"/>
  <c r="J1379" i="67"/>
  <c r="J1378" i="67"/>
  <c r="K1378" i="67" s="1"/>
  <c r="J1377" i="67"/>
  <c r="K1377" i="67" s="1"/>
  <c r="J1376" i="67"/>
  <c r="J1375" i="67"/>
  <c r="J1374" i="67"/>
  <c r="J1373" i="67"/>
  <c r="J1372" i="67"/>
  <c r="K1372" i="67" s="1"/>
  <c r="J1371" i="67"/>
  <c r="K1371" i="67" s="1"/>
  <c r="J1370" i="67"/>
  <c r="J1369" i="67"/>
  <c r="J1368" i="67"/>
  <c r="J1367" i="67"/>
  <c r="J1366" i="67"/>
  <c r="K1366" i="67" s="1"/>
  <c r="J1365" i="67"/>
  <c r="K1365" i="67" s="1"/>
  <c r="J1364" i="67"/>
  <c r="J1363" i="67"/>
  <c r="J1362" i="67"/>
  <c r="J1361" i="67"/>
  <c r="J1360" i="67"/>
  <c r="K1360" i="67" s="1"/>
  <c r="J1359" i="67"/>
  <c r="K1359" i="67" s="1"/>
  <c r="J1358" i="67"/>
  <c r="J1357" i="67"/>
  <c r="J1356" i="67"/>
  <c r="J1355" i="67"/>
  <c r="J1354" i="67"/>
  <c r="K1354" i="67" s="1"/>
  <c r="J1353" i="67"/>
  <c r="K1353" i="67" s="1"/>
  <c r="J1352" i="67"/>
  <c r="J1351" i="67"/>
  <c r="J1350" i="67"/>
  <c r="J1349" i="67"/>
  <c r="J1348" i="67"/>
  <c r="K1348" i="67" s="1"/>
  <c r="J1347" i="67"/>
  <c r="K1347" i="67" s="1"/>
  <c r="J1346" i="67"/>
  <c r="J1345" i="67"/>
  <c r="J1344" i="67"/>
  <c r="J1343" i="67"/>
  <c r="J1342" i="67"/>
  <c r="K1342" i="67" s="1"/>
  <c r="J1341" i="67"/>
  <c r="J1340" i="67"/>
  <c r="J1339" i="67"/>
  <c r="J1338" i="67"/>
  <c r="J1337" i="67"/>
  <c r="J1336" i="67"/>
  <c r="K1336" i="67" s="1"/>
  <c r="J1335" i="67"/>
  <c r="K1335" i="67" s="1"/>
  <c r="J1334" i="67"/>
  <c r="J1333" i="67"/>
  <c r="J1332" i="67"/>
  <c r="J1331" i="67"/>
  <c r="J1330" i="67"/>
  <c r="K1330" i="67" s="1"/>
  <c r="J1329" i="67"/>
  <c r="K1329" i="67" s="1"/>
  <c r="J1328" i="67"/>
  <c r="J1327" i="67"/>
  <c r="J1326" i="67"/>
  <c r="J1325" i="67"/>
  <c r="J1324" i="67"/>
  <c r="K1324" i="67" s="1"/>
  <c r="J1323" i="67"/>
  <c r="K1323" i="67" s="1"/>
  <c r="J1322" i="67"/>
  <c r="J1321" i="67"/>
  <c r="J1320" i="67"/>
  <c r="J1319" i="67"/>
  <c r="J1318" i="67"/>
  <c r="K1318" i="67" s="1"/>
  <c r="J1317" i="67"/>
  <c r="K1317" i="67" s="1"/>
  <c r="J1316" i="67"/>
  <c r="J1315" i="67"/>
  <c r="J1314" i="67"/>
  <c r="J1313" i="67"/>
  <c r="J1312" i="67"/>
  <c r="K1312" i="67" s="1"/>
  <c r="J1311" i="67"/>
  <c r="K1311" i="67" s="1"/>
  <c r="J1310" i="67"/>
  <c r="J1309" i="67"/>
  <c r="J1308" i="67"/>
  <c r="J1307" i="67"/>
  <c r="J1306" i="67"/>
  <c r="K1306" i="67" s="1"/>
  <c r="J1305" i="67"/>
  <c r="K1305" i="67" s="1"/>
  <c r="J1304" i="67"/>
  <c r="J1303" i="67"/>
  <c r="J1302" i="67"/>
  <c r="J1301" i="67"/>
  <c r="J1300" i="67"/>
  <c r="K1300" i="67" s="1"/>
  <c r="J1299" i="67"/>
  <c r="K1299" i="67" s="1"/>
  <c r="J1298" i="67"/>
  <c r="J1297" i="67"/>
  <c r="J1296" i="67"/>
  <c r="J1295" i="67"/>
  <c r="J1294" i="67"/>
  <c r="K1294" i="67" s="1"/>
  <c r="J1293" i="67"/>
  <c r="K1293" i="67" s="1"/>
  <c r="J1292" i="67"/>
  <c r="J1291" i="67"/>
  <c r="J1290" i="67"/>
  <c r="J1289" i="67"/>
  <c r="J1288" i="67"/>
  <c r="K1288" i="67" s="1"/>
  <c r="J1287" i="67"/>
  <c r="K1287" i="67" s="1"/>
  <c r="J1286" i="67"/>
  <c r="J1285" i="67"/>
  <c r="J1284" i="67"/>
  <c r="J1283" i="67"/>
  <c r="J1282" i="67"/>
  <c r="K1282" i="67" s="1"/>
  <c r="J1281" i="67"/>
  <c r="K1281" i="67" s="1"/>
  <c r="J1280" i="67"/>
  <c r="J1279" i="67"/>
  <c r="J1278" i="67"/>
  <c r="J1277" i="67"/>
  <c r="J1276" i="67"/>
  <c r="K1276" i="67" s="1"/>
  <c r="J1275" i="67"/>
  <c r="K1275" i="67" s="1"/>
  <c r="J1274" i="67"/>
  <c r="J1273" i="67"/>
  <c r="J1272" i="67"/>
  <c r="J1271" i="67"/>
  <c r="J1270" i="67"/>
  <c r="K1270" i="67" s="1"/>
  <c r="J1269" i="67"/>
  <c r="K1269" i="67" s="1"/>
  <c r="J1268" i="67"/>
  <c r="J1267" i="67"/>
  <c r="J1266" i="67"/>
  <c r="J1265" i="67"/>
  <c r="J1264" i="67"/>
  <c r="K1264" i="67" s="1"/>
  <c r="J1263" i="67"/>
  <c r="K1263" i="67" s="1"/>
  <c r="J1262" i="67"/>
  <c r="J1261" i="67"/>
  <c r="J1260" i="67"/>
  <c r="J1259" i="67"/>
  <c r="J1258" i="67"/>
  <c r="J1257" i="67"/>
  <c r="J1256" i="67"/>
  <c r="J1255" i="67"/>
  <c r="J1254" i="67"/>
  <c r="J1253" i="67"/>
  <c r="J1252" i="67"/>
  <c r="J1251" i="67"/>
  <c r="J1250" i="67"/>
  <c r="J1249" i="67"/>
  <c r="J1248" i="67"/>
  <c r="J1247" i="67"/>
  <c r="J1246" i="67"/>
  <c r="K1246" i="67" s="1"/>
  <c r="J1245" i="67"/>
  <c r="J1244" i="67"/>
  <c r="J1240" i="67"/>
  <c r="J1243" i="67"/>
  <c r="J1242" i="67"/>
  <c r="J1241" i="67"/>
  <c r="K1241" i="67" s="1"/>
  <c r="J1239" i="67"/>
  <c r="K1239" i="67" s="1"/>
  <c r="J1238" i="67"/>
  <c r="J1237" i="67"/>
  <c r="J1236" i="67"/>
  <c r="J1235" i="67"/>
  <c r="J1234" i="67"/>
  <c r="K1234" i="67" s="1"/>
  <c r="J1233" i="67"/>
  <c r="K1233" i="67" s="1"/>
  <c r="J1232" i="67"/>
  <c r="J1231" i="67"/>
  <c r="J1230" i="67"/>
  <c r="J1229" i="67"/>
  <c r="J1228" i="67"/>
  <c r="K1228" i="67" s="1"/>
  <c r="J1227" i="67"/>
  <c r="K1227" i="67" s="1"/>
  <c r="J1226" i="67"/>
  <c r="J1225" i="67"/>
  <c r="J1224" i="67"/>
  <c r="J1223" i="67"/>
  <c r="J1222" i="67"/>
  <c r="K1222" i="67" s="1"/>
  <c r="J1221" i="67"/>
  <c r="K1221" i="67" s="1"/>
  <c r="J1220" i="67"/>
  <c r="J1219" i="67"/>
  <c r="J1218" i="67"/>
  <c r="J1217" i="67"/>
  <c r="J1216" i="67"/>
  <c r="K1216" i="67" s="1"/>
  <c r="J1215" i="67"/>
  <c r="J1214" i="67"/>
  <c r="J1213" i="67"/>
  <c r="J1212" i="67"/>
  <c r="J1211" i="67"/>
  <c r="J1210" i="67"/>
  <c r="K1210" i="67" s="1"/>
  <c r="J1209" i="67"/>
  <c r="K1209" i="67" s="1"/>
  <c r="J1208" i="67"/>
  <c r="J1207" i="67"/>
  <c r="J1206" i="67"/>
  <c r="J1205" i="67"/>
  <c r="J1204" i="67"/>
  <c r="K1204" i="67" s="1"/>
  <c r="J1203" i="67"/>
  <c r="K1203" i="67" s="1"/>
  <c r="J1202" i="67"/>
  <c r="J1201" i="67"/>
  <c r="J1200" i="67"/>
  <c r="J1199" i="67"/>
  <c r="J1198" i="67"/>
  <c r="K1198" i="67" s="1"/>
  <c r="J1197" i="67"/>
  <c r="K1197" i="67" s="1"/>
  <c r="J1196" i="67"/>
  <c r="J1195" i="67"/>
  <c r="J1194" i="67"/>
  <c r="J1193" i="67"/>
  <c r="J1192" i="67"/>
  <c r="K1192" i="67" s="1"/>
  <c r="J1191" i="67"/>
  <c r="K1191" i="67" s="1"/>
  <c r="J1190" i="67"/>
  <c r="J1189" i="67"/>
  <c r="J1188" i="67"/>
  <c r="J1187" i="67"/>
  <c r="J1186" i="67"/>
  <c r="K1186" i="67" s="1"/>
  <c r="J1185" i="67"/>
  <c r="K1185" i="67" s="1"/>
  <c r="J1184" i="67"/>
  <c r="J1183" i="67"/>
  <c r="J1182" i="67"/>
  <c r="J1181" i="67"/>
  <c r="J1180" i="67"/>
  <c r="K1180" i="67" s="1"/>
  <c r="J1179" i="67"/>
  <c r="K1179" i="67" s="1"/>
  <c r="J1178" i="67"/>
  <c r="J1177" i="67"/>
  <c r="J1176" i="67"/>
  <c r="J1175" i="67"/>
  <c r="J1174" i="67"/>
  <c r="K1174" i="67" s="1"/>
  <c r="J1173" i="67"/>
  <c r="K1173" i="67" s="1"/>
  <c r="J1172" i="67"/>
  <c r="J1171" i="67"/>
  <c r="J1170" i="67"/>
  <c r="J1169" i="67"/>
  <c r="J1168" i="67"/>
  <c r="K1168" i="67" s="1"/>
  <c r="J1167" i="67"/>
  <c r="K1167" i="67" s="1"/>
  <c r="J1166" i="67"/>
  <c r="J1165" i="67"/>
  <c r="J1164" i="67"/>
  <c r="J1163" i="67"/>
  <c r="J1162" i="67"/>
  <c r="K1162" i="67" s="1"/>
  <c r="J1161" i="67"/>
  <c r="K1161" i="67" s="1"/>
  <c r="J1160" i="67"/>
  <c r="J1159" i="67"/>
  <c r="J1158" i="67"/>
  <c r="J1157" i="67"/>
  <c r="J1156" i="67"/>
  <c r="K1156" i="67" s="1"/>
  <c r="J1155" i="67"/>
  <c r="K1155" i="67" s="1"/>
  <c r="J1154" i="67"/>
  <c r="J1153" i="67"/>
  <c r="J1152" i="67"/>
  <c r="J1151" i="67"/>
  <c r="J1150" i="67"/>
  <c r="K1150" i="67" s="1"/>
  <c r="J1149" i="67"/>
  <c r="K1149" i="67" s="1"/>
  <c r="J1148" i="67"/>
  <c r="J1147" i="67"/>
  <c r="J1146" i="67"/>
  <c r="J1145" i="67"/>
  <c r="J1144" i="67"/>
  <c r="K1144" i="67" s="1"/>
  <c r="J1143" i="67"/>
  <c r="K1143" i="67" s="1"/>
  <c r="J1142" i="67"/>
  <c r="J1141" i="67"/>
  <c r="J1140" i="67"/>
  <c r="J1139" i="67"/>
  <c r="J1138" i="67"/>
  <c r="K1138" i="67" s="1"/>
  <c r="J1137" i="67"/>
  <c r="K1137" i="67" s="1"/>
  <c r="J1136" i="67"/>
  <c r="J1135" i="67"/>
  <c r="J1134" i="67"/>
  <c r="J1133" i="67"/>
  <c r="J1132" i="67"/>
  <c r="K1132" i="67" s="1"/>
  <c r="J1131" i="67"/>
  <c r="K1131" i="67" s="1"/>
  <c r="J1130" i="67"/>
  <c r="J1129" i="67"/>
  <c r="J1128" i="67"/>
  <c r="J1127" i="67"/>
  <c r="J1126" i="67"/>
  <c r="K1126" i="67" s="1"/>
  <c r="J1125" i="67"/>
  <c r="K1125" i="67" s="1"/>
  <c r="J1124" i="67"/>
  <c r="J1123" i="67"/>
  <c r="J1122" i="67"/>
  <c r="J1121" i="67"/>
  <c r="J1120" i="67"/>
  <c r="K1120" i="67" s="1"/>
  <c r="J1119" i="67"/>
  <c r="K1119" i="67" s="1"/>
  <c r="J1118" i="67"/>
  <c r="J1117" i="67"/>
  <c r="J1116" i="67"/>
  <c r="J1115" i="67"/>
  <c r="J1114" i="67"/>
  <c r="K1114" i="67" s="1"/>
  <c r="J1113" i="67"/>
  <c r="K1113" i="67" s="1"/>
  <c r="J1112" i="67"/>
  <c r="J1111" i="67"/>
  <c r="J1110" i="67"/>
  <c r="J1109" i="67"/>
  <c r="J1108" i="67"/>
  <c r="K1108" i="67" s="1"/>
  <c r="J1107" i="67"/>
  <c r="J1106" i="67"/>
  <c r="J1105" i="67"/>
  <c r="J1104" i="67"/>
  <c r="J1103" i="67"/>
  <c r="J1102" i="67"/>
  <c r="K1102" i="67" s="1"/>
  <c r="J1101" i="67"/>
  <c r="K1101" i="67" s="1"/>
  <c r="J1100" i="67"/>
  <c r="J1099" i="67"/>
  <c r="J1098" i="67"/>
  <c r="J1097" i="67"/>
  <c r="J1096" i="67"/>
  <c r="K1096" i="67" s="1"/>
  <c r="J1095" i="67"/>
  <c r="K1095" i="67" s="1"/>
  <c r="J1094" i="67"/>
  <c r="J1093" i="67"/>
  <c r="J1092" i="67"/>
  <c r="J1091" i="67"/>
  <c r="J1090" i="67"/>
  <c r="K1090" i="67" s="1"/>
  <c r="J1089" i="67"/>
  <c r="K1089" i="67" s="1"/>
  <c r="J1088" i="67"/>
  <c r="J1087" i="67"/>
  <c r="J1086" i="67"/>
  <c r="J1085" i="67"/>
  <c r="J1084" i="67"/>
  <c r="K1084" i="67" s="1"/>
  <c r="J1083" i="67"/>
  <c r="K1083" i="67" s="1"/>
  <c r="J1082" i="67"/>
  <c r="J1081" i="67"/>
  <c r="J1080" i="67"/>
  <c r="J1079" i="67"/>
  <c r="J1078" i="67"/>
  <c r="K1078" i="67" s="1"/>
  <c r="J1077" i="67"/>
  <c r="K1077" i="67" s="1"/>
  <c r="J1076" i="67"/>
  <c r="J1075" i="67"/>
  <c r="J1074" i="67"/>
  <c r="J1073" i="67"/>
  <c r="J1072" i="67"/>
  <c r="K1072" i="67" s="1"/>
  <c r="J1071" i="67"/>
  <c r="K1071" i="67" s="1"/>
  <c r="J1070" i="67"/>
  <c r="J1069" i="67"/>
  <c r="J1068" i="67"/>
  <c r="J1067" i="67"/>
  <c r="J1066" i="67"/>
  <c r="K1066" i="67" s="1"/>
  <c r="J1065" i="67"/>
  <c r="K1065" i="67" s="1"/>
  <c r="J1064" i="67"/>
  <c r="J1063" i="67"/>
  <c r="J1062" i="67"/>
  <c r="J1061" i="67"/>
  <c r="J1060" i="67"/>
  <c r="K1060" i="67" s="1"/>
  <c r="J1059" i="67"/>
  <c r="K1059" i="67" s="1"/>
  <c r="J1058" i="67"/>
  <c r="J1057" i="67"/>
  <c r="J1055" i="67"/>
  <c r="J1054" i="67"/>
  <c r="J1053" i="67"/>
  <c r="J1052" i="67"/>
  <c r="K1052" i="67" s="1"/>
  <c r="J1051" i="67"/>
  <c r="J1050" i="67"/>
  <c r="J1049" i="67"/>
  <c r="J1048" i="67"/>
  <c r="J1045" i="67"/>
  <c r="J1047" i="67"/>
  <c r="K1047" i="67" s="1"/>
  <c r="J1044" i="67"/>
  <c r="J1043" i="67"/>
  <c r="J1042" i="67"/>
  <c r="J1041" i="67"/>
  <c r="J1040" i="67"/>
  <c r="J1046" i="67"/>
  <c r="K1046" i="67" s="1"/>
  <c r="J1039" i="67"/>
  <c r="J1038" i="67"/>
  <c r="J1037" i="67"/>
  <c r="J1036" i="67"/>
  <c r="J1035" i="67"/>
  <c r="K1035" i="67" s="1"/>
  <c r="J1034" i="67"/>
  <c r="K1034" i="67" s="1"/>
  <c r="J1033" i="67"/>
  <c r="J1032" i="67"/>
  <c r="J1031" i="67"/>
  <c r="J1030" i="67"/>
  <c r="J1029" i="67"/>
  <c r="K1029" i="67" s="1"/>
  <c r="J1028" i="67"/>
  <c r="K1028" i="67" s="1"/>
  <c r="J1027" i="67"/>
  <c r="J1026" i="67"/>
  <c r="J1025" i="67"/>
  <c r="J1024" i="67"/>
  <c r="J1023" i="67"/>
  <c r="K1023" i="67" s="1"/>
  <c r="J1022" i="67"/>
  <c r="K1022" i="67" s="1"/>
  <c r="J1021" i="67"/>
  <c r="J1020" i="67"/>
  <c r="J1019" i="67"/>
  <c r="J1017" i="67"/>
  <c r="J1016" i="67"/>
  <c r="K1016" i="67" s="1"/>
  <c r="J1015" i="67"/>
  <c r="K1015" i="67" s="1"/>
  <c r="J1014" i="67"/>
  <c r="J1013" i="67"/>
  <c r="J1012" i="67"/>
  <c r="J1011" i="67"/>
  <c r="J1010" i="67"/>
  <c r="K1010" i="67" s="1"/>
  <c r="J1009" i="67"/>
  <c r="K1009" i="67" s="1"/>
  <c r="J1008" i="67"/>
  <c r="J1007" i="67"/>
  <c r="J1006" i="67"/>
  <c r="J1005" i="67"/>
  <c r="J1004" i="67"/>
  <c r="K1004" i="67" s="1"/>
  <c r="J1003" i="67"/>
  <c r="J1002" i="67"/>
  <c r="J1001" i="67"/>
  <c r="J1000" i="67"/>
  <c r="J999" i="67"/>
  <c r="J998" i="67"/>
  <c r="K998" i="67" s="1"/>
  <c r="J997" i="67"/>
  <c r="K997" i="67" s="1"/>
  <c r="J996" i="67"/>
  <c r="J994" i="67"/>
  <c r="J993" i="67"/>
  <c r="J992" i="67"/>
  <c r="J991" i="67"/>
  <c r="J990" i="67"/>
  <c r="J989" i="67"/>
  <c r="J988" i="67"/>
  <c r="J987" i="67"/>
  <c r="J986" i="67"/>
  <c r="J985" i="67"/>
  <c r="J984" i="67"/>
  <c r="J983" i="67"/>
  <c r="J981" i="67"/>
  <c r="J980" i="67"/>
  <c r="J979" i="67"/>
  <c r="J978" i="67"/>
  <c r="J977" i="67"/>
  <c r="K977" i="67" s="1"/>
  <c r="J976" i="67"/>
  <c r="J975" i="67"/>
  <c r="J951" i="67"/>
  <c r="J950" i="67"/>
  <c r="J974" i="67"/>
  <c r="J949" i="67"/>
  <c r="J973" i="67"/>
  <c r="J948" i="67"/>
  <c r="J972" i="67"/>
  <c r="J971" i="67"/>
  <c r="J970" i="67"/>
  <c r="J969" i="67"/>
  <c r="K969" i="67" s="1"/>
  <c r="J968" i="67"/>
  <c r="J947" i="67"/>
  <c r="J967" i="67"/>
  <c r="J966" i="67"/>
  <c r="J965" i="67"/>
  <c r="K965" i="67" s="1"/>
  <c r="J964" i="67"/>
  <c r="K964" i="67" s="1"/>
  <c r="J963" i="67"/>
  <c r="J962" i="67"/>
  <c r="J961" i="67"/>
  <c r="J960" i="67"/>
  <c r="J959" i="67"/>
  <c r="K959" i="67" s="1"/>
  <c r="J958" i="67"/>
  <c r="K958" i="67" s="1"/>
  <c r="J957" i="67"/>
  <c r="J956" i="67"/>
  <c r="J955" i="67"/>
  <c r="J946" i="67"/>
  <c r="J954" i="67"/>
  <c r="K954" i="67" s="1"/>
  <c r="J953" i="67"/>
  <c r="K953" i="67" s="1"/>
  <c r="J952" i="67"/>
  <c r="J945" i="67"/>
  <c r="J944" i="67"/>
  <c r="J943" i="67"/>
  <c r="J942" i="67"/>
  <c r="K942" i="67" s="1"/>
  <c r="J941" i="67"/>
  <c r="K941" i="67" s="1"/>
  <c r="J940" i="67"/>
  <c r="J923" i="67"/>
  <c r="J939" i="67"/>
  <c r="J938" i="67"/>
  <c r="J922" i="67"/>
  <c r="J937" i="67"/>
  <c r="K937" i="67" s="1"/>
  <c r="J936" i="67"/>
  <c r="J935" i="67"/>
  <c r="J921" i="67"/>
  <c r="J934" i="67"/>
  <c r="J933" i="67"/>
  <c r="J932" i="67"/>
  <c r="K932" i="67" s="1"/>
  <c r="J931" i="67"/>
  <c r="J930" i="67"/>
  <c r="J929" i="67"/>
  <c r="J920" i="67"/>
  <c r="J928" i="67"/>
  <c r="K928" i="67" s="1"/>
  <c r="J927" i="67"/>
  <c r="K927" i="67" s="1"/>
  <c r="J926" i="67"/>
  <c r="J919" i="67"/>
  <c r="J925" i="67"/>
  <c r="J924" i="67"/>
  <c r="J918" i="67"/>
  <c r="J917" i="67"/>
  <c r="J916" i="67"/>
  <c r="J915" i="67"/>
  <c r="J914" i="67"/>
  <c r="J912" i="67"/>
  <c r="J913" i="67"/>
  <c r="K913" i="67" s="1"/>
  <c r="J911" i="67"/>
  <c r="K911" i="67" s="1"/>
  <c r="J910" i="67"/>
  <c r="J909" i="67"/>
  <c r="J908" i="67"/>
  <c r="J905" i="67"/>
  <c r="J907" i="67"/>
  <c r="K907" i="67" s="1"/>
  <c r="J904" i="67"/>
  <c r="J906" i="67"/>
  <c r="J903" i="67"/>
  <c r="J902" i="67"/>
  <c r="J901" i="67"/>
  <c r="J900" i="67"/>
  <c r="K900" i="67" s="1"/>
  <c r="J899" i="67"/>
  <c r="K899" i="67" s="1"/>
  <c r="J898" i="67"/>
  <c r="J897" i="67"/>
  <c r="J896" i="67"/>
  <c r="J891" i="67"/>
  <c r="J890" i="67"/>
  <c r="J895" i="67"/>
  <c r="K895" i="67" s="1"/>
  <c r="J889" i="67"/>
  <c r="J894" i="67"/>
  <c r="J888" i="67"/>
  <c r="J893" i="67"/>
  <c r="J892" i="67"/>
  <c r="J887" i="67"/>
  <c r="K887" i="67" s="1"/>
  <c r="J886" i="67"/>
  <c r="J885" i="67"/>
  <c r="J884" i="67"/>
  <c r="J883" i="67"/>
  <c r="J882" i="67"/>
  <c r="J881" i="67"/>
  <c r="K881" i="67" s="1"/>
  <c r="J880" i="67"/>
  <c r="J879" i="67"/>
  <c r="J878" i="67"/>
  <c r="J877" i="67"/>
  <c r="J865" i="67"/>
  <c r="J876" i="67"/>
  <c r="K876" i="67" s="1"/>
  <c r="J875" i="67"/>
  <c r="J864" i="67"/>
  <c r="J863" i="67"/>
  <c r="J874" i="67"/>
  <c r="J862" i="67"/>
  <c r="J873" i="67"/>
  <c r="K873" i="67" s="1"/>
  <c r="J861" i="67"/>
  <c r="J860" i="67"/>
  <c r="J872" i="67"/>
  <c r="J871" i="67"/>
  <c r="J859" i="67"/>
  <c r="J870" i="67"/>
  <c r="K870" i="67" s="1"/>
  <c r="J869" i="67"/>
  <c r="J868" i="67"/>
  <c r="J858" i="67"/>
  <c r="J867" i="67"/>
  <c r="J857" i="67"/>
  <c r="J866" i="67"/>
  <c r="K866" i="67" s="1"/>
  <c r="J856" i="67"/>
  <c r="J855" i="67"/>
  <c r="J854" i="67"/>
  <c r="J853" i="67"/>
  <c r="J852" i="67"/>
  <c r="J851" i="67"/>
  <c r="K851" i="67" s="1"/>
  <c r="J850" i="67"/>
  <c r="J849" i="67"/>
  <c r="J848" i="67"/>
  <c r="J847" i="67"/>
  <c r="J846" i="67"/>
  <c r="K846" i="67" s="1"/>
  <c r="J845" i="67"/>
  <c r="K845" i="67" s="1"/>
  <c r="J844" i="67"/>
  <c r="J830" i="67"/>
  <c r="J829" i="67"/>
  <c r="J828" i="67"/>
  <c r="J827" i="67"/>
  <c r="J843" i="67"/>
  <c r="K843" i="67" s="1"/>
  <c r="J842" i="67"/>
  <c r="J841" i="67"/>
  <c r="J840" i="67"/>
  <c r="J826" i="67"/>
  <c r="J839" i="67"/>
  <c r="K839" i="67" s="1"/>
  <c r="J838" i="67"/>
  <c r="K838" i="67" s="1"/>
  <c r="J837" i="67"/>
  <c r="J836" i="67"/>
  <c r="J835" i="67"/>
  <c r="J825" i="67"/>
  <c r="J824" i="67"/>
  <c r="J834" i="67"/>
  <c r="K834" i="67" s="1"/>
  <c r="J833" i="67"/>
  <c r="J832" i="67"/>
  <c r="J831" i="67"/>
  <c r="J823" i="67"/>
  <c r="J822" i="67"/>
  <c r="K822" i="67" s="1"/>
  <c r="J756" i="67"/>
  <c r="J821" i="67"/>
  <c r="J820" i="67"/>
  <c r="J819" i="67"/>
  <c r="J818" i="67"/>
  <c r="J817" i="67"/>
  <c r="K817" i="67" s="1"/>
  <c r="J816" i="67"/>
  <c r="K816" i="67" s="1"/>
  <c r="J815" i="67"/>
  <c r="J814" i="67"/>
  <c r="J813" i="67"/>
  <c r="J812" i="67"/>
  <c r="J811" i="67"/>
  <c r="K811" i="67" s="1"/>
  <c r="J755" i="67"/>
  <c r="J810" i="67"/>
  <c r="J809" i="67"/>
  <c r="J808" i="67"/>
  <c r="J807" i="67"/>
  <c r="J806" i="67"/>
  <c r="K806" i="67" s="1"/>
  <c r="J805" i="67"/>
  <c r="K805" i="67" s="1"/>
  <c r="J804" i="67"/>
  <c r="J803" i="67"/>
  <c r="J802" i="67"/>
  <c r="J801" i="67"/>
  <c r="J800" i="67"/>
  <c r="K800" i="67" s="1"/>
  <c r="J754" i="67"/>
  <c r="J799" i="67"/>
  <c r="J753" i="67"/>
  <c r="J798" i="67"/>
  <c r="J797" i="67"/>
  <c r="J796" i="67"/>
  <c r="K796" i="67" s="1"/>
  <c r="J795" i="67"/>
  <c r="K795" i="67" s="1"/>
  <c r="J794" i="67"/>
  <c r="J793" i="67"/>
  <c r="J792" i="67"/>
  <c r="J791" i="67"/>
  <c r="J790" i="67"/>
  <c r="K790" i="67" s="1"/>
  <c r="J789" i="67"/>
  <c r="K789" i="67" s="1"/>
  <c r="J788" i="67"/>
  <c r="J787" i="67"/>
  <c r="J786" i="67"/>
  <c r="J785" i="67"/>
  <c r="J784" i="67"/>
  <c r="K784" i="67" s="1"/>
  <c r="J783" i="67"/>
  <c r="K783" i="67" s="1"/>
  <c r="J782" i="67"/>
  <c r="J781" i="67"/>
  <c r="J780" i="67"/>
  <c r="J779" i="67"/>
  <c r="J778" i="67"/>
  <c r="K778" i="67" s="1"/>
  <c r="J777" i="67"/>
  <c r="K777" i="67" s="1"/>
  <c r="J776" i="67"/>
  <c r="J775" i="67"/>
  <c r="J774" i="67"/>
  <c r="J773" i="67"/>
  <c r="J772" i="67"/>
  <c r="K772" i="67" s="1"/>
  <c r="J771" i="67"/>
  <c r="K771" i="67" s="1"/>
  <c r="J770" i="67"/>
  <c r="J769" i="67"/>
  <c r="J768" i="67"/>
  <c r="J767" i="67"/>
  <c r="J766" i="67"/>
  <c r="K766" i="67" s="1"/>
  <c r="J765" i="67"/>
  <c r="K765" i="67" s="1"/>
  <c r="J764" i="67"/>
  <c r="J763" i="67"/>
  <c r="J762" i="67"/>
  <c r="J761" i="67"/>
  <c r="J760" i="67"/>
  <c r="K760" i="67" s="1"/>
  <c r="J752" i="67"/>
  <c r="J759" i="67"/>
  <c r="J751" i="67"/>
  <c r="J758" i="67"/>
  <c r="J757" i="67"/>
  <c r="J750" i="67"/>
  <c r="J749" i="67"/>
  <c r="K749" i="67" s="1"/>
  <c r="J745" i="67"/>
  <c r="J744" i="67"/>
  <c r="J743" i="67"/>
  <c r="J748" i="67"/>
  <c r="J747" i="67"/>
  <c r="K747" i="67" s="1"/>
  <c r="J746" i="67"/>
  <c r="K746" i="67" s="1"/>
  <c r="J742" i="67"/>
  <c r="J738" i="67"/>
  <c r="J737" i="67"/>
  <c r="J741" i="67"/>
  <c r="J740" i="67"/>
  <c r="K740" i="67" s="1"/>
  <c r="J736" i="67"/>
  <c r="J739" i="67"/>
  <c r="J735" i="67"/>
  <c r="J734" i="67"/>
  <c r="J724" i="67"/>
  <c r="J733" i="67"/>
  <c r="K733" i="67" s="1"/>
  <c r="J732" i="67"/>
  <c r="K732" i="67" s="1"/>
  <c r="J723" i="67"/>
  <c r="J731" i="67"/>
  <c r="J730" i="67"/>
  <c r="J729" i="67"/>
  <c r="J728" i="67"/>
  <c r="K728" i="67" s="1"/>
  <c r="J727" i="67"/>
  <c r="K727" i="67" s="1"/>
  <c r="J726" i="67"/>
  <c r="J725" i="67"/>
  <c r="J722" i="67"/>
  <c r="J721" i="67"/>
  <c r="J720" i="67"/>
  <c r="K720" i="67" s="1"/>
  <c r="J719" i="67"/>
  <c r="J716" i="67"/>
  <c r="J715" i="67"/>
  <c r="J714" i="67"/>
  <c r="J718" i="67"/>
  <c r="J713" i="67"/>
  <c r="J717" i="67"/>
  <c r="J712" i="67"/>
  <c r="J711" i="67"/>
  <c r="J710" i="67"/>
  <c r="J706" i="67"/>
  <c r="J709" i="67"/>
  <c r="K709" i="67" s="1"/>
  <c r="J708" i="67"/>
  <c r="K708" i="67" s="1"/>
  <c r="J705" i="67"/>
  <c r="J707" i="67"/>
  <c r="J704" i="67"/>
  <c r="J703" i="67"/>
  <c r="J702" i="67"/>
  <c r="K702" i="67" s="1"/>
  <c r="J701" i="67"/>
  <c r="K701" i="67" s="1"/>
  <c r="J698" i="67"/>
  <c r="J697" i="67"/>
  <c r="J696" i="67"/>
  <c r="J700" i="67"/>
  <c r="J699" i="67"/>
  <c r="K699" i="67" s="1"/>
  <c r="J695" i="67"/>
  <c r="K695" i="67" s="1"/>
  <c r="J694" i="67"/>
  <c r="J691" i="67"/>
  <c r="J693" i="67"/>
  <c r="J692" i="67"/>
  <c r="J690" i="67"/>
  <c r="J689" i="67"/>
  <c r="K689" i="67" s="1"/>
  <c r="J688" i="67"/>
  <c r="J687" i="67"/>
  <c r="J686" i="67"/>
  <c r="J685" i="67"/>
  <c r="J684" i="67"/>
  <c r="K684" i="67" s="1"/>
  <c r="J683" i="67"/>
  <c r="J681" i="67"/>
  <c r="J678" i="67"/>
  <c r="J677" i="67"/>
  <c r="J680" i="67"/>
  <c r="J676" i="67"/>
  <c r="K676" i="67" s="1"/>
  <c r="J675" i="67"/>
  <c r="K675" i="67" s="1"/>
  <c r="J674" i="67"/>
  <c r="J673" i="67"/>
  <c r="J671" i="67"/>
  <c r="J670" i="67"/>
  <c r="J668" i="67"/>
  <c r="J667" i="67"/>
  <c r="K667" i="67" s="1"/>
  <c r="J666" i="67"/>
  <c r="J665" i="67"/>
  <c r="J654" i="67"/>
  <c r="J653" i="67"/>
  <c r="J664" i="67"/>
  <c r="K664" i="67" s="1"/>
  <c r="J663" i="67"/>
  <c r="K663" i="67" s="1"/>
  <c r="J652" i="67"/>
  <c r="J662" i="67"/>
  <c r="J661" i="67"/>
  <c r="J660" i="67"/>
  <c r="J659" i="67"/>
  <c r="K659" i="67" s="1"/>
  <c r="J658" i="67"/>
  <c r="K658" i="67" s="1"/>
  <c r="J657" i="67"/>
  <c r="J656" i="67"/>
  <c r="J651" i="67"/>
  <c r="J650" i="67"/>
  <c r="J649" i="67"/>
  <c r="J655" i="67"/>
  <c r="K655" i="67" s="1"/>
  <c r="J648" i="67"/>
  <c r="J646" i="67"/>
  <c r="J647" i="67"/>
  <c r="J645" i="67"/>
  <c r="J644" i="67"/>
  <c r="K644" i="67" s="1"/>
  <c r="J643" i="67"/>
  <c r="K643" i="67" s="1"/>
  <c r="J642" i="67"/>
  <c r="J641" i="67"/>
  <c r="J640" i="67"/>
  <c r="J639" i="67"/>
  <c r="J638" i="67"/>
  <c r="K638" i="67" s="1"/>
  <c r="J637" i="67"/>
  <c r="K637" i="67" s="1"/>
  <c r="J636" i="67"/>
  <c r="J635" i="67"/>
  <c r="J634" i="67"/>
  <c r="J633" i="67"/>
  <c r="J632" i="67"/>
  <c r="K632" i="67" s="1"/>
  <c r="J631" i="67"/>
  <c r="K631" i="67" s="1"/>
  <c r="J630" i="67"/>
  <c r="J629" i="67"/>
  <c r="J628" i="67"/>
  <c r="J627" i="67"/>
  <c r="J626" i="67"/>
  <c r="K626" i="67" s="1"/>
  <c r="J625" i="67"/>
  <c r="J624" i="67"/>
  <c r="J623" i="67"/>
  <c r="J622" i="67"/>
  <c r="J621" i="67"/>
  <c r="J620" i="67"/>
  <c r="K620" i="67" s="1"/>
  <c r="J619" i="67"/>
  <c r="K619" i="67" s="1"/>
  <c r="J618" i="67"/>
  <c r="J617" i="67"/>
  <c r="J616" i="67"/>
  <c r="J613" i="67"/>
  <c r="J615" i="67"/>
  <c r="K615" i="67" s="1"/>
  <c r="J614" i="67"/>
  <c r="K614" i="67" s="1"/>
  <c r="J612" i="67"/>
  <c r="J611" i="67"/>
  <c r="J610" i="67"/>
  <c r="J609" i="67"/>
  <c r="J608" i="67"/>
  <c r="K608" i="67" s="1"/>
  <c r="J607" i="67"/>
  <c r="K607" i="67" s="1"/>
  <c r="J606" i="67"/>
  <c r="J605" i="67"/>
  <c r="J604" i="67"/>
  <c r="J602" i="67"/>
  <c r="J603" i="67"/>
  <c r="K603" i="67" s="1"/>
  <c r="J601" i="67"/>
  <c r="J600" i="67"/>
  <c r="J599" i="67"/>
  <c r="J598" i="67"/>
  <c r="J597" i="67"/>
  <c r="J596" i="67"/>
  <c r="J595" i="67"/>
  <c r="J594" i="67"/>
  <c r="J593" i="67"/>
  <c r="J592" i="67"/>
  <c r="J590" i="67"/>
  <c r="J589" i="67"/>
  <c r="J588" i="67"/>
  <c r="K588" i="67" s="1"/>
  <c r="J586" i="67"/>
  <c r="J587" i="67"/>
  <c r="J585" i="67"/>
  <c r="J584" i="67"/>
  <c r="J583" i="67"/>
  <c r="J582" i="67"/>
  <c r="J581" i="67"/>
  <c r="J580" i="67"/>
  <c r="J579" i="67"/>
  <c r="J578" i="67"/>
  <c r="J577" i="67"/>
  <c r="J576" i="67"/>
  <c r="K576" i="67" s="1"/>
  <c r="J575" i="67"/>
  <c r="J574" i="67"/>
  <c r="J573" i="67"/>
  <c r="J572" i="67"/>
  <c r="J570" i="67"/>
  <c r="J571" i="67"/>
  <c r="K571" i="67" s="1"/>
  <c r="J569" i="67"/>
  <c r="K569" i="67" s="1"/>
  <c r="J568" i="67"/>
  <c r="J567" i="67"/>
  <c r="J564" i="67"/>
  <c r="J563" i="67"/>
  <c r="J562" i="67"/>
  <c r="J566" i="67"/>
  <c r="K566" i="67" s="1"/>
  <c r="J561" i="67"/>
  <c r="J560" i="67"/>
  <c r="J565" i="67"/>
  <c r="J559" i="67"/>
  <c r="J558" i="67"/>
  <c r="J557" i="67"/>
  <c r="J556" i="67"/>
  <c r="J555" i="67"/>
  <c r="J554" i="67"/>
  <c r="J553" i="67"/>
  <c r="J552" i="67"/>
  <c r="J551" i="67"/>
  <c r="K551" i="67" s="1"/>
  <c r="J550" i="67"/>
  <c r="J549" i="67"/>
  <c r="J548" i="67"/>
  <c r="J547" i="67"/>
  <c r="K547" i="67" s="1"/>
  <c r="J546" i="67"/>
  <c r="K546" i="67" s="1"/>
  <c r="J544" i="67"/>
  <c r="J545" i="67"/>
  <c r="J542" i="67"/>
  <c r="J541" i="67"/>
  <c r="J540" i="67"/>
  <c r="K540" i="67" s="1"/>
  <c r="J539" i="67"/>
  <c r="K539" i="67" s="1"/>
  <c r="J538" i="67"/>
  <c r="K538" i="67" s="1"/>
  <c r="J537" i="67"/>
  <c r="J536" i="67"/>
  <c r="J535" i="67"/>
  <c r="J534" i="67"/>
  <c r="K534" i="67" s="1"/>
  <c r="J533" i="67"/>
  <c r="K533" i="67" s="1"/>
  <c r="J532" i="67"/>
  <c r="K532" i="67" s="1"/>
  <c r="J531" i="67"/>
  <c r="J530" i="67"/>
  <c r="J529" i="67"/>
  <c r="K529" i="67" s="1"/>
  <c r="J528" i="67"/>
  <c r="K528" i="67" s="1"/>
  <c r="J527" i="67"/>
  <c r="K527" i="67" s="1"/>
  <c r="J526" i="67"/>
  <c r="K526" i="67" s="1"/>
  <c r="J520" i="67"/>
  <c r="J525" i="67"/>
  <c r="J524" i="67"/>
  <c r="J523" i="67"/>
  <c r="K523" i="67" s="1"/>
  <c r="J522" i="67"/>
  <c r="K522" i="67" s="1"/>
  <c r="J521" i="67"/>
  <c r="K521" i="67" s="1"/>
  <c r="J519" i="67"/>
  <c r="J518" i="67"/>
  <c r="J515" i="67"/>
  <c r="J517" i="67"/>
  <c r="K517" i="67" s="1"/>
  <c r="J516" i="67"/>
  <c r="K516" i="67" s="1"/>
  <c r="J514" i="67"/>
  <c r="K514" i="67" s="1"/>
  <c r="J513" i="67"/>
  <c r="J512" i="67"/>
  <c r="J511" i="67"/>
  <c r="J510" i="67"/>
  <c r="J509" i="67"/>
  <c r="K509" i="67" s="1"/>
  <c r="J508" i="67"/>
  <c r="K508" i="67" s="1"/>
  <c r="J507" i="67"/>
  <c r="J506" i="67"/>
  <c r="J505" i="67"/>
  <c r="K505" i="67" s="1"/>
  <c r="J504" i="67"/>
  <c r="J503" i="67"/>
  <c r="K503" i="67" s="1"/>
  <c r="J502" i="67"/>
  <c r="J501" i="67"/>
  <c r="J500" i="67"/>
  <c r="J499" i="67"/>
  <c r="K499" i="67" s="1"/>
  <c r="J498" i="67"/>
  <c r="K498" i="67" s="1"/>
  <c r="J497" i="67"/>
  <c r="K497" i="67" s="1"/>
  <c r="J481" i="67"/>
  <c r="J480" i="67"/>
  <c r="J496" i="67"/>
  <c r="J495" i="67"/>
  <c r="K495" i="67" s="1"/>
  <c r="J494" i="67"/>
  <c r="K494" i="67" s="1"/>
  <c r="J493" i="67"/>
  <c r="K493" i="67" s="1"/>
  <c r="J492" i="67"/>
  <c r="K492" i="67" s="1"/>
  <c r="J491" i="67"/>
  <c r="J490" i="67"/>
  <c r="J489" i="67"/>
  <c r="K489" i="67" s="1"/>
  <c r="J488" i="67"/>
  <c r="K488" i="67" s="1"/>
  <c r="J487" i="67"/>
  <c r="K487" i="67" s="1"/>
  <c r="J486" i="67"/>
  <c r="K486" i="67" s="1"/>
  <c r="J485" i="67"/>
  <c r="J484" i="67"/>
  <c r="J483" i="67"/>
  <c r="J482" i="67"/>
  <c r="K482" i="67" s="1"/>
  <c r="J479" i="67"/>
  <c r="K479" i="67" s="1"/>
  <c r="J476" i="67"/>
  <c r="J478" i="67"/>
  <c r="J477" i="67"/>
  <c r="J475" i="67"/>
  <c r="J474" i="67"/>
  <c r="K474" i="67" s="1"/>
  <c r="J473" i="67"/>
  <c r="J472" i="67"/>
  <c r="K472" i="67" s="1"/>
  <c r="J467" i="67"/>
  <c r="J466" i="67"/>
  <c r="J465" i="67"/>
  <c r="J471" i="67"/>
  <c r="K471" i="67" s="1"/>
  <c r="J470" i="67"/>
  <c r="K470" i="67" s="1"/>
  <c r="J469" i="67"/>
  <c r="K469" i="67" s="1"/>
  <c r="J468" i="67"/>
  <c r="J464" i="67"/>
  <c r="J463" i="67"/>
  <c r="K463" i="67" s="1"/>
  <c r="J462" i="67"/>
  <c r="K462" i="67" s="1"/>
  <c r="J461" i="67"/>
  <c r="K461" i="67" s="1"/>
  <c r="J456" i="67"/>
  <c r="J460" i="67"/>
  <c r="J459" i="67"/>
  <c r="J458" i="67"/>
  <c r="K458" i="67" s="1"/>
  <c r="J457" i="67"/>
  <c r="J455" i="67"/>
  <c r="K455" i="67" s="1"/>
  <c r="J454" i="67"/>
  <c r="K454" i="67" s="1"/>
  <c r="J453" i="67"/>
  <c r="J452" i="67"/>
  <c r="J451" i="67"/>
  <c r="K451" i="67" s="1"/>
  <c r="J450" i="67"/>
  <c r="K450" i="67" s="1"/>
  <c r="J449" i="67"/>
  <c r="K449" i="67" s="1"/>
  <c r="J448" i="67"/>
  <c r="K448" i="67" s="1"/>
  <c r="J447" i="67"/>
  <c r="J446" i="67"/>
  <c r="J445" i="67"/>
  <c r="J444" i="67"/>
  <c r="K444" i="67" s="1"/>
  <c r="J443" i="67"/>
  <c r="K443" i="67" s="1"/>
  <c r="J442" i="67"/>
  <c r="K442" i="67" s="1"/>
  <c r="J441" i="67"/>
  <c r="J440" i="67"/>
  <c r="J439" i="67"/>
  <c r="J438" i="67"/>
  <c r="J437" i="67"/>
  <c r="K437" i="67" s="1"/>
  <c r="J436" i="67"/>
  <c r="K436" i="67" s="1"/>
  <c r="J435" i="67"/>
  <c r="J434" i="67"/>
  <c r="J433" i="67"/>
  <c r="K433" i="67" s="1"/>
  <c r="J432" i="67"/>
  <c r="K432" i="67" s="1"/>
  <c r="J431" i="67"/>
  <c r="K431" i="67" s="1"/>
  <c r="J430" i="67"/>
  <c r="K430" i="67" s="1"/>
  <c r="J429" i="67"/>
  <c r="J428" i="67"/>
  <c r="J427" i="67"/>
  <c r="K427" i="67" s="1"/>
  <c r="J426" i="67"/>
  <c r="K426" i="67" s="1"/>
  <c r="J425" i="67"/>
  <c r="K425" i="67" s="1"/>
  <c r="J424" i="67"/>
  <c r="K424" i="67" s="1"/>
  <c r="J423" i="67"/>
  <c r="J422" i="67"/>
  <c r="J421" i="67"/>
  <c r="J420" i="67"/>
  <c r="K420" i="67" s="1"/>
  <c r="J419" i="67"/>
  <c r="K419" i="67" s="1"/>
  <c r="J418" i="67"/>
  <c r="K418" i="67" s="1"/>
  <c r="J415" i="67"/>
  <c r="J414" i="67"/>
  <c r="J413" i="67"/>
  <c r="K413" i="67" s="1"/>
  <c r="J412" i="67"/>
  <c r="K412" i="67" s="1"/>
  <c r="J411" i="67"/>
  <c r="K411" i="67" s="1"/>
  <c r="J391" i="67"/>
  <c r="J410" i="67"/>
  <c r="J409" i="67"/>
  <c r="J408" i="67"/>
  <c r="K408" i="67" s="1"/>
  <c r="J407" i="67"/>
  <c r="K407" i="67" s="1"/>
  <c r="J406" i="67"/>
  <c r="K406" i="67" s="1"/>
  <c r="J390" i="67"/>
  <c r="J389" i="67"/>
  <c r="J388" i="67"/>
  <c r="J387" i="67"/>
  <c r="J405" i="67"/>
  <c r="K405" i="67" s="1"/>
  <c r="J404" i="67"/>
  <c r="K404" i="67" s="1"/>
  <c r="J403" i="67"/>
  <c r="K403" i="67" s="1"/>
  <c r="J402" i="67"/>
  <c r="J401" i="67"/>
  <c r="J400" i="67"/>
  <c r="K400" i="67" s="1"/>
  <c r="J399" i="67"/>
  <c r="K399" i="67" s="1"/>
  <c r="J398" i="67"/>
  <c r="K398" i="67" s="1"/>
  <c r="J397" i="67"/>
  <c r="K397" i="67" s="1"/>
  <c r="J396" i="67"/>
  <c r="J395" i="67"/>
  <c r="J394" i="67"/>
  <c r="J386" i="67"/>
  <c r="J393" i="67"/>
  <c r="K393" i="67" s="1"/>
  <c r="J392" i="67"/>
  <c r="K392" i="67" s="1"/>
  <c r="J385" i="67"/>
  <c r="J384" i="67"/>
  <c r="J383" i="67"/>
  <c r="K383" i="67" s="1"/>
  <c r="J382" i="67"/>
  <c r="K382" i="67" s="1"/>
  <c r="J381" i="67"/>
  <c r="K381" i="67" s="1"/>
  <c r="J378" i="67"/>
  <c r="J380" i="67"/>
  <c r="J379" i="67"/>
  <c r="J377" i="67"/>
  <c r="K377" i="67" s="1"/>
  <c r="J376" i="67"/>
  <c r="J375" i="67"/>
  <c r="J374" i="67"/>
  <c r="J373" i="67"/>
  <c r="J368" i="67"/>
  <c r="J367" i="67"/>
  <c r="J366" i="67"/>
  <c r="J372" i="67"/>
  <c r="K372" i="67" s="1"/>
  <c r="J371" i="67"/>
  <c r="K371" i="67" s="1"/>
  <c r="J370" i="67"/>
  <c r="J369" i="67"/>
  <c r="J365" i="67"/>
  <c r="J364" i="67"/>
  <c r="K364" i="67" s="1"/>
  <c r="J363" i="67"/>
  <c r="K363" i="67" s="1"/>
  <c r="J358" i="67"/>
  <c r="J362" i="67"/>
  <c r="J361" i="67"/>
  <c r="J360" i="67"/>
  <c r="J359" i="67"/>
  <c r="K359" i="67" s="1"/>
  <c r="J357" i="67"/>
  <c r="K357" i="67" s="1"/>
  <c r="J356" i="67"/>
  <c r="K356" i="67" s="1"/>
  <c r="J355" i="67"/>
  <c r="K355" i="67" s="1"/>
  <c r="J354" i="67"/>
  <c r="J353" i="67"/>
  <c r="K353" i="67" s="1"/>
  <c r="J351" i="67"/>
  <c r="J350" i="67"/>
  <c r="J352" i="67"/>
  <c r="K352" i="67" s="1"/>
  <c r="J349" i="67"/>
  <c r="J348" i="67"/>
  <c r="J347" i="67"/>
  <c r="J346" i="67"/>
  <c r="J344" i="67"/>
  <c r="J345" i="67"/>
  <c r="K345" i="67" s="1"/>
  <c r="J343" i="67"/>
  <c r="J342" i="67"/>
  <c r="J341" i="67"/>
  <c r="J340" i="67"/>
  <c r="J339" i="67"/>
  <c r="J337" i="67"/>
  <c r="K337" i="67" s="1"/>
  <c r="J336" i="67"/>
  <c r="J335" i="67"/>
  <c r="J334" i="67"/>
  <c r="K334" i="67" s="1"/>
  <c r="J333" i="67"/>
  <c r="K333" i="67" s="1"/>
  <c r="J332" i="67"/>
  <c r="K332" i="67" s="1"/>
  <c r="J331" i="67"/>
  <c r="K331" i="67" s="1"/>
  <c r="J330" i="67"/>
  <c r="J329" i="67"/>
  <c r="J328" i="67"/>
  <c r="J327" i="67"/>
  <c r="K327" i="67" s="1"/>
  <c r="J326" i="67"/>
  <c r="K326" i="67" s="1"/>
  <c r="J325" i="67"/>
  <c r="K325" i="67" s="1"/>
  <c r="J324" i="67"/>
  <c r="J323" i="67"/>
  <c r="J322" i="67"/>
  <c r="K322" i="67" s="1"/>
  <c r="J321" i="67"/>
  <c r="K321" i="67" s="1"/>
  <c r="J320" i="67"/>
  <c r="K320" i="67" s="1"/>
  <c r="J319" i="67"/>
  <c r="K319" i="67" s="1"/>
  <c r="J318" i="67"/>
  <c r="K318" i="67" s="1"/>
  <c r="J317" i="67"/>
  <c r="J316" i="67"/>
  <c r="K316" i="67" s="1"/>
  <c r="J315" i="67"/>
  <c r="K315" i="67" s="1"/>
  <c r="J314" i="67"/>
  <c r="K314" i="67" s="1"/>
  <c r="J313" i="67"/>
  <c r="K313" i="67" s="1"/>
  <c r="J312" i="67"/>
  <c r="K312" i="67" s="1"/>
  <c r="J311" i="67"/>
  <c r="J310" i="67"/>
  <c r="K310" i="67" s="1"/>
  <c r="J309" i="67"/>
  <c r="K309" i="67" s="1"/>
  <c r="J308" i="67"/>
  <c r="K308" i="67" s="1"/>
  <c r="J307" i="67"/>
  <c r="K307" i="67" s="1"/>
  <c r="J306" i="67"/>
  <c r="K306" i="67" s="1"/>
  <c r="J305" i="67"/>
  <c r="J304" i="67"/>
  <c r="K304" i="67" s="1"/>
  <c r="J303" i="67"/>
  <c r="K303" i="67" s="1"/>
  <c r="J302" i="67"/>
  <c r="J301" i="67"/>
  <c r="K301" i="67" s="1"/>
  <c r="J300" i="67"/>
  <c r="K300" i="67" s="1"/>
  <c r="J299" i="67"/>
  <c r="J298" i="67"/>
  <c r="K298" i="67" s="1"/>
  <c r="J297" i="67"/>
  <c r="K297" i="67" s="1"/>
  <c r="J296" i="67"/>
  <c r="K296" i="67" s="1"/>
  <c r="J295" i="67"/>
  <c r="K295" i="67" s="1"/>
  <c r="J294" i="67"/>
  <c r="K294" i="67" s="1"/>
  <c r="J293" i="67"/>
  <c r="J292" i="67"/>
  <c r="J291" i="67"/>
  <c r="K291" i="67" s="1"/>
  <c r="J290" i="67"/>
  <c r="K290" i="67" s="1"/>
  <c r="J289" i="67"/>
  <c r="K289" i="67" s="1"/>
  <c r="J288" i="67"/>
  <c r="J287" i="67"/>
  <c r="J286" i="67"/>
  <c r="K286" i="67" s="1"/>
  <c r="J285" i="67"/>
  <c r="K285" i="67" s="1"/>
  <c r="J284" i="67"/>
  <c r="K284" i="67" s="1"/>
  <c r="J281" i="67"/>
  <c r="J283" i="67"/>
  <c r="K283" i="67" s="1"/>
  <c r="J282" i="67"/>
  <c r="J280" i="67"/>
  <c r="K280" i="67" s="1"/>
  <c r="J279" i="67"/>
  <c r="K279" i="67" s="1"/>
  <c r="J278" i="67"/>
  <c r="K278" i="67" s="1"/>
  <c r="J277" i="67"/>
  <c r="J275" i="67"/>
  <c r="K275" i="67" s="1"/>
  <c r="J274" i="67"/>
  <c r="J273" i="67"/>
  <c r="K273" i="67" s="1"/>
  <c r="J271" i="67"/>
  <c r="K271" i="67" s="1"/>
  <c r="J270" i="67"/>
  <c r="K270" i="67" s="1"/>
  <c r="J269" i="67"/>
  <c r="J268" i="67"/>
  <c r="K268" i="67" s="1"/>
  <c r="J267" i="67"/>
  <c r="J266" i="67"/>
  <c r="J265" i="67"/>
  <c r="K265" i="67" s="1"/>
  <c r="J264" i="67"/>
  <c r="K264" i="67" s="1"/>
  <c r="J263" i="67"/>
  <c r="J262" i="67"/>
  <c r="K262" i="67" s="1"/>
  <c r="J261" i="67"/>
  <c r="J259" i="67"/>
  <c r="J260" i="67"/>
  <c r="K260" i="67" s="1"/>
  <c r="J258" i="67"/>
  <c r="K258" i="67" s="1"/>
  <c r="J257" i="67"/>
  <c r="K257" i="67" s="1"/>
  <c r="J256" i="67"/>
  <c r="K256" i="67" s="1"/>
  <c r="J255" i="67"/>
  <c r="J254" i="67"/>
  <c r="J253" i="67"/>
  <c r="J252" i="67"/>
  <c r="J251" i="67"/>
  <c r="K251" i="67" s="1"/>
  <c r="J250" i="67"/>
  <c r="K250" i="67" s="1"/>
  <c r="J249" i="67"/>
  <c r="J248" i="67"/>
  <c r="K248" i="67" s="1"/>
  <c r="J247" i="67"/>
  <c r="K247" i="67" s="1"/>
  <c r="J246" i="67"/>
  <c r="K246" i="67" s="1"/>
  <c r="J245" i="67"/>
  <c r="K245" i="67" s="1"/>
  <c r="J243" i="67"/>
  <c r="J244" i="67"/>
  <c r="J242" i="67"/>
  <c r="K242" i="67" s="1"/>
  <c r="J241" i="67"/>
  <c r="K241" i="67" s="1"/>
  <c r="J240" i="67"/>
  <c r="K240" i="67" s="1"/>
  <c r="J239" i="67"/>
  <c r="K239" i="67" s="1"/>
  <c r="J238" i="67"/>
  <c r="J237" i="67"/>
  <c r="J236" i="67"/>
  <c r="J235" i="67"/>
  <c r="K235" i="67" s="1"/>
  <c r="J234" i="67"/>
  <c r="J233" i="67"/>
  <c r="J232" i="67"/>
  <c r="K232" i="67" s="1"/>
  <c r="J231" i="67"/>
  <c r="J230" i="67"/>
  <c r="K230" i="67" s="1"/>
  <c r="J229" i="67"/>
  <c r="K229" i="67" s="1"/>
  <c r="J228" i="67"/>
  <c r="J227" i="67"/>
  <c r="J226" i="67"/>
  <c r="K226" i="67" s="1"/>
  <c r="J225" i="67"/>
  <c r="J224" i="67"/>
  <c r="J223" i="67"/>
  <c r="K223" i="67" s="1"/>
  <c r="J222" i="67"/>
  <c r="K222" i="67" s="1"/>
  <c r="J221" i="67"/>
  <c r="K221" i="67" s="1"/>
  <c r="J220" i="67"/>
  <c r="K220" i="67" s="1"/>
  <c r="J219" i="67"/>
  <c r="J218" i="67"/>
  <c r="K218" i="67" s="1"/>
  <c r="J217" i="67"/>
  <c r="J216" i="67"/>
  <c r="J215" i="67"/>
  <c r="J214" i="67"/>
  <c r="J213" i="67"/>
  <c r="J212" i="67"/>
  <c r="J211" i="67"/>
  <c r="K211" i="67" s="1"/>
  <c r="J210" i="67"/>
  <c r="J209" i="67"/>
  <c r="K209" i="67" s="1"/>
  <c r="J208" i="67"/>
  <c r="K208" i="67" s="1"/>
  <c r="J207" i="67"/>
  <c r="J206" i="67"/>
  <c r="K206" i="67" s="1"/>
  <c r="J205" i="67"/>
  <c r="K205" i="67" s="1"/>
  <c r="J204" i="67"/>
  <c r="K204" i="67" s="1"/>
  <c r="J203" i="67"/>
  <c r="K203" i="67" s="1"/>
  <c r="J202" i="67"/>
  <c r="K202" i="67" s="1"/>
  <c r="J201" i="67"/>
  <c r="J196" i="67"/>
  <c r="J200" i="67"/>
  <c r="K200" i="67" s="1"/>
  <c r="J199" i="67"/>
  <c r="K199" i="67" s="1"/>
  <c r="J198" i="67"/>
  <c r="K198" i="67" s="1"/>
  <c r="J195" i="67"/>
  <c r="J197" i="67"/>
  <c r="J193" i="67"/>
  <c r="J194" i="67"/>
  <c r="K194" i="67" s="1"/>
  <c r="J192" i="67"/>
  <c r="J191" i="67"/>
  <c r="J190" i="67"/>
  <c r="K190" i="67" s="1"/>
  <c r="J189" i="67"/>
  <c r="J188" i="67"/>
  <c r="K188" i="67" s="1"/>
  <c r="J187" i="67"/>
  <c r="J186" i="67"/>
  <c r="K186" i="67" s="1"/>
  <c r="J185" i="67"/>
  <c r="K185" i="67" s="1"/>
  <c r="J184" i="67"/>
  <c r="K184" i="67" s="1"/>
  <c r="J183" i="67"/>
  <c r="J182" i="67"/>
  <c r="K182" i="67" s="1"/>
  <c r="J181" i="67"/>
  <c r="K181" i="67" s="1"/>
  <c r="J180" i="67"/>
  <c r="K180" i="67" s="1"/>
  <c r="J179" i="67"/>
  <c r="K179" i="67" s="1"/>
  <c r="J172" i="67"/>
  <c r="J178" i="67"/>
  <c r="J177" i="67"/>
  <c r="K177" i="67" s="1"/>
  <c r="J176" i="67"/>
  <c r="K176" i="67" s="1"/>
  <c r="J175" i="67"/>
  <c r="K175" i="67" s="1"/>
  <c r="J174" i="67"/>
  <c r="K174" i="67" s="1"/>
  <c r="J173" i="67"/>
  <c r="K173" i="67" s="1"/>
  <c r="J171" i="67"/>
  <c r="J170" i="67"/>
  <c r="K170" i="67" s="1"/>
  <c r="J169" i="67"/>
  <c r="K169" i="67" s="1"/>
  <c r="J168" i="67"/>
  <c r="J167" i="67"/>
  <c r="K167" i="67" s="1"/>
  <c r="J166" i="67"/>
  <c r="K166" i="67" s="1"/>
  <c r="J165" i="67"/>
  <c r="K165" i="67" s="1"/>
  <c r="J164" i="67"/>
  <c r="K164" i="67" s="1"/>
  <c r="J163" i="67"/>
  <c r="K163" i="67" s="1"/>
  <c r="J162" i="67"/>
  <c r="K162" i="67" s="1"/>
  <c r="J161" i="67"/>
  <c r="K161" i="67" s="1"/>
  <c r="J160" i="67"/>
  <c r="K160" i="67" s="1"/>
  <c r="J159" i="67"/>
  <c r="J158" i="67"/>
  <c r="K158" i="67" s="1"/>
  <c r="J157" i="67"/>
  <c r="K157" i="67" s="1"/>
  <c r="J156" i="67"/>
  <c r="K156" i="67" s="1"/>
  <c r="J155" i="67"/>
  <c r="K155" i="67" s="1"/>
  <c r="J154" i="67"/>
  <c r="K154" i="67" s="1"/>
  <c r="J153" i="67"/>
  <c r="J152" i="67"/>
  <c r="K152" i="67" s="1"/>
  <c r="J151" i="67"/>
  <c r="J150" i="67"/>
  <c r="K150" i="67" s="1"/>
  <c r="J149" i="67"/>
  <c r="K149" i="67" s="1"/>
  <c r="J148" i="67"/>
  <c r="J147" i="67"/>
  <c r="K147" i="67" s="1"/>
  <c r="J146" i="67"/>
  <c r="J145" i="67"/>
  <c r="J144" i="67"/>
  <c r="J143" i="67"/>
  <c r="K143" i="67" s="1"/>
  <c r="J142" i="67"/>
  <c r="K142" i="67" s="1"/>
  <c r="J141" i="67"/>
  <c r="J140" i="67"/>
  <c r="K140" i="67" s="1"/>
  <c r="J139" i="67"/>
  <c r="K139" i="67" s="1"/>
  <c r="J138" i="67"/>
  <c r="K138" i="67" s="1"/>
  <c r="J137" i="67"/>
  <c r="K137" i="67" s="1"/>
  <c r="J136" i="67"/>
  <c r="J135" i="67"/>
  <c r="K135" i="67" s="1"/>
  <c r="J134" i="67"/>
  <c r="J133" i="67"/>
  <c r="K133" i="67" s="1"/>
  <c r="J132" i="67"/>
  <c r="K132" i="67" s="1"/>
  <c r="J131" i="67"/>
  <c r="J130" i="67"/>
  <c r="J129" i="67"/>
  <c r="J127" i="67"/>
  <c r="J126" i="67"/>
  <c r="J125" i="67"/>
  <c r="K125" i="67" s="1"/>
  <c r="J124" i="67"/>
  <c r="J123" i="67"/>
  <c r="K123" i="67" s="1"/>
  <c r="J122" i="67"/>
  <c r="J120" i="67"/>
  <c r="J121" i="67"/>
  <c r="K121" i="67" s="1"/>
  <c r="J119" i="67"/>
  <c r="K119" i="67" s="1"/>
  <c r="J112" i="67"/>
  <c r="J111" i="67"/>
  <c r="J118" i="67"/>
  <c r="J110" i="67"/>
  <c r="J117" i="67"/>
  <c r="K117" i="67" s="1"/>
  <c r="J116" i="67"/>
  <c r="K116" i="67" s="1"/>
  <c r="J109" i="67"/>
  <c r="J108" i="67"/>
  <c r="J115" i="67"/>
  <c r="K115" i="67" s="1"/>
  <c r="J114" i="67"/>
  <c r="K114" i="67" s="1"/>
  <c r="J113" i="67"/>
  <c r="K113" i="67" s="1"/>
  <c r="J107" i="67"/>
  <c r="K107" i="67" s="1"/>
  <c r="J106" i="67"/>
  <c r="K106" i="67" s="1"/>
  <c r="J105" i="67"/>
  <c r="K105" i="67" s="1"/>
  <c r="J104" i="67"/>
  <c r="J102" i="67"/>
  <c r="J103" i="67"/>
  <c r="K103" i="67" s="1"/>
  <c r="J101" i="67"/>
  <c r="K101" i="67" s="1"/>
  <c r="J98" i="67"/>
  <c r="J97" i="67"/>
  <c r="J100" i="67"/>
  <c r="K100" i="67" s="1"/>
  <c r="J99" i="67"/>
  <c r="K99" i="67" s="1"/>
  <c r="J96" i="67"/>
  <c r="K96" i="67" s="1"/>
  <c r="J95" i="67"/>
  <c r="K95" i="67" s="1"/>
  <c r="J94" i="67"/>
  <c r="K94" i="67" s="1"/>
  <c r="J93" i="67"/>
  <c r="J92" i="67"/>
  <c r="J91" i="67"/>
  <c r="K91" i="67" s="1"/>
  <c r="J90" i="67"/>
  <c r="J89" i="67"/>
  <c r="K89" i="67" s="1"/>
  <c r="J88" i="67"/>
  <c r="K88" i="67" s="1"/>
  <c r="J87" i="67"/>
  <c r="K87" i="67" s="1"/>
  <c r="J86" i="67"/>
  <c r="J85" i="67"/>
  <c r="K85" i="67" s="1"/>
  <c r="J84" i="67"/>
  <c r="K84" i="67" s="1"/>
  <c r="J83" i="67"/>
  <c r="K83" i="67" s="1"/>
  <c r="J82" i="67"/>
  <c r="K82" i="67" s="1"/>
  <c r="J81" i="67"/>
  <c r="K81" i="67" s="1"/>
  <c r="J80" i="67"/>
  <c r="J79" i="67"/>
  <c r="K79" i="67" s="1"/>
  <c r="J78" i="67"/>
  <c r="K78" i="67" s="1"/>
  <c r="J77" i="67"/>
  <c r="K77" i="67" s="1"/>
  <c r="J76" i="67"/>
  <c r="K76" i="67" s="1"/>
  <c r="J75" i="67"/>
  <c r="J74" i="67"/>
  <c r="J73" i="67"/>
  <c r="K73" i="67" s="1"/>
  <c r="J72" i="67"/>
  <c r="K72" i="67" s="1"/>
  <c r="J71" i="67"/>
  <c r="K71" i="67" s="1"/>
  <c r="J64" i="67"/>
  <c r="J63" i="67"/>
  <c r="J70" i="67"/>
  <c r="K70" i="67" s="1"/>
  <c r="J69" i="67"/>
  <c r="K69" i="67" s="1"/>
  <c r="J68" i="67"/>
  <c r="K68" i="67" s="1"/>
  <c r="J67" i="67"/>
  <c r="K67" i="67" s="1"/>
  <c r="J66" i="67"/>
  <c r="K66" i="67" s="1"/>
  <c r="J65" i="67"/>
  <c r="K65" i="67" s="1"/>
  <c r="J62" i="67"/>
  <c r="K62" i="67" s="1"/>
  <c r="J61" i="67"/>
  <c r="K61" i="67" s="1"/>
  <c r="J60" i="67"/>
  <c r="K60" i="67" s="1"/>
  <c r="J59" i="67"/>
  <c r="K59" i="67" s="1"/>
  <c r="J58" i="67"/>
  <c r="K58" i="67" s="1"/>
  <c r="J57" i="67"/>
  <c r="K57" i="67" s="1"/>
  <c r="J56" i="67"/>
  <c r="J55" i="67"/>
  <c r="K55" i="67" s="1"/>
  <c r="J54" i="67"/>
  <c r="K54" i="67" s="1"/>
  <c r="J53" i="67"/>
  <c r="K53" i="67" s="1"/>
  <c r="J52" i="67"/>
  <c r="K52" i="67" s="1"/>
  <c r="J51" i="67"/>
  <c r="K51" i="67" s="1"/>
  <c r="J50" i="67"/>
  <c r="J49" i="67"/>
  <c r="K49" i="67" s="1"/>
  <c r="J48" i="67"/>
  <c r="K48" i="67" s="1"/>
  <c r="J47" i="67"/>
  <c r="K47" i="67" s="1"/>
  <c r="J46" i="67"/>
  <c r="K46" i="67" s="1"/>
  <c r="J45" i="67"/>
  <c r="K45" i="67" s="1"/>
  <c r="J44" i="67"/>
  <c r="K44" i="67" s="1"/>
  <c r="J43" i="67"/>
  <c r="K43" i="67" s="1"/>
  <c r="J42" i="67"/>
  <c r="K42" i="67" s="1"/>
  <c r="J41" i="67"/>
  <c r="K41" i="67" s="1"/>
  <c r="J40" i="67"/>
  <c r="K40" i="67" s="1"/>
  <c r="J39" i="67"/>
  <c r="J37" i="67"/>
  <c r="J36" i="67"/>
  <c r="J38" i="67"/>
  <c r="K38" i="67" s="1"/>
  <c r="J34" i="67"/>
  <c r="J35" i="67"/>
  <c r="K35" i="67" s="1"/>
  <c r="J33" i="67"/>
  <c r="J31" i="67"/>
  <c r="J32" i="67"/>
  <c r="K32" i="67" s="1"/>
  <c r="J29" i="67"/>
  <c r="J28" i="67"/>
  <c r="K28" i="67" s="1"/>
  <c r="J27" i="67"/>
  <c r="K27" i="67" s="1"/>
  <c r="J26" i="67"/>
  <c r="K26" i="67" s="1"/>
  <c r="J23" i="67"/>
  <c r="J22" i="67"/>
  <c r="J19" i="67"/>
  <c r="K19" i="67" s="1"/>
  <c r="J16" i="67"/>
  <c r="K16" i="67" s="1"/>
  <c r="J15" i="67"/>
  <c r="K15" i="67" s="1"/>
  <c r="J11" i="67"/>
  <c r="K11" i="67" s="1"/>
  <c r="J9" i="67"/>
  <c r="K9" i="67" s="1"/>
  <c r="J4" i="67"/>
  <c r="K4" i="67" s="1"/>
  <c r="K5" i="67"/>
  <c r="K6" i="67"/>
  <c r="K7" i="67"/>
  <c r="K8" i="67"/>
  <c r="K10" i="67"/>
  <c r="K12" i="67"/>
  <c r="K13" i="67"/>
  <c r="K14" i="67"/>
  <c r="K17" i="67"/>
  <c r="K18" i="67"/>
  <c r="K20" i="67"/>
  <c r="K21" i="67"/>
  <c r="K22" i="67"/>
  <c r="K23" i="67"/>
  <c r="K24" i="67"/>
  <c r="K25" i="67"/>
  <c r="I29" i="67"/>
  <c r="K29" i="67" s="1"/>
  <c r="K30" i="67"/>
  <c r="I31" i="67"/>
  <c r="K31" i="67" s="1"/>
  <c r="I33" i="67"/>
  <c r="K33" i="67" s="1"/>
  <c r="I34" i="67"/>
  <c r="K34" i="67" s="1"/>
  <c r="I36" i="67"/>
  <c r="K36" i="67" s="1"/>
  <c r="I37" i="67"/>
  <c r="K37" i="67" s="1"/>
  <c r="I39" i="67"/>
  <c r="K39" i="67" s="1"/>
  <c r="K50" i="67"/>
  <c r="I56" i="67"/>
  <c r="K56" i="67" s="1"/>
  <c r="I63" i="67"/>
  <c r="K63" i="67" s="1"/>
  <c r="I64" i="67"/>
  <c r="K64" i="67" s="1"/>
  <c r="K74" i="67"/>
  <c r="I75" i="67"/>
  <c r="K75" i="67" s="1"/>
  <c r="I80" i="67"/>
  <c r="K80" i="67" s="1"/>
  <c r="I86" i="67"/>
  <c r="K86" i="67" s="1"/>
  <c r="I90" i="67"/>
  <c r="K90" i="67" s="1"/>
  <c r="K92" i="67"/>
  <c r="I93" i="67"/>
  <c r="K93" i="67" s="1"/>
  <c r="I97" i="67"/>
  <c r="K97" i="67" s="1"/>
  <c r="I98" i="67"/>
  <c r="K98" i="67" s="1"/>
  <c r="I102" i="67"/>
  <c r="K102" i="67" s="1"/>
  <c r="K104" i="67"/>
  <c r="I108" i="67"/>
  <c r="K108" i="67" s="1"/>
  <c r="I109" i="67"/>
  <c r="K109" i="67" s="1"/>
  <c r="I110" i="67"/>
  <c r="K110" i="67" s="1"/>
  <c r="K118" i="67"/>
  <c r="I111" i="67"/>
  <c r="K111" i="67" s="1"/>
  <c r="I112" i="67"/>
  <c r="K112" i="67" s="1"/>
  <c r="I120" i="67"/>
  <c r="K120" i="67" s="1"/>
  <c r="K122" i="67"/>
  <c r="I124" i="67"/>
  <c r="K124" i="67" s="1"/>
  <c r="I126" i="67"/>
  <c r="K126" i="67" s="1"/>
  <c r="I127" i="67"/>
  <c r="K127" i="67" s="1"/>
  <c r="I128" i="67"/>
  <c r="K128" i="67" s="1"/>
  <c r="I129" i="67"/>
  <c r="K129" i="67" s="1"/>
  <c r="I130" i="67"/>
  <c r="K130" i="67" s="1"/>
  <c r="I131" i="67"/>
  <c r="K131" i="67" s="1"/>
  <c r="I134" i="67"/>
  <c r="K134" i="67" s="1"/>
  <c r="I136" i="67"/>
  <c r="K136" i="67" s="1"/>
  <c r="K141" i="67"/>
  <c r="I144" i="67"/>
  <c r="K144" i="67" s="1"/>
  <c r="I145" i="67"/>
  <c r="K145" i="67" s="1"/>
  <c r="I146" i="67"/>
  <c r="K146" i="67" s="1"/>
  <c r="K148" i="67"/>
  <c r="I151" i="67"/>
  <c r="K151" i="67" s="1"/>
  <c r="I153" i="67"/>
  <c r="K153" i="67" s="1"/>
  <c r="K159" i="67"/>
  <c r="I168" i="67"/>
  <c r="K168" i="67" s="1"/>
  <c r="I171" i="67"/>
  <c r="K171" i="67" s="1"/>
  <c r="K178" i="67"/>
  <c r="I172" i="67"/>
  <c r="K172" i="67" s="1"/>
  <c r="K183" i="67"/>
  <c r="I187" i="67"/>
  <c r="K187" i="67" s="1"/>
  <c r="K189" i="67"/>
  <c r="I191" i="67"/>
  <c r="K191" i="67" s="1"/>
  <c r="I192" i="67"/>
  <c r="K192" i="67" s="1"/>
  <c r="I193" i="67"/>
  <c r="K193" i="67" s="1"/>
  <c r="K197" i="67"/>
  <c r="I195" i="67"/>
  <c r="K195" i="67" s="1"/>
  <c r="I196" i="67"/>
  <c r="K196" i="67" s="1"/>
  <c r="K201" i="67"/>
  <c r="K207" i="67"/>
  <c r="I210" i="67"/>
  <c r="K210" i="67" s="1"/>
  <c r="I212" i="67"/>
  <c r="K212" i="67" s="1"/>
  <c r="K213" i="67"/>
  <c r="I214" i="67"/>
  <c r="K214" i="67" s="1"/>
  <c r="I215" i="67"/>
  <c r="K215" i="67" s="1"/>
  <c r="I216" i="67"/>
  <c r="K216" i="67" s="1"/>
  <c r="I217" i="67"/>
  <c r="K217" i="67" s="1"/>
  <c r="K219" i="67"/>
  <c r="I224" i="67"/>
  <c r="K224" i="67" s="1"/>
  <c r="K225" i="67"/>
  <c r="I227" i="67"/>
  <c r="K227" i="67" s="1"/>
  <c r="I228" i="67"/>
  <c r="K228" i="67" s="1"/>
  <c r="K231" i="67"/>
  <c r="I233" i="67"/>
  <c r="K233" i="67" s="1"/>
  <c r="I234" i="67"/>
  <c r="K234" i="67" s="1"/>
  <c r="I236" i="67"/>
  <c r="K236" i="67" s="1"/>
  <c r="I237" i="67"/>
  <c r="K237" i="67" s="1"/>
  <c r="I238" i="67"/>
  <c r="K238" i="67" s="1"/>
  <c r="K244" i="67"/>
  <c r="I243" i="67"/>
  <c r="K243" i="67" s="1"/>
  <c r="K249" i="67"/>
  <c r="I252" i="67"/>
  <c r="K252" i="67" s="1"/>
  <c r="I253" i="67"/>
  <c r="K253" i="67" s="1"/>
  <c r="K254" i="67"/>
  <c r="K255" i="67"/>
  <c r="I259" i="67"/>
  <c r="K259" i="67" s="1"/>
  <c r="K261" i="67"/>
  <c r="I263" i="67"/>
  <c r="K263" i="67" s="1"/>
  <c r="K266" i="67"/>
  <c r="K267" i="67"/>
  <c r="I269" i="67"/>
  <c r="K269" i="67" s="1"/>
  <c r="K272" i="67"/>
  <c r="K274" i="67"/>
  <c r="K276" i="67"/>
  <c r="I277" i="67"/>
  <c r="K277" i="67" s="1"/>
  <c r="K282" i="67"/>
  <c r="I281" i="67"/>
  <c r="K281" i="67" s="1"/>
  <c r="K287" i="67"/>
  <c r="K288" i="67"/>
  <c r="K292" i="67"/>
  <c r="K293" i="67"/>
  <c r="K299" i="67"/>
  <c r="I302" i="67"/>
  <c r="K302" i="67" s="1"/>
  <c r="K305" i="67"/>
  <c r="K311" i="67"/>
  <c r="K317" i="67"/>
  <c r="K323" i="67"/>
  <c r="K324" i="67"/>
  <c r="K328" i="67"/>
  <c r="K329" i="67"/>
  <c r="K330" i="67"/>
  <c r="K335" i="67"/>
  <c r="K336" i="67"/>
  <c r="K338" i="67"/>
  <c r="I339" i="67"/>
  <c r="K339" i="67" s="1"/>
  <c r="I340" i="67"/>
  <c r="K340" i="67" s="1"/>
  <c r="I341" i="67"/>
  <c r="K341" i="67" s="1"/>
  <c r="I342" i="67"/>
  <c r="K342" i="67" s="1"/>
  <c r="I343" i="67"/>
  <c r="K343" i="67" s="1"/>
  <c r="I344" i="67"/>
  <c r="K344" i="67" s="1"/>
  <c r="I346" i="67"/>
  <c r="K346" i="67" s="1"/>
  <c r="I347" i="67"/>
  <c r="K347" i="67" s="1"/>
  <c r="I348" i="67"/>
  <c r="K348" i="67" s="1"/>
  <c r="I349" i="67"/>
  <c r="K349" i="67" s="1"/>
  <c r="I350" i="67"/>
  <c r="K350" i="67" s="1"/>
  <c r="I351" i="67"/>
  <c r="K351" i="67" s="1"/>
  <c r="K354" i="67"/>
  <c r="K360" i="67"/>
  <c r="K361" i="67"/>
  <c r="K362" i="67"/>
  <c r="I358" i="67"/>
  <c r="K358" i="67" s="1"/>
  <c r="I365" i="67"/>
  <c r="K365" i="67" s="1"/>
  <c r="K369" i="67"/>
  <c r="K370" i="67"/>
  <c r="I366" i="67"/>
  <c r="K366" i="67" s="1"/>
  <c r="I367" i="67"/>
  <c r="K367" i="67" s="1"/>
  <c r="I368" i="67"/>
  <c r="K368" i="67" s="1"/>
  <c r="K373" i="67"/>
  <c r="I374" i="67"/>
  <c r="K374" i="67" s="1"/>
  <c r="I375" i="67"/>
  <c r="K375" i="67" s="1"/>
  <c r="I376" i="67"/>
  <c r="K376" i="67" s="1"/>
  <c r="K379" i="67"/>
  <c r="K380" i="67"/>
  <c r="I378" i="67"/>
  <c r="K378" i="67" s="1"/>
  <c r="K384" i="67"/>
  <c r="I385" i="67"/>
  <c r="K385" i="67" s="1"/>
  <c r="I386" i="67"/>
  <c r="K386" i="67" s="1"/>
  <c r="K394" i="67"/>
  <c r="K395" i="67"/>
  <c r="K396" i="67"/>
  <c r="K401" i="67"/>
  <c r="K402" i="67"/>
  <c r="I387" i="67"/>
  <c r="K387" i="67" s="1"/>
  <c r="I388" i="67"/>
  <c r="K388" i="67" s="1"/>
  <c r="I389" i="67"/>
  <c r="K389" i="67" s="1"/>
  <c r="I390" i="67"/>
  <c r="K390" i="67" s="1"/>
  <c r="K409" i="67"/>
  <c r="K410" i="67"/>
  <c r="I391" i="67"/>
  <c r="K391" i="67" s="1"/>
  <c r="K414" i="67"/>
  <c r="K415" i="67"/>
  <c r="K416" i="67"/>
  <c r="K417" i="67"/>
  <c r="K421" i="67"/>
  <c r="K422" i="67"/>
  <c r="K423" i="67"/>
  <c r="K428" i="67"/>
  <c r="K429" i="67"/>
  <c r="K434" i="67"/>
  <c r="K435" i="67"/>
  <c r="I438" i="67"/>
  <c r="K438" i="67" s="1"/>
  <c r="K439" i="67"/>
  <c r="K440" i="67"/>
  <c r="K441" i="67"/>
  <c r="K445" i="67"/>
  <c r="K446" i="67"/>
  <c r="K447" i="67"/>
  <c r="K452" i="67"/>
  <c r="I453" i="67"/>
  <c r="K453" i="67" s="1"/>
  <c r="K457" i="67"/>
  <c r="K459" i="67"/>
  <c r="K460" i="67"/>
  <c r="I456" i="67"/>
  <c r="K456" i="67" s="1"/>
  <c r="K464" i="67"/>
  <c r="K468" i="67"/>
  <c r="I465" i="67"/>
  <c r="K465" i="67" s="1"/>
  <c r="I466" i="67"/>
  <c r="K466" i="67" s="1"/>
  <c r="I467" i="67"/>
  <c r="K467" i="67" s="1"/>
  <c r="I473" i="67"/>
  <c r="K473" i="67" s="1"/>
  <c r="K475" i="67"/>
  <c r="K477" i="67"/>
  <c r="K478" i="67"/>
  <c r="I476" i="67"/>
  <c r="K476" i="67" s="1"/>
  <c r="K483" i="67"/>
  <c r="K484" i="67"/>
  <c r="K485" i="67"/>
  <c r="K490" i="67"/>
  <c r="K491" i="67"/>
  <c r="K496" i="67"/>
  <c r="I480" i="67"/>
  <c r="K480" i="67" s="1"/>
  <c r="I481" i="67"/>
  <c r="K481" i="67" s="1"/>
  <c r="K500" i="67"/>
  <c r="K501" i="67"/>
  <c r="I502" i="67"/>
  <c r="K502" i="67" s="1"/>
  <c r="I504" i="67"/>
  <c r="K504" i="67" s="1"/>
  <c r="K506" i="67"/>
  <c r="K507" i="67"/>
  <c r="I510" i="67"/>
  <c r="K510" i="67" s="1"/>
  <c r="I511" i="67"/>
  <c r="K511" i="67" s="1"/>
  <c r="I512" i="67"/>
  <c r="K512" i="67" s="1"/>
  <c r="K513" i="67"/>
  <c r="I515" i="67"/>
  <c r="K515" i="67" s="1"/>
  <c r="K518" i="67"/>
  <c r="K519" i="67"/>
  <c r="K524" i="67"/>
  <c r="K525" i="67"/>
  <c r="I520" i="67"/>
  <c r="K520" i="67" s="1"/>
  <c r="K530" i="67"/>
  <c r="K531" i="67"/>
  <c r="K535" i="67"/>
  <c r="K536" i="67"/>
  <c r="K537" i="67"/>
  <c r="K541" i="67"/>
  <c r="K542" i="67"/>
  <c r="K543" i="67"/>
  <c r="K545" i="67"/>
  <c r="I544" i="67"/>
  <c r="K544" i="67" s="1"/>
  <c r="I548" i="67"/>
  <c r="K548" i="67" s="1"/>
  <c r="K549" i="67"/>
  <c r="K550" i="67"/>
  <c r="I552" i="67"/>
  <c r="K552" i="67" s="1"/>
  <c r="I553" i="67"/>
  <c r="K553" i="67" s="1"/>
  <c r="I554" i="67"/>
  <c r="K554" i="67" s="1"/>
  <c r="I555" i="67"/>
  <c r="K555" i="67" s="1"/>
  <c r="I556" i="67"/>
  <c r="K556" i="67" s="1"/>
  <c r="I557" i="67"/>
  <c r="K557" i="67" s="1"/>
  <c r="I558" i="67"/>
  <c r="K558" i="67" s="1"/>
  <c r="I559" i="67"/>
  <c r="K559" i="67" s="1"/>
  <c r="K565" i="67"/>
  <c r="I560" i="67"/>
  <c r="K560" i="67" s="1"/>
  <c r="I561" i="67"/>
  <c r="K561" i="67" s="1"/>
  <c r="I562" i="67"/>
  <c r="K562" i="67" s="1"/>
  <c r="I563" i="67"/>
  <c r="K563" i="67" s="1"/>
  <c r="I564" i="67"/>
  <c r="K564" i="67" s="1"/>
  <c r="K567" i="67"/>
  <c r="K568" i="67"/>
  <c r="I570" i="67"/>
  <c r="K570" i="67" s="1"/>
  <c r="I572" i="67"/>
  <c r="K572" i="67" s="1"/>
  <c r="K573" i="67"/>
  <c r="K574" i="67"/>
  <c r="K575" i="67"/>
  <c r="I577" i="67"/>
  <c r="K577" i="67" s="1"/>
  <c r="K578" i="67"/>
  <c r="I579" i="67"/>
  <c r="K579" i="67" s="1"/>
  <c r="K580" i="67"/>
  <c r="I581" i="67"/>
  <c r="K581" i="67" s="1"/>
  <c r="I582" i="67"/>
  <c r="K582" i="67" s="1"/>
  <c r="I583" i="67"/>
  <c r="K583" i="67" s="1"/>
  <c r="K584" i="67"/>
  <c r="K585" i="67"/>
  <c r="K587" i="67"/>
  <c r="I586" i="67"/>
  <c r="K586" i="67" s="1"/>
  <c r="I589" i="67"/>
  <c r="K589" i="67" s="1"/>
  <c r="K590" i="67"/>
  <c r="K591" i="67"/>
  <c r="K592" i="67"/>
  <c r="I593" i="67"/>
  <c r="K593" i="67" s="1"/>
  <c r="K594" i="67"/>
  <c r="I595" i="67"/>
  <c r="K595" i="67" s="1"/>
  <c r="I596" i="67"/>
  <c r="K596" i="67" s="1"/>
  <c r="I597" i="67"/>
  <c r="K597" i="67" s="1"/>
  <c r="I598" i="67"/>
  <c r="K598" i="67" s="1"/>
  <c r="K599" i="67"/>
  <c r="I600" i="67"/>
  <c r="K600" i="67" s="1"/>
  <c r="I601" i="67"/>
  <c r="K601" i="67" s="1"/>
  <c r="I602" i="67"/>
  <c r="K602" i="67" s="1"/>
  <c r="K604" i="67"/>
  <c r="K605" i="67"/>
  <c r="K606" i="67"/>
  <c r="K609" i="67"/>
  <c r="K610" i="67"/>
  <c r="K611" i="67"/>
  <c r="I612" i="67"/>
  <c r="K612" i="67" s="1"/>
  <c r="I613" i="67"/>
  <c r="K613" i="67" s="1"/>
  <c r="K616" i="67"/>
  <c r="K617" i="67"/>
  <c r="K618" i="67"/>
  <c r="K621" i="67"/>
  <c r="K622" i="67"/>
  <c r="K623" i="67"/>
  <c r="I624" i="67"/>
  <c r="K624" i="67" s="1"/>
  <c r="I625" i="67"/>
  <c r="K625" i="67" s="1"/>
  <c r="I627" i="67"/>
  <c r="K627" i="67" s="1"/>
  <c r="I628" i="67"/>
  <c r="K628" i="67" s="1"/>
  <c r="K629" i="67"/>
  <c r="K630" i="67"/>
  <c r="K633" i="67"/>
  <c r="K634" i="67"/>
  <c r="K635" i="67"/>
  <c r="K636" i="67"/>
  <c r="K639" i="67"/>
  <c r="K640" i="67"/>
  <c r="K641" i="67"/>
  <c r="K642" i="67"/>
  <c r="K645" i="67"/>
  <c r="K647" i="67"/>
  <c r="I646" i="67"/>
  <c r="K646" i="67" s="1"/>
  <c r="K648" i="67"/>
  <c r="I649" i="67"/>
  <c r="K649" i="67" s="1"/>
  <c r="I650" i="67"/>
  <c r="K650" i="67" s="1"/>
  <c r="I651" i="67"/>
  <c r="K651" i="67" s="1"/>
  <c r="K656" i="67"/>
  <c r="K657" i="67"/>
  <c r="K660" i="67"/>
  <c r="K661" i="67"/>
  <c r="K662" i="67"/>
  <c r="I652" i="67"/>
  <c r="K652" i="67" s="1"/>
  <c r="I653" i="67"/>
  <c r="K653" i="67" s="1"/>
  <c r="I654" i="67"/>
  <c r="K654" i="67" s="1"/>
  <c r="K665" i="67"/>
  <c r="K666" i="67"/>
  <c r="I668" i="67"/>
  <c r="K668" i="67" s="1"/>
  <c r="K669" i="67"/>
  <c r="K670" i="67"/>
  <c r="K671" i="67"/>
  <c r="K672" i="67"/>
  <c r="K673" i="67"/>
  <c r="K674" i="67"/>
  <c r="K679" i="67"/>
  <c r="K680" i="67"/>
  <c r="I677" i="67"/>
  <c r="K677" i="67" s="1"/>
  <c r="I678" i="67"/>
  <c r="K678" i="67" s="1"/>
  <c r="K682" i="67"/>
  <c r="I681" i="67"/>
  <c r="K681" i="67" s="1"/>
  <c r="I683" i="67"/>
  <c r="K683" i="67" s="1"/>
  <c r="K685" i="67"/>
  <c r="K686" i="67"/>
  <c r="K687" i="67"/>
  <c r="K688" i="67"/>
  <c r="I690" i="67"/>
  <c r="K690" i="67" s="1"/>
  <c r="K692" i="67"/>
  <c r="K693" i="67"/>
  <c r="I691" i="67"/>
  <c r="K691" i="67" s="1"/>
  <c r="K694" i="67"/>
  <c r="K700" i="67"/>
  <c r="I696" i="67"/>
  <c r="K696" i="67" s="1"/>
  <c r="I697" i="67"/>
  <c r="K697" i="67" s="1"/>
  <c r="I698" i="67"/>
  <c r="K698" i="67" s="1"/>
  <c r="K703" i="67"/>
  <c r="K704" i="67"/>
  <c r="K707" i="67"/>
  <c r="I705" i="67"/>
  <c r="K705" i="67" s="1"/>
  <c r="I706" i="67"/>
  <c r="K706" i="67" s="1"/>
  <c r="K710" i="67"/>
  <c r="I711" i="67"/>
  <c r="K711" i="67" s="1"/>
  <c r="I712" i="67"/>
  <c r="K712" i="67" s="1"/>
  <c r="K717" i="67"/>
  <c r="I713" i="67"/>
  <c r="K713" i="67" s="1"/>
  <c r="K718" i="67"/>
  <c r="I714" i="67"/>
  <c r="K714" i="67" s="1"/>
  <c r="I715" i="67"/>
  <c r="K715" i="67" s="1"/>
  <c r="I716" i="67"/>
  <c r="K716" i="67" s="1"/>
  <c r="K719" i="67"/>
  <c r="I721" i="67"/>
  <c r="K721" i="67" s="1"/>
  <c r="K722" i="67"/>
  <c r="K725" i="67"/>
  <c r="K726" i="67"/>
  <c r="K729" i="67"/>
  <c r="K730" i="67"/>
  <c r="K731" i="67"/>
  <c r="I723" i="67"/>
  <c r="K723" i="67" s="1"/>
  <c r="I724" i="67"/>
  <c r="K724" i="67" s="1"/>
  <c r="I734" i="67"/>
  <c r="K734" i="67" s="1"/>
  <c r="I735" i="67"/>
  <c r="K735" i="67" s="1"/>
  <c r="K739" i="67"/>
  <c r="I736" i="67"/>
  <c r="K736" i="67" s="1"/>
  <c r="K741" i="67"/>
  <c r="I737" i="67"/>
  <c r="K737" i="67" s="1"/>
  <c r="I738" i="67"/>
  <c r="K738" i="67" s="1"/>
  <c r="K742" i="67"/>
  <c r="K748" i="67"/>
  <c r="I743" i="67"/>
  <c r="K743" i="67" s="1"/>
  <c r="I744" i="67"/>
  <c r="K744" i="67" s="1"/>
  <c r="I745" i="67"/>
  <c r="K745" i="67" s="1"/>
  <c r="I750" i="67"/>
  <c r="K750" i="67" s="1"/>
  <c r="K757" i="67"/>
  <c r="K758" i="67"/>
  <c r="I751" i="67"/>
  <c r="K751" i="67" s="1"/>
  <c r="K759" i="67"/>
  <c r="I752" i="67"/>
  <c r="K752" i="67" s="1"/>
  <c r="K761" i="67"/>
  <c r="K762" i="67"/>
  <c r="K763" i="67"/>
  <c r="K764" i="67"/>
  <c r="K767" i="67"/>
  <c r="K768" i="67"/>
  <c r="K769" i="67"/>
  <c r="K770" i="67"/>
  <c r="K773" i="67"/>
  <c r="K774" i="67"/>
  <c r="K775" i="67"/>
  <c r="K776" i="67"/>
  <c r="K779" i="67"/>
  <c r="K780" i="67"/>
  <c r="K781" i="67"/>
  <c r="K782" i="67"/>
  <c r="K785" i="67"/>
  <c r="K786" i="67"/>
  <c r="K787" i="67"/>
  <c r="K788" i="67"/>
  <c r="K791" i="67"/>
  <c r="K792" i="67"/>
  <c r="K793" i="67"/>
  <c r="K794" i="67"/>
  <c r="K797" i="67"/>
  <c r="K798" i="67"/>
  <c r="I753" i="67"/>
  <c r="K753" i="67" s="1"/>
  <c r="K799" i="67"/>
  <c r="I754" i="67"/>
  <c r="K754" i="67" s="1"/>
  <c r="K801" i="67"/>
  <c r="K802" i="67"/>
  <c r="K803" i="67"/>
  <c r="K804" i="67"/>
  <c r="K807" i="67"/>
  <c r="K808" i="67"/>
  <c r="K809" i="67"/>
  <c r="K810" i="67"/>
  <c r="I755" i="67"/>
  <c r="K755" i="67" s="1"/>
  <c r="K812" i="67"/>
  <c r="K813" i="67"/>
  <c r="K814" i="67"/>
  <c r="K815" i="67"/>
  <c r="K818" i="67"/>
  <c r="K819" i="67"/>
  <c r="K820" i="67"/>
  <c r="K821" i="67"/>
  <c r="I756" i="67"/>
  <c r="K756" i="67" s="1"/>
  <c r="K823" i="67"/>
  <c r="K831" i="67"/>
  <c r="K832" i="67"/>
  <c r="K833" i="67"/>
  <c r="I824" i="67"/>
  <c r="K824" i="67" s="1"/>
  <c r="I825" i="67"/>
  <c r="K825" i="67" s="1"/>
  <c r="K835" i="67"/>
  <c r="K836" i="67"/>
  <c r="K837" i="67"/>
  <c r="I826" i="67"/>
  <c r="K826" i="67" s="1"/>
  <c r="K840" i="67"/>
  <c r="K841" i="67"/>
  <c r="K842" i="67"/>
  <c r="I827" i="67"/>
  <c r="K827" i="67" s="1"/>
  <c r="I828" i="67"/>
  <c r="K828" i="67" s="1"/>
  <c r="I829" i="67"/>
  <c r="K829" i="67" s="1"/>
  <c r="I830" i="67"/>
  <c r="K830" i="67" s="1"/>
  <c r="K844" i="67"/>
  <c r="K847" i="67"/>
  <c r="K848" i="67"/>
  <c r="K849" i="67"/>
  <c r="K850" i="67"/>
  <c r="K852" i="67"/>
  <c r="K853" i="67"/>
  <c r="K854" i="67"/>
  <c r="K855" i="67"/>
  <c r="K856" i="67"/>
  <c r="I857" i="67"/>
  <c r="K857" i="67" s="1"/>
  <c r="K867" i="67"/>
  <c r="I858" i="67"/>
  <c r="K858" i="67" s="1"/>
  <c r="K868" i="67"/>
  <c r="K869" i="67"/>
  <c r="I859" i="67"/>
  <c r="K859" i="67" s="1"/>
  <c r="K871" i="67"/>
  <c r="K872" i="67"/>
  <c r="I860" i="67"/>
  <c r="K860" i="67" s="1"/>
  <c r="I861" i="67"/>
  <c r="K861" i="67" s="1"/>
  <c r="I862" i="67"/>
  <c r="K862" i="67" s="1"/>
  <c r="K874" i="67"/>
  <c r="I863" i="67"/>
  <c r="K863" i="67" s="1"/>
  <c r="I864" i="67"/>
  <c r="K864" i="67" s="1"/>
  <c r="K875" i="67"/>
  <c r="I865" i="67"/>
  <c r="K865" i="67" s="1"/>
  <c r="K877" i="67"/>
  <c r="I878" i="67"/>
  <c r="K878" i="67" s="1"/>
  <c r="K879" i="67"/>
  <c r="K880" i="67"/>
  <c r="K882" i="67"/>
  <c r="K883" i="67"/>
  <c r="K884" i="67"/>
  <c r="K885" i="67"/>
  <c r="K886" i="67"/>
  <c r="K892" i="67"/>
  <c r="K893" i="67"/>
  <c r="I888" i="67"/>
  <c r="K888" i="67" s="1"/>
  <c r="K894" i="67"/>
  <c r="I889" i="67"/>
  <c r="K889" i="67" s="1"/>
  <c r="I890" i="67"/>
  <c r="K890" i="67" s="1"/>
  <c r="I891" i="67"/>
  <c r="K891" i="67" s="1"/>
  <c r="K896" i="67"/>
  <c r="K897" i="67"/>
  <c r="K898" i="67"/>
  <c r="K901" i="67"/>
  <c r="I902" i="67"/>
  <c r="K902" i="67" s="1"/>
  <c r="I903" i="67"/>
  <c r="K903" i="67" s="1"/>
  <c r="K906" i="67"/>
  <c r="I904" i="67"/>
  <c r="K904" i="67" s="1"/>
  <c r="I905" i="67"/>
  <c r="K905" i="67" s="1"/>
  <c r="K908" i="67"/>
  <c r="K909" i="67"/>
  <c r="K910" i="67"/>
  <c r="I912" i="67"/>
  <c r="K912" i="67" s="1"/>
  <c r="K914" i="67"/>
  <c r="K915" i="67"/>
  <c r="I916" i="67"/>
  <c r="K916" i="67" s="1"/>
  <c r="I917" i="67"/>
  <c r="K917" i="67" s="1"/>
  <c r="I918" i="67"/>
  <c r="K918" i="67" s="1"/>
  <c r="K924" i="67"/>
  <c r="K925" i="67"/>
  <c r="I919" i="67"/>
  <c r="K919" i="67" s="1"/>
  <c r="K926" i="67"/>
  <c r="I920" i="67"/>
  <c r="K920" i="67" s="1"/>
  <c r="K929" i="67"/>
  <c r="K930" i="67"/>
  <c r="K931" i="67"/>
  <c r="K933" i="67"/>
  <c r="K934" i="67"/>
  <c r="I921" i="67"/>
  <c r="K921" i="67" s="1"/>
  <c r="K935" i="67"/>
  <c r="K936" i="67"/>
  <c r="I922" i="67"/>
  <c r="K922" i="67" s="1"/>
  <c r="K938" i="67"/>
  <c r="K939" i="67"/>
  <c r="I923" i="67"/>
  <c r="K923" i="67" s="1"/>
  <c r="K940" i="67"/>
  <c r="K943" i="67"/>
  <c r="K944" i="67"/>
  <c r="K945" i="67"/>
  <c r="K952" i="67"/>
  <c r="I946" i="67"/>
  <c r="K946" i="67" s="1"/>
  <c r="K955" i="67"/>
  <c r="K956" i="67"/>
  <c r="K957" i="67"/>
  <c r="K960" i="67"/>
  <c r="K961" i="67"/>
  <c r="K962" i="67"/>
  <c r="K963" i="67"/>
  <c r="K966" i="67"/>
  <c r="K967" i="67"/>
  <c r="I947" i="67"/>
  <c r="K947" i="67" s="1"/>
  <c r="K968" i="67"/>
  <c r="K970" i="67"/>
  <c r="K971" i="67"/>
  <c r="K972" i="67"/>
  <c r="I948" i="67"/>
  <c r="K948" i="67" s="1"/>
  <c r="K973" i="67"/>
  <c r="I949" i="67"/>
  <c r="K949" i="67" s="1"/>
  <c r="K974" i="67"/>
  <c r="I950" i="67"/>
  <c r="K950" i="67" s="1"/>
  <c r="I951" i="67"/>
  <c r="K951" i="67" s="1"/>
  <c r="K975" i="67"/>
  <c r="K976" i="67"/>
  <c r="K978" i="67"/>
  <c r="K979" i="67"/>
  <c r="K980" i="67"/>
  <c r="K981" i="67"/>
  <c r="K982" i="67"/>
  <c r="K983" i="67"/>
  <c r="K984" i="67"/>
  <c r="K985" i="67"/>
  <c r="K986" i="67"/>
  <c r="K987" i="67"/>
  <c r="I988" i="67"/>
  <c r="K988" i="67" s="1"/>
  <c r="K989" i="67"/>
  <c r="I990" i="67"/>
  <c r="K990" i="67" s="1"/>
  <c r="K991" i="67"/>
  <c r="K992" i="67"/>
  <c r="K993" i="67"/>
  <c r="I994" i="67"/>
  <c r="K994" i="67" s="1"/>
  <c r="K995" i="67"/>
  <c r="K996" i="67"/>
  <c r="K999" i="67"/>
  <c r="K1000" i="67"/>
  <c r="K1001" i="67"/>
  <c r="K1002" i="67"/>
  <c r="K1003" i="67"/>
  <c r="K1005" i="67"/>
  <c r="I1006" i="67"/>
  <c r="K1006" i="67" s="1"/>
  <c r="K1007" i="67"/>
  <c r="K1008" i="67"/>
  <c r="K1011" i="67"/>
  <c r="K1012" i="67"/>
  <c r="K1013" i="67"/>
  <c r="K1014" i="67"/>
  <c r="K1017" i="67"/>
  <c r="K1018" i="67"/>
  <c r="K1019" i="67"/>
  <c r="K1020" i="67"/>
  <c r="I1021" i="67"/>
  <c r="K1021" i="67" s="1"/>
  <c r="K1024" i="67"/>
  <c r="K1025" i="67"/>
  <c r="K1026" i="67"/>
  <c r="K1027" i="67"/>
  <c r="K1030" i="67"/>
  <c r="I1031" i="67"/>
  <c r="K1031" i="67" s="1"/>
  <c r="I1032" i="67"/>
  <c r="K1032" i="67" s="1"/>
  <c r="I1033" i="67"/>
  <c r="K1033" i="67" s="1"/>
  <c r="K1036" i="67"/>
  <c r="K1037" i="67"/>
  <c r="K1038" i="67"/>
  <c r="K1039" i="67"/>
  <c r="I1040" i="67"/>
  <c r="K1040" i="67" s="1"/>
  <c r="I1041" i="67"/>
  <c r="K1041" i="67" s="1"/>
  <c r="I1042" i="67"/>
  <c r="K1042" i="67" s="1"/>
  <c r="I1043" i="67"/>
  <c r="K1043" i="67" s="1"/>
  <c r="I1044" i="67"/>
  <c r="K1044" i="67" s="1"/>
  <c r="I1045" i="67"/>
  <c r="K1045" i="67" s="1"/>
  <c r="I1048" i="67"/>
  <c r="K1048" i="67" s="1"/>
  <c r="K1049" i="67"/>
  <c r="I1050" i="67"/>
  <c r="K1050" i="67" s="1"/>
  <c r="K1051" i="67"/>
  <c r="I1053" i="67"/>
  <c r="K1053" i="67" s="1"/>
  <c r="K1054" i="67"/>
  <c r="K1055" i="67"/>
  <c r="K1056" i="67"/>
  <c r="K1057" i="67"/>
  <c r="K1058" i="67"/>
  <c r="K1061" i="67"/>
  <c r="I1062" i="67"/>
  <c r="K1062" i="67" s="1"/>
  <c r="I1063" i="67"/>
  <c r="K1063" i="67" s="1"/>
  <c r="I1064" i="67"/>
  <c r="K1064" i="67" s="1"/>
  <c r="K1067" i="67"/>
  <c r="K1068" i="67"/>
  <c r="K1069" i="67"/>
  <c r="K1070" i="67"/>
  <c r="K1073" i="67"/>
  <c r="K1074" i="67"/>
  <c r="K1075" i="67"/>
  <c r="K1076" i="67"/>
  <c r="K1079" i="67"/>
  <c r="K1080" i="67"/>
  <c r="K1081" i="67"/>
  <c r="K1082" i="67"/>
  <c r="K1085" i="67"/>
  <c r="K1086" i="67"/>
  <c r="K1087" i="67"/>
  <c r="K1088" i="67"/>
  <c r="K1091" i="67"/>
  <c r="K1092" i="67"/>
  <c r="K1093" i="67"/>
  <c r="K1094" i="67"/>
  <c r="K1097" i="67"/>
  <c r="K1098" i="67"/>
  <c r="K1099" i="67"/>
  <c r="K1100" i="67"/>
  <c r="K1103" i="67"/>
  <c r="K1104" i="67"/>
  <c r="K1105" i="67"/>
  <c r="K1106" i="67"/>
  <c r="K1107" i="67"/>
  <c r="K1109" i="67"/>
  <c r="K1110" i="67"/>
  <c r="K1111" i="67"/>
  <c r="K1112" i="67"/>
  <c r="K1115" i="67"/>
  <c r="K1116" i="67"/>
  <c r="K1117" i="67"/>
  <c r="K1118" i="67"/>
  <c r="K1121" i="67"/>
  <c r="K1122" i="67"/>
  <c r="K1123" i="67"/>
  <c r="K1124" i="67"/>
  <c r="K1127" i="67"/>
  <c r="K1128" i="67"/>
  <c r="K1129" i="67"/>
  <c r="K1130" i="67"/>
  <c r="K1133" i="67"/>
  <c r="K1134" i="67"/>
  <c r="K1135" i="67"/>
  <c r="K1136" i="67"/>
  <c r="K1139" i="67"/>
  <c r="K1140" i="67"/>
  <c r="K1141" i="67"/>
  <c r="K1142" i="67"/>
  <c r="K1145" i="67"/>
  <c r="K1146" i="67"/>
  <c r="K1147" i="67"/>
  <c r="K1148" i="67"/>
  <c r="K1151" i="67"/>
  <c r="K1152" i="67"/>
  <c r="K1153" i="67"/>
  <c r="K1154" i="67"/>
  <c r="K1157" i="67"/>
  <c r="K1158" i="67"/>
  <c r="K1159" i="67"/>
  <c r="K1160" i="67"/>
  <c r="K1163" i="67"/>
  <c r="K1164" i="67"/>
  <c r="K1165" i="67"/>
  <c r="K1166" i="67"/>
  <c r="K1169" i="67"/>
  <c r="K1170" i="67"/>
  <c r="K1171" i="67"/>
  <c r="K1172" i="67"/>
  <c r="K1175" i="67"/>
  <c r="K1176" i="67"/>
  <c r="K1177" i="67"/>
  <c r="K1178" i="67"/>
  <c r="K1181" i="67"/>
  <c r="K1182" i="67"/>
  <c r="K1183" i="67"/>
  <c r="K1184" i="67"/>
  <c r="K1187" i="67"/>
  <c r="K1188" i="67"/>
  <c r="K1189" i="67"/>
  <c r="K1190" i="67"/>
  <c r="K1193" i="67"/>
  <c r="K1194" i="67"/>
  <c r="K1195" i="67"/>
  <c r="K1196" i="67"/>
  <c r="K1199" i="67"/>
  <c r="K1200" i="67"/>
  <c r="K1201" i="67"/>
  <c r="K1202" i="67"/>
  <c r="K1205" i="67"/>
  <c r="K1206" i="67"/>
  <c r="K1207" i="67"/>
  <c r="K1208" i="67"/>
  <c r="K1211" i="67"/>
  <c r="K1212" i="67"/>
  <c r="K1213" i="67"/>
  <c r="K1214" i="67"/>
  <c r="K1215" i="67"/>
  <c r="K1217" i="67"/>
  <c r="K1218" i="67"/>
  <c r="K1219" i="67"/>
  <c r="K1220" i="67"/>
  <c r="K1223" i="67"/>
  <c r="K1224" i="67"/>
  <c r="K1225" i="67"/>
  <c r="K1226" i="67"/>
  <c r="K1229" i="67"/>
  <c r="K1230" i="67"/>
  <c r="K1231" i="67"/>
  <c r="K1232" i="67"/>
  <c r="K1235" i="67"/>
  <c r="K1236" i="67"/>
  <c r="K1237" i="67"/>
  <c r="K1238" i="67"/>
  <c r="K1242" i="67"/>
  <c r="K1243" i="67"/>
  <c r="I1240" i="67"/>
  <c r="K1240" i="67" s="1"/>
  <c r="K1244" i="67"/>
  <c r="I1245" i="67"/>
  <c r="K1245" i="67" s="1"/>
  <c r="K1247" i="67"/>
  <c r="I1248" i="67"/>
  <c r="K1248" i="67" s="1"/>
  <c r="K1249" i="67"/>
  <c r="K1250" i="67"/>
  <c r="I1251" i="67"/>
  <c r="K1251" i="67" s="1"/>
  <c r="I1252" i="67"/>
  <c r="K1252" i="67" s="1"/>
  <c r="I1253" i="67"/>
  <c r="K1253" i="67" s="1"/>
  <c r="K1254" i="67"/>
  <c r="I1255" i="67"/>
  <c r="K1255" i="67" s="1"/>
  <c r="I1256" i="67"/>
  <c r="K1256" i="67" s="1"/>
  <c r="I1257" i="67"/>
  <c r="K1257" i="67" s="1"/>
  <c r="I1258" i="67"/>
  <c r="K1258" i="67" s="1"/>
  <c r="K1259" i="67"/>
  <c r="K1260" i="67"/>
  <c r="K1261" i="67"/>
  <c r="K1262" i="67"/>
  <c r="K1265" i="67"/>
  <c r="K1266" i="67"/>
  <c r="K1267" i="67"/>
  <c r="K1268" i="67"/>
  <c r="K1271" i="67"/>
  <c r="K1272" i="67"/>
  <c r="K1273" i="67"/>
  <c r="K1274" i="67"/>
  <c r="K1277" i="67"/>
  <c r="K1278" i="67"/>
  <c r="K1279" i="67"/>
  <c r="K1280" i="67"/>
  <c r="K1283" i="67"/>
  <c r="K1284" i="67"/>
  <c r="K1285" i="67"/>
  <c r="K1286" i="67"/>
  <c r="K1289" i="67"/>
  <c r="K1290" i="67"/>
  <c r="K1291" i="67"/>
  <c r="K1292" i="67"/>
  <c r="K1295" i="67"/>
  <c r="K1296" i="67"/>
  <c r="K1297" i="67"/>
  <c r="K1298" i="67"/>
  <c r="K1301" i="67"/>
  <c r="K1302" i="67"/>
  <c r="K1303" i="67"/>
  <c r="K1304" i="67"/>
  <c r="K1307" i="67"/>
  <c r="K1308" i="67"/>
  <c r="K1309" i="67"/>
  <c r="K1310" i="67"/>
  <c r="K1313" i="67"/>
  <c r="K1314" i="67"/>
  <c r="K1315" i="67"/>
  <c r="K1316" i="67"/>
  <c r="K1319" i="67"/>
  <c r="K1320" i="67"/>
  <c r="K1321" i="67"/>
  <c r="K1322" i="67"/>
  <c r="K1325" i="67"/>
  <c r="K1326" i="67"/>
  <c r="K1327" i="67"/>
  <c r="K1328" i="67"/>
  <c r="K1331" i="67"/>
  <c r="K1332" i="67"/>
  <c r="K1333" i="67"/>
  <c r="K1334" i="67"/>
  <c r="K1337" i="67"/>
  <c r="K1338" i="67"/>
  <c r="K1339" i="67"/>
  <c r="K1340" i="67"/>
  <c r="K1341" i="67"/>
  <c r="K1343" i="67"/>
  <c r="K1344" i="67"/>
  <c r="K1345" i="67"/>
  <c r="K1346" i="67"/>
  <c r="K1349" i="67"/>
  <c r="K1350" i="67"/>
  <c r="K1351" i="67"/>
  <c r="K1352" i="67"/>
  <c r="K1355" i="67"/>
  <c r="K1356" i="67"/>
  <c r="K1357" i="67"/>
  <c r="K1358" i="67"/>
  <c r="K1361" i="67"/>
  <c r="K1362" i="67"/>
  <c r="K1363" i="67"/>
  <c r="K1364" i="67"/>
  <c r="K1367" i="67"/>
  <c r="K1368" i="67"/>
  <c r="K1369" i="67"/>
  <c r="K1370" i="67"/>
  <c r="K1373" i="67"/>
  <c r="K1374" i="67"/>
  <c r="K1375" i="67"/>
  <c r="K1376" i="67"/>
  <c r="K1379" i="67"/>
  <c r="K1380" i="67"/>
  <c r="K1381" i="67"/>
  <c r="K1382" i="67"/>
  <c r="K1385" i="67"/>
  <c r="K1386" i="67"/>
  <c r="K1387" i="67"/>
  <c r="K1388" i="67"/>
  <c r="K1391" i="67"/>
  <c r="K1392" i="67"/>
  <c r="K1393" i="67"/>
  <c r="K1394" i="67"/>
  <c r="K1397" i="67"/>
  <c r="K1398" i="67"/>
  <c r="K1399" i="67"/>
  <c r="K1400" i="67"/>
  <c r="K1403" i="67"/>
  <c r="K1404" i="67"/>
  <c r="K1405" i="67"/>
  <c r="K1406" i="67"/>
  <c r="K1409" i="67"/>
  <c r="K1410" i="67"/>
  <c r="K1411" i="67"/>
  <c r="K1412" i="67"/>
  <c r="K1415" i="67"/>
  <c r="K1416" i="67"/>
  <c r="K1417" i="67"/>
  <c r="K1418" i="67"/>
  <c r="K1421" i="67"/>
  <c r="K1422" i="67"/>
  <c r="K1423" i="67"/>
  <c r="K1424" i="67"/>
  <c r="K1427" i="67"/>
  <c r="K1428" i="67"/>
  <c r="K1429" i="67"/>
  <c r="K1430" i="67"/>
  <c r="K1433" i="67"/>
  <c r="K1434" i="67"/>
  <c r="K1435" i="67"/>
  <c r="K1436" i="67"/>
  <c r="K1439" i="67"/>
  <c r="K1440" i="67"/>
  <c r="K1441" i="67"/>
  <c r="K1442" i="67"/>
  <c r="K1445" i="67"/>
  <c r="K1446" i="67"/>
  <c r="K1447" i="67"/>
  <c r="K1448" i="67"/>
  <c r="K1449" i="67"/>
  <c r="K1451" i="67"/>
  <c r="K1452" i="67"/>
  <c r="K1453" i="67"/>
  <c r="K1454" i="67"/>
  <c r="K1457" i="67"/>
  <c r="K1458" i="67"/>
  <c r="K1459" i="67"/>
  <c r="K1460" i="67"/>
  <c r="K1463" i="67"/>
  <c r="K1464" i="67"/>
  <c r="K1465" i="67"/>
  <c r="K1466" i="67"/>
  <c r="K1469" i="67"/>
  <c r="K1470" i="67"/>
  <c r="K1471" i="67"/>
  <c r="K1472" i="67"/>
  <c r="K1475" i="67"/>
  <c r="K1476" i="67"/>
  <c r="K1477" i="67"/>
  <c r="K1478" i="67"/>
  <c r="K1481" i="67"/>
  <c r="K1482" i="67"/>
  <c r="K1483" i="67"/>
  <c r="K1484" i="67"/>
  <c r="K1487" i="67"/>
  <c r="K1488" i="67"/>
  <c r="K1489" i="67"/>
  <c r="K1490" i="67"/>
  <c r="K1493" i="67"/>
  <c r="K1494" i="67"/>
  <c r="K1495" i="67"/>
  <c r="K1496" i="67"/>
  <c r="K1499" i="67"/>
  <c r="K1500" i="67"/>
  <c r="K1501" i="67"/>
  <c r="K1502" i="67"/>
  <c r="K1505" i="67"/>
  <c r="K1506" i="67"/>
  <c r="K1507" i="67"/>
  <c r="K1508" i="67"/>
  <c r="K1511" i="67"/>
  <c r="K1512" i="67"/>
  <c r="K1513" i="67"/>
  <c r="K1514" i="67"/>
  <c r="K1517" i="67"/>
  <c r="K1518" i="67"/>
  <c r="K1519" i="67"/>
  <c r="K1520" i="67"/>
  <c r="K1523" i="67"/>
  <c r="K1524" i="67"/>
  <c r="K1525" i="67"/>
  <c r="K1526" i="67"/>
  <c r="K1530" i="67"/>
  <c r="K1531" i="67"/>
  <c r="I1529" i="67"/>
  <c r="K1529" i="67" s="1"/>
  <c r="K1532" i="67"/>
  <c r="K1535" i="67"/>
  <c r="K1536" i="67"/>
  <c r="K1537" i="67"/>
  <c r="K1538" i="67"/>
  <c r="K1541" i="67"/>
  <c r="K1542" i="67"/>
  <c r="K1543" i="67"/>
  <c r="K1544" i="67"/>
  <c r="K1547" i="67"/>
  <c r="K1548" i="67"/>
  <c r="K1549" i="67"/>
  <c r="K1550" i="67"/>
  <c r="K1553" i="67"/>
  <c r="K1554" i="67"/>
  <c r="K1555" i="67"/>
  <c r="K1556" i="67"/>
  <c r="K1559" i="67"/>
  <c r="K1560" i="67"/>
  <c r="K1561" i="67"/>
  <c r="K1562" i="67"/>
  <c r="I1565" i="67"/>
  <c r="K1565" i="67" s="1"/>
  <c r="K1568" i="67"/>
  <c r="I1569" i="67"/>
  <c r="K1569" i="67" s="1"/>
  <c r="K1570" i="67"/>
  <c r="K1573" i="67"/>
  <c r="K1574" i="67"/>
  <c r="I1571" i="67"/>
  <c r="K1571" i="67" s="1"/>
  <c r="K1577" i="67"/>
  <c r="I1572" i="67"/>
  <c r="K1572" i="67" s="1"/>
  <c r="K1578" i="67"/>
  <c r="K1579" i="67"/>
  <c r="K1580" i="67"/>
  <c r="K1582" i="67"/>
  <c r="K1583" i="67"/>
  <c r="K1584" i="67"/>
  <c r="K1585" i="67"/>
  <c r="P556" i="67"/>
  <c r="P571" i="67"/>
  <c r="P992" i="67"/>
  <c r="P311" i="67"/>
  <c r="P21" i="67"/>
  <c r="P58" i="67"/>
  <c r="P261" i="67"/>
  <c r="P998" i="67"/>
  <c r="P983" i="67"/>
  <c r="P184" i="67"/>
  <c r="P230" i="67"/>
  <c r="P1073" i="67"/>
  <c r="P255" i="67"/>
  <c r="P557" i="67"/>
  <c r="P27" i="67"/>
  <c r="P32" i="67"/>
  <c r="P297" i="67"/>
  <c r="P265" i="67"/>
  <c r="P258" i="67"/>
  <c r="P29" i="67"/>
  <c r="P558" i="67"/>
  <c r="P219" i="67"/>
  <c r="P76" i="67"/>
  <c r="P77" i="67"/>
  <c r="P295" i="67"/>
  <c r="P188" i="67"/>
  <c r="P214" i="67"/>
  <c r="P171" i="67"/>
  <c r="P1064" i="67"/>
  <c r="P1006" i="67"/>
  <c r="P232" i="67"/>
  <c r="P141" i="67"/>
  <c r="P1005" i="67"/>
  <c r="P80" i="67"/>
  <c r="P984" i="67"/>
  <c r="P138" i="67"/>
  <c r="P1008" i="67"/>
  <c r="P81" i="67"/>
  <c r="P53" i="67"/>
  <c r="P546" i="67"/>
  <c r="P208" i="67"/>
  <c r="P5" i="67"/>
  <c r="P307" i="67"/>
  <c r="P161" i="67"/>
  <c r="P1074" i="67"/>
  <c r="P54" i="67"/>
  <c r="P150" i="67"/>
  <c r="P166" i="67"/>
  <c r="P164" i="67"/>
  <c r="P233" i="67"/>
  <c r="P65" i="67"/>
  <c r="P320" i="67"/>
  <c r="P17" i="67"/>
  <c r="P319" i="67"/>
  <c r="P190" i="67"/>
  <c r="P165" i="67"/>
  <c r="P173" i="67"/>
  <c r="P207" i="67"/>
  <c r="P990" i="67"/>
  <c r="P13" i="67"/>
  <c r="P240" i="67"/>
  <c r="P204" i="67"/>
  <c r="P248" i="67"/>
  <c r="P31" i="67"/>
  <c r="P66" i="67"/>
  <c r="P197" i="67"/>
  <c r="P249" i="67"/>
  <c r="P49" i="67"/>
  <c r="P244" i="67"/>
  <c r="P317" i="67"/>
  <c r="P236" i="67"/>
  <c r="P87" i="67"/>
  <c r="P1058" i="67"/>
  <c r="P263" i="67"/>
  <c r="P321" i="67"/>
  <c r="P273" i="67"/>
  <c r="P221" i="67"/>
  <c r="P160" i="67"/>
  <c r="P247" i="67"/>
  <c r="P548" i="67"/>
  <c r="P151" i="67"/>
  <c r="P1010" i="67"/>
  <c r="P1009" i="67"/>
  <c r="P1065" i="67"/>
  <c r="P137" i="67"/>
  <c r="P67" i="67"/>
  <c r="P993" i="67"/>
  <c r="P284" i="67"/>
  <c r="P569" i="67"/>
  <c r="P237" i="67"/>
  <c r="P213" i="67"/>
  <c r="P195" i="67"/>
  <c r="P314" i="67"/>
  <c r="P40" i="67"/>
  <c r="P185" i="67"/>
  <c r="P1066" i="67"/>
  <c r="P68" i="67"/>
  <c r="P252" i="67"/>
  <c r="P147" i="67"/>
  <c r="P243" i="67"/>
  <c r="P322" i="67"/>
  <c r="P84" i="67"/>
  <c r="P288" i="67"/>
  <c r="P228" i="67"/>
  <c r="P312" i="67"/>
  <c r="P223" i="67"/>
  <c r="P82" i="67"/>
  <c r="P274" i="67"/>
  <c r="P154" i="67"/>
  <c r="P1056" i="67"/>
  <c r="P22" i="67"/>
  <c r="P23" i="67"/>
  <c r="P1059" i="67"/>
  <c r="P10" i="67"/>
  <c r="P559" i="67"/>
  <c r="P33" i="67"/>
  <c r="P239" i="67"/>
  <c r="P1011" i="67"/>
  <c r="P38" i="67"/>
  <c r="P1067" i="67"/>
  <c r="P174" i="67"/>
  <c r="P74" i="67"/>
  <c r="P565" i="67"/>
  <c r="P69" i="67"/>
  <c r="P186" i="67"/>
  <c r="P241" i="67"/>
  <c r="P78" i="67"/>
  <c r="P270" i="67"/>
  <c r="P216" i="67"/>
  <c r="P175" i="67"/>
  <c r="P323" i="67"/>
  <c r="P289" i="67"/>
  <c r="P550" i="67"/>
  <c r="P324" i="67"/>
  <c r="P257" i="67"/>
  <c r="P250" i="67"/>
  <c r="P292" i="67"/>
  <c r="P989" i="67"/>
  <c r="P1075" i="67"/>
  <c r="P198" i="67"/>
  <c r="P325" i="67"/>
  <c r="P6" i="67"/>
  <c r="P1061" i="67"/>
  <c r="P242" i="67"/>
  <c r="P551" i="67"/>
  <c r="P180" i="67"/>
  <c r="P313" i="67"/>
  <c r="P156" i="67"/>
  <c r="P123" i="67"/>
  <c r="P86" i="67"/>
  <c r="P19" i="67"/>
  <c r="P85" i="67"/>
  <c r="P145" i="67"/>
  <c r="P199" i="67"/>
  <c r="P246" i="67"/>
  <c r="P44" i="67"/>
  <c r="P70" i="67"/>
  <c r="P278" i="67"/>
  <c r="P260" i="67"/>
  <c r="P157" i="67"/>
  <c r="P985" i="67"/>
  <c r="P139" i="67"/>
  <c r="P35" i="67"/>
  <c r="P315" i="67"/>
  <c r="P152" i="67"/>
  <c r="P572" i="67"/>
  <c r="P272" i="67"/>
  <c r="P1012" i="67"/>
  <c r="P991" i="67"/>
  <c r="P181" i="67"/>
  <c r="P276" i="67"/>
  <c r="P62" i="67"/>
  <c r="P187" i="67"/>
  <c r="P176" i="67"/>
  <c r="P294" i="67"/>
  <c r="P567" i="67"/>
  <c r="P212" i="67"/>
  <c r="P63" i="67"/>
  <c r="P290" i="67"/>
  <c r="P177" i="67"/>
  <c r="P995" i="67"/>
  <c r="P552" i="67"/>
  <c r="P574" i="67"/>
  <c r="P56" i="67"/>
  <c r="P226" i="67"/>
  <c r="P83" i="67"/>
  <c r="P79" i="67"/>
  <c r="P144" i="67"/>
  <c r="P560" i="67"/>
  <c r="P25" i="67"/>
  <c r="P149" i="67"/>
  <c r="P305" i="67"/>
  <c r="P256" i="67"/>
  <c r="P326" i="67"/>
  <c r="P1003" i="67"/>
  <c r="P1001" i="67"/>
  <c r="P1033" i="67"/>
  <c r="P285" i="67"/>
  <c r="P189" i="67"/>
  <c r="P225" i="67"/>
  <c r="P8" i="67"/>
  <c r="P11" i="67"/>
  <c r="P253" i="67"/>
  <c r="P202" i="67"/>
  <c r="P298" i="67"/>
  <c r="P327" i="67"/>
  <c r="P259" i="67"/>
  <c r="P60" i="67"/>
  <c r="P1002" i="67"/>
  <c r="P168" i="67"/>
  <c r="P89" i="67"/>
  <c r="P209" i="67"/>
  <c r="P996" i="67"/>
  <c r="P18" i="67"/>
  <c r="P34" i="67"/>
  <c r="P254" i="67"/>
  <c r="P269" i="67"/>
  <c r="P251" i="67"/>
  <c r="P206" i="67"/>
  <c r="P245" i="67"/>
  <c r="P75" i="67"/>
  <c r="P328" i="67"/>
  <c r="P48" i="67"/>
  <c r="P178" i="67"/>
  <c r="P1076" i="67"/>
  <c r="P227" i="67"/>
  <c r="P554" i="67"/>
  <c r="P1070" i="67"/>
  <c r="P561" i="67"/>
  <c r="P9" i="67"/>
  <c r="P200" i="67"/>
  <c r="P308" i="67"/>
  <c r="P566" i="67"/>
  <c r="P562" i="67"/>
  <c r="P196" i="67"/>
  <c r="P1072" i="67"/>
  <c r="P994" i="67"/>
  <c r="P224" i="67"/>
  <c r="P282" i="67"/>
  <c r="P159" i="67"/>
  <c r="P57" i="67"/>
  <c r="P1071" i="67"/>
  <c r="P191" i="67"/>
  <c r="P172" i="67"/>
  <c r="P545" i="67"/>
  <c r="P286" i="67"/>
  <c r="P1000" i="67"/>
  <c r="P215" i="67"/>
  <c r="P1062" i="67"/>
  <c r="P271" i="67"/>
  <c r="P291" i="67"/>
  <c r="P45" i="67"/>
  <c r="P329" i="67"/>
  <c r="P55" i="67"/>
  <c r="P306" i="67"/>
  <c r="P121" i="67"/>
  <c r="P318" i="67"/>
  <c r="P3" i="67"/>
  <c r="P238" i="67"/>
  <c r="P64" i="67"/>
  <c r="P169" i="67"/>
  <c r="P192" i="67"/>
  <c r="P41" i="67"/>
  <c r="P563" i="67"/>
  <c r="P279" i="67"/>
  <c r="P309" i="67"/>
  <c r="P36" i="67"/>
  <c r="P330" i="67"/>
  <c r="P544" i="67"/>
  <c r="P283" i="67"/>
  <c r="P201" i="67"/>
  <c r="P547" i="67"/>
  <c r="P999" i="67"/>
  <c r="P281" i="67"/>
  <c r="P179" i="67"/>
  <c r="P287" i="67"/>
  <c r="P262" i="67"/>
  <c r="P564" i="67"/>
  <c r="P280" i="67"/>
  <c r="P39" i="67"/>
  <c r="P24" i="67"/>
  <c r="P218" i="67"/>
  <c r="P26" i="67"/>
  <c r="P331" i="67"/>
  <c r="P28" i="67"/>
  <c r="P229" i="67"/>
  <c r="P222" i="67"/>
  <c r="P162" i="67"/>
  <c r="P293" i="67"/>
  <c r="P332" i="67"/>
  <c r="P194" i="67"/>
  <c r="P231" i="67"/>
  <c r="P47" i="67"/>
  <c r="P71" i="67"/>
  <c r="P46" i="67"/>
  <c r="P148" i="67"/>
  <c r="P310" i="67"/>
  <c r="P1060" i="67"/>
  <c r="P575" i="67"/>
  <c r="P987" i="67"/>
  <c r="P88" i="67"/>
  <c r="P1077" i="67"/>
  <c r="P182" i="67"/>
  <c r="P234" i="67"/>
  <c r="P1078" i="67"/>
  <c r="P143" i="67"/>
  <c r="P299" i="67"/>
  <c r="P982" i="67"/>
  <c r="P1035" i="67"/>
  <c r="P61" i="67"/>
  <c r="P50" i="67"/>
  <c r="P549" i="67"/>
  <c r="P333" i="67"/>
  <c r="P59" i="67"/>
  <c r="P72" i="67"/>
  <c r="P7" i="67"/>
  <c r="P986" i="67"/>
  <c r="P170" i="67"/>
  <c r="P334" i="67"/>
  <c r="P205" i="67"/>
  <c r="P277" i="67"/>
  <c r="P1063" i="67"/>
  <c r="P555" i="67"/>
  <c r="P37" i="67"/>
  <c r="P264" i="67"/>
  <c r="P266" i="67"/>
  <c r="P12" i="67"/>
  <c r="P1057" i="67"/>
  <c r="P153" i="67"/>
  <c r="P42" i="67"/>
  <c r="P573" i="67"/>
  <c r="P158" i="67"/>
  <c r="P235" i="67"/>
  <c r="P140" i="67"/>
  <c r="P304" i="67"/>
  <c r="P568" i="67"/>
  <c r="P51" i="67"/>
  <c r="P30" i="67"/>
  <c r="P20" i="67"/>
  <c r="P193" i="67"/>
  <c r="P1034" i="67"/>
  <c r="P210" i="67"/>
  <c r="P997" i="67"/>
  <c r="P211" i="67"/>
  <c r="P1068" i="67"/>
  <c r="P268" i="67"/>
  <c r="P1079" i="67"/>
  <c r="P183" i="67"/>
  <c r="P220" i="67"/>
  <c r="P335" i="67"/>
  <c r="P15" i="67"/>
  <c r="P300" i="67"/>
  <c r="P14" i="67"/>
  <c r="P296" i="67"/>
  <c r="P302" i="67"/>
  <c r="P988" i="67"/>
  <c r="P217" i="67"/>
  <c r="P267" i="67"/>
  <c r="P203" i="67"/>
  <c r="P553" i="67"/>
  <c r="P167" i="67"/>
  <c r="P1069" i="67"/>
  <c r="P155" i="67"/>
  <c r="P1004" i="67"/>
  <c r="P73" i="67"/>
  <c r="P543" i="67"/>
  <c r="P1007" i="67"/>
  <c r="P122" i="67"/>
  <c r="P163" i="67"/>
  <c r="P4" i="67"/>
  <c r="P1032" i="67"/>
  <c r="P301" i="67"/>
  <c r="P316" i="67"/>
  <c r="P570" i="67"/>
  <c r="P336" i="67"/>
  <c r="P303" i="67"/>
  <c r="P725" i="67"/>
  <c r="P750" i="67"/>
  <c r="P831" i="67"/>
  <c r="P746" i="67"/>
  <c r="P592" i="67"/>
  <c r="P726" i="67"/>
  <c r="P711" i="67"/>
  <c r="P695" i="67"/>
  <c r="P655" i="67"/>
  <c r="P757" i="67"/>
  <c r="P758" i="67"/>
  <c r="P892" i="67"/>
  <c r="P751" i="67"/>
  <c r="P734" i="67"/>
  <c r="P916" i="67"/>
  <c r="P627" i="67"/>
  <c r="P720" i="67"/>
  <c r="P712" i="67"/>
  <c r="P866" i="67"/>
  <c r="P682" i="67"/>
  <c r="P759" i="67"/>
  <c r="P735" i="67"/>
  <c r="P120" i="67"/>
  <c r="P832" i="67"/>
  <c r="P752" i="67"/>
  <c r="P952" i="67"/>
  <c r="P924" i="67"/>
  <c r="P146" i="67"/>
  <c r="P630" i="67"/>
  <c r="P903" i="67"/>
  <c r="P649" i="67"/>
  <c r="P760" i="67"/>
  <c r="P857" i="67"/>
  <c r="P699" i="67"/>
  <c r="P599" i="67"/>
  <c r="P761" i="67"/>
  <c r="P595" i="67"/>
  <c r="P925" i="67"/>
  <c r="P762" i="67"/>
  <c r="P919" i="67"/>
  <c r="P878" i="67"/>
  <c r="P867" i="67"/>
  <c r="P763" i="67"/>
  <c r="P631" i="67"/>
  <c r="P953" i="67"/>
  <c r="P764" i="67"/>
  <c r="P906" i="67"/>
  <c r="P765" i="67"/>
  <c r="P893" i="67"/>
  <c r="P833" i="67"/>
  <c r="P683" i="67"/>
  <c r="P766" i="67"/>
  <c r="P926" i="67"/>
  <c r="P136" i="67"/>
  <c r="P131" i="67"/>
  <c r="P727" i="67"/>
  <c r="P710" i="67"/>
  <c r="P767" i="67"/>
  <c r="P768" i="67"/>
  <c r="P669" i="67"/>
  <c r="P769" i="67"/>
  <c r="P650" i="67"/>
  <c r="P632" i="67"/>
  <c r="P628" i="67"/>
  <c r="P954" i="67"/>
  <c r="P913" i="67"/>
  <c r="P946" i="67"/>
  <c r="P770" i="67"/>
  <c r="P129" i="67"/>
  <c r="P601" i="67"/>
  <c r="P771" i="67"/>
  <c r="P955" i="67"/>
  <c r="P707" i="67"/>
  <c r="P679" i="67"/>
  <c r="P834" i="67"/>
  <c r="P772" i="67"/>
  <c r="P684" i="67"/>
  <c r="P747" i="67"/>
  <c r="P773" i="67"/>
  <c r="P956" i="67"/>
  <c r="P858" i="67"/>
  <c r="P957" i="67"/>
  <c r="P639" i="67"/>
  <c r="P774" i="67"/>
  <c r="P651" i="67"/>
  <c r="P728" i="67"/>
  <c r="P824" i="67"/>
  <c r="P775" i="67"/>
  <c r="P690" i="67"/>
  <c r="P825" i="67"/>
  <c r="P888" i="67"/>
  <c r="P854" i="67"/>
  <c r="P958" i="67"/>
  <c r="P776" i="67"/>
  <c r="P777" i="67"/>
  <c r="P778" i="67"/>
  <c r="P779" i="67"/>
  <c r="P894" i="67"/>
  <c r="P835" i="67"/>
  <c r="P617" i="67"/>
  <c r="P739" i="67"/>
  <c r="P889" i="67"/>
  <c r="P927" i="67"/>
  <c r="P780" i="67"/>
  <c r="P928" i="67"/>
  <c r="P704" i="67"/>
  <c r="P748" i="67"/>
  <c r="P736" i="67"/>
  <c r="P603" i="67"/>
  <c r="P920" i="67"/>
  <c r="P959" i="67"/>
  <c r="P929" i="67"/>
  <c r="P895" i="67"/>
  <c r="P930" i="67"/>
  <c r="P781" i="67"/>
  <c r="P633" i="67"/>
  <c r="P618" i="67"/>
  <c r="P836" i="67"/>
  <c r="P597" i="67"/>
  <c r="P132" i="67"/>
  <c r="P960" i="67"/>
  <c r="P670" i="67"/>
  <c r="P729" i="67"/>
  <c r="P722" i="67"/>
  <c r="P609" i="67"/>
  <c r="P890" i="67"/>
  <c r="P868" i="67"/>
  <c r="P656" i="67"/>
  <c r="P740" i="67"/>
  <c r="P625" i="67"/>
  <c r="P612" i="67"/>
  <c r="P869" i="67"/>
  <c r="P657" i="67"/>
  <c r="P782" i="67"/>
  <c r="P837" i="67"/>
  <c r="P658" i="67"/>
  <c r="P598" i="67"/>
  <c r="P850" i="67"/>
  <c r="P576" i="67"/>
  <c r="P634" i="67"/>
  <c r="P891" i="67"/>
  <c r="P783" i="67"/>
  <c r="P579" i="67"/>
  <c r="P730" i="67"/>
  <c r="P659" i="67"/>
  <c r="P912" i="67"/>
  <c r="P880" i="67"/>
  <c r="P784" i="67"/>
  <c r="P680" i="67"/>
  <c r="P917" i="67"/>
  <c r="P692" i="67"/>
  <c r="P838" i="67"/>
  <c r="P717" i="67"/>
  <c r="P961" i="67"/>
  <c r="P785" i="67"/>
  <c r="P962" i="67"/>
  <c r="P963" i="67"/>
  <c r="P964" i="67"/>
  <c r="P870" i="67"/>
  <c r="P839" i="67"/>
  <c r="P786" i="67"/>
  <c r="P787" i="67"/>
  <c r="P668" i="67"/>
  <c r="P660" i="67"/>
  <c r="P904" i="67"/>
  <c r="P788" i="67"/>
  <c r="P619" i="67"/>
  <c r="P931" i="67"/>
  <c r="P965" i="67"/>
  <c r="P914" i="67"/>
  <c r="P705" i="67"/>
  <c r="P640" i="67"/>
  <c r="P685" i="67"/>
  <c r="P693" i="67"/>
  <c r="P610" i="67"/>
  <c r="P641" i="67"/>
  <c r="P789" i="67"/>
  <c r="P851" i="67"/>
  <c r="P856" i="67"/>
  <c r="P675" i="67"/>
  <c r="P932" i="67"/>
  <c r="P642" i="67"/>
  <c r="P790" i="67"/>
  <c r="P918" i="67"/>
  <c r="P643" i="67"/>
  <c r="P731" i="67"/>
  <c r="P661" i="67"/>
  <c r="P600" i="67"/>
  <c r="P966" i="67"/>
  <c r="P859" i="67"/>
  <c r="P826" i="67"/>
  <c r="P791" i="67"/>
  <c r="P933" i="67"/>
  <c r="P915" i="67"/>
  <c r="P741" i="67"/>
  <c r="P967" i="67"/>
  <c r="P662" i="67"/>
  <c r="P644" i="67"/>
  <c r="P934" i="67"/>
  <c r="P591" i="67"/>
  <c r="P921" i="67"/>
  <c r="P879" i="67"/>
  <c r="P871" i="67"/>
  <c r="P792" i="67"/>
  <c r="P671" i="67"/>
  <c r="P652" i="67"/>
  <c r="P853" i="67"/>
  <c r="P840" i="67"/>
  <c r="P881" i="67"/>
  <c r="P882" i="67"/>
  <c r="P872" i="67"/>
  <c r="P947" i="67"/>
  <c r="P883" i="67"/>
  <c r="P935" i="67"/>
  <c r="P911" i="67"/>
  <c r="P793" i="67"/>
  <c r="P713" i="67"/>
  <c r="P841" i="67"/>
  <c r="P737" i="67"/>
  <c r="P936" i="67"/>
  <c r="P738" i="67"/>
  <c r="P794" i="67"/>
  <c r="P128" i="67"/>
  <c r="P968" i="67"/>
  <c r="P795" i="67"/>
  <c r="P937" i="67"/>
  <c r="P860" i="67"/>
  <c r="P861" i="67"/>
  <c r="P663" i="67"/>
  <c r="P708" i="67"/>
  <c r="P969" i="67"/>
  <c r="P922" i="67"/>
  <c r="P796" i="67"/>
  <c r="P718" i="67"/>
  <c r="P852" i="67"/>
  <c r="P938" i="67"/>
  <c r="P797" i="67"/>
  <c r="P593" i="67"/>
  <c r="P577" i="67"/>
  <c r="P700" i="67"/>
  <c r="P743" i="67"/>
  <c r="P723" i="67"/>
  <c r="P672" i="67"/>
  <c r="P647" i="67"/>
  <c r="P798" i="67"/>
  <c r="P721" i="67"/>
  <c r="P714" i="67"/>
  <c r="P606" i="67"/>
  <c r="P715" i="67"/>
  <c r="P635" i="67"/>
  <c r="P873" i="67"/>
  <c r="P629" i="67"/>
  <c r="P970" i="67"/>
  <c r="P939" i="67"/>
  <c r="P620" i="67"/>
  <c r="P753" i="67"/>
  <c r="P842" i="67"/>
  <c r="P677" i="67"/>
  <c r="P716" i="67"/>
  <c r="P664" i="67"/>
  <c r="P696" i="67"/>
  <c r="P799" i="67"/>
  <c r="P653" i="67"/>
  <c r="P742" i="67"/>
  <c r="P822" i="67"/>
  <c r="P607" i="67"/>
  <c r="P614" i="67"/>
  <c r="P923" i="67"/>
  <c r="P602" i="67"/>
  <c r="P691" i="67"/>
  <c r="P681" i="67"/>
  <c r="P843" i="67"/>
  <c r="P827" i="67"/>
  <c r="P754" i="67"/>
  <c r="P896" i="67"/>
  <c r="P828" i="67"/>
  <c r="P654" i="67"/>
  <c r="P626" i="67"/>
  <c r="P744" i="67"/>
  <c r="P907" i="67"/>
  <c r="P862" i="67"/>
  <c r="P905" i="67"/>
  <c r="P800" i="67"/>
  <c r="P801" i="67"/>
  <c r="P686" i="67"/>
  <c r="P676" i="67"/>
  <c r="P874" i="67"/>
  <c r="P802" i="67"/>
  <c r="P803" i="67"/>
  <c r="P621" i="67"/>
  <c r="P697" i="67"/>
  <c r="P940" i="67"/>
  <c r="P804" i="67"/>
  <c r="P829" i="67"/>
  <c r="P805" i="67"/>
  <c r="P971" i="67"/>
  <c r="P806" i="67"/>
  <c r="P908" i="67"/>
  <c r="P972" i="67"/>
  <c r="P674" i="67"/>
  <c r="P948" i="67"/>
  <c r="P863" i="67"/>
  <c r="P646" i="67"/>
  <c r="P807" i="67"/>
  <c r="P16" i="67"/>
  <c r="P698" i="67"/>
  <c r="P645" i="67"/>
  <c r="P130" i="67"/>
  <c r="P52" i="67"/>
  <c r="P43" i="67"/>
  <c r="P701" i="67"/>
  <c r="P830" i="67"/>
  <c r="P665" i="67"/>
  <c r="P973" i="67"/>
  <c r="P864" i="67"/>
  <c r="P808" i="67"/>
  <c r="P941" i="67"/>
  <c r="P687" i="67"/>
  <c r="P636" i="67"/>
  <c r="P897" i="67"/>
  <c r="P809" i="67"/>
  <c r="P875" i="67"/>
  <c r="P745" i="67"/>
  <c r="P126" i="67"/>
  <c r="P127" i="67"/>
  <c r="P876" i="67"/>
  <c r="P678" i="67"/>
  <c r="P942" i="67"/>
  <c r="P810" i="67"/>
  <c r="P673" i="67"/>
  <c r="P637" i="67"/>
  <c r="P702" i="67"/>
  <c r="P688" i="67"/>
  <c r="P755" i="67"/>
  <c r="P823" i="67"/>
  <c r="P622" i="67"/>
  <c r="P694" i="67"/>
  <c r="P732" i="67"/>
  <c r="P638" i="67"/>
  <c r="P811" i="67"/>
  <c r="P594" i="67"/>
  <c r="P909" i="67"/>
  <c r="P884" i="67"/>
  <c r="P812" i="67"/>
  <c r="P749" i="67"/>
  <c r="P133" i="67"/>
  <c r="P949" i="67"/>
  <c r="P902" i="67"/>
  <c r="P596" i="67"/>
  <c r="P733" i="67"/>
  <c r="P124" i="67"/>
  <c r="P648" i="67"/>
  <c r="P624" i="67"/>
  <c r="P719" i="67"/>
  <c r="P974" i="67"/>
  <c r="P910" i="67"/>
  <c r="P898" i="67"/>
  <c r="P865" i="67"/>
  <c r="P134" i="67"/>
  <c r="P855" i="67"/>
  <c r="P899" i="67"/>
  <c r="P608" i="67"/>
  <c r="P950" i="67"/>
  <c r="P611" i="67"/>
  <c r="P703" i="67"/>
  <c r="P813" i="67"/>
  <c r="P814" i="67"/>
  <c r="P844" i="67"/>
  <c r="P615" i="67"/>
  <c r="P943" i="67"/>
  <c r="P944" i="67"/>
  <c r="P815" i="67"/>
  <c r="P885" i="67"/>
  <c r="P135" i="67"/>
  <c r="P689" i="67"/>
  <c r="P724" i="67"/>
  <c r="P900" i="67"/>
  <c r="P623" i="67"/>
  <c r="P845" i="67"/>
  <c r="P877" i="67"/>
  <c r="P901" i="67"/>
  <c r="P142" i="67"/>
  <c r="P846" i="67"/>
  <c r="P886" i="67"/>
  <c r="P709" i="67"/>
  <c r="P816" i="67"/>
  <c r="P817" i="67"/>
  <c r="P818" i="67"/>
  <c r="P945" i="67"/>
  <c r="P613" i="67"/>
  <c r="P604" i="67"/>
  <c r="P819" i="67"/>
  <c r="P820" i="67"/>
  <c r="P847" i="67"/>
  <c r="P887" i="67"/>
  <c r="P951" i="67"/>
  <c r="P821" i="67"/>
  <c r="P848" i="67"/>
  <c r="P125" i="67"/>
  <c r="P706" i="67"/>
  <c r="P756" i="67"/>
  <c r="P616" i="67"/>
  <c r="P666" i="67"/>
  <c r="P849" i="67"/>
  <c r="P667" i="67"/>
  <c r="P605" i="67"/>
  <c r="P585" i="67"/>
  <c r="P587" i="67"/>
  <c r="P580" i="67"/>
  <c r="P582" i="67"/>
  <c r="P976" i="67"/>
  <c r="P977" i="67"/>
  <c r="P586" i="67"/>
  <c r="P588" i="67"/>
  <c r="P275" i="67"/>
  <c r="P581" i="67"/>
  <c r="P589" i="67"/>
  <c r="P590" i="67"/>
  <c r="P975" i="67"/>
  <c r="P980" i="67"/>
  <c r="P578" i="67"/>
  <c r="P978" i="67"/>
  <c r="P981" i="67"/>
  <c r="P583" i="67"/>
  <c r="P979" i="67"/>
  <c r="P584" i="67"/>
  <c r="P428" i="67"/>
  <c r="P421" i="67"/>
  <c r="P1017" i="67"/>
  <c r="P1023" i="67"/>
  <c r="P521" i="67"/>
  <c r="P379" i="67"/>
  <c r="P113" i="67"/>
  <c r="P338" i="67"/>
  <c r="P340" i="67"/>
  <c r="P534" i="67"/>
  <c r="P342" i="67"/>
  <c r="P417" i="67"/>
  <c r="P482" i="67"/>
  <c r="P339" i="67"/>
  <c r="P483" i="67"/>
  <c r="P359" i="67"/>
  <c r="P516" i="67"/>
  <c r="P472" i="67"/>
  <c r="P438" i="67"/>
  <c r="P1028" i="67"/>
  <c r="P95" i="67"/>
  <c r="P518" i="67"/>
  <c r="P435" i="67"/>
  <c r="P453" i="67"/>
  <c r="P90" i="67"/>
  <c r="P457" i="67"/>
  <c r="P1022" i="67"/>
  <c r="P381" i="67"/>
  <c r="P513" i="67"/>
  <c r="P96" i="67"/>
  <c r="P385" i="67"/>
  <c r="P458" i="67"/>
  <c r="P462" i="67"/>
  <c r="P356" i="67"/>
  <c r="P1021" i="67"/>
  <c r="P337" i="67"/>
  <c r="P94" i="67"/>
  <c r="P365" i="67"/>
  <c r="P369" i="67"/>
  <c r="P377" i="67"/>
  <c r="P522" i="67"/>
  <c r="P114" i="67"/>
  <c r="P115" i="67"/>
  <c r="P508" i="67"/>
  <c r="P468" i="67"/>
  <c r="P1024" i="67"/>
  <c r="P360" i="67"/>
  <c r="P454" i="67"/>
  <c r="P384" i="67"/>
  <c r="P392" i="67"/>
  <c r="P469" i="67"/>
  <c r="P382" i="67"/>
  <c r="P393" i="67"/>
  <c r="P502" i="67"/>
  <c r="P459" i="67"/>
  <c r="P374" i="67"/>
  <c r="P386" i="67"/>
  <c r="P439" i="67"/>
  <c r="P484" i="67"/>
  <c r="P108" i="67"/>
  <c r="P361" i="67"/>
  <c r="P477" i="67"/>
  <c r="P109" i="67"/>
  <c r="P362" i="67"/>
  <c r="P536" i="67"/>
  <c r="P535" i="67"/>
  <c r="P1029" i="67"/>
  <c r="P436" i="67"/>
  <c r="P413" i="67"/>
  <c r="P394" i="67"/>
  <c r="P395" i="67"/>
  <c r="P474" i="67"/>
  <c r="P485" i="67"/>
  <c r="P343" i="67"/>
  <c r="P396" i="67"/>
  <c r="P354" i="67"/>
  <c r="P370" i="67"/>
  <c r="P397" i="67"/>
  <c r="P517" i="67"/>
  <c r="P1016" i="67"/>
  <c r="P523" i="67"/>
  <c r="P486" i="67"/>
  <c r="P91" i="67"/>
  <c r="P358" i="67"/>
  <c r="P510" i="67"/>
  <c r="P347" i="67"/>
  <c r="P398" i="67"/>
  <c r="P540" i="67"/>
  <c r="P1013" i="67"/>
  <c r="P399" i="67"/>
  <c r="P531" i="67"/>
  <c r="P420" i="67"/>
  <c r="P460" i="67"/>
  <c r="P505" i="67"/>
  <c r="P440" i="67"/>
  <c r="P92" i="67"/>
  <c r="P441" i="67"/>
  <c r="P116" i="67"/>
  <c r="P1014" i="67"/>
  <c r="P456" i="67"/>
  <c r="P380" i="67"/>
  <c r="P464" i="67"/>
  <c r="P400" i="67"/>
  <c r="P106" i="67"/>
  <c r="P422" i="67"/>
  <c r="P349" i="67"/>
  <c r="P487" i="67"/>
  <c r="P541" i="67"/>
  <c r="P99" i="67"/>
  <c r="P1026" i="67"/>
  <c r="P401" i="67"/>
  <c r="P105" i="67"/>
  <c r="P117" i="67"/>
  <c r="P110" i="67"/>
  <c r="P352" i="67"/>
  <c r="P503" i="67"/>
  <c r="P402" i="67"/>
  <c r="P371" i="67"/>
  <c r="P1018" i="67"/>
  <c r="P372" i="67"/>
  <c r="P478" i="67"/>
  <c r="P473" i="67"/>
  <c r="P363" i="67"/>
  <c r="P100" i="67"/>
  <c r="P103" i="67"/>
  <c r="P455" i="67"/>
  <c r="P414" i="67"/>
  <c r="P403" i="67"/>
  <c r="P524" i="67"/>
  <c r="P442" i="67"/>
  <c r="P488" i="67"/>
  <c r="P475" i="67"/>
  <c r="P470" i="67"/>
  <c r="P471" i="67"/>
  <c r="P489" i="67"/>
  <c r="P490" i="67"/>
  <c r="P404" i="67"/>
  <c r="P355" i="67"/>
  <c r="P1019" i="67"/>
  <c r="P405" i="67"/>
  <c r="P514" i="67"/>
  <c r="P509" i="67"/>
  <c r="P427" i="67"/>
  <c r="P348" i="67"/>
  <c r="P387" i="67"/>
  <c r="P93" i="67"/>
  <c r="P429" i="67"/>
  <c r="P491" i="67"/>
  <c r="P492" i="67"/>
  <c r="P493" i="67"/>
  <c r="P1027" i="67"/>
  <c r="P118" i="67"/>
  <c r="P388" i="67"/>
  <c r="P433" i="67"/>
  <c r="P525" i="67"/>
  <c r="P537" i="67"/>
  <c r="P104" i="67"/>
  <c r="P476" i="67"/>
  <c r="P418" i="67"/>
  <c r="P389" i="67"/>
  <c r="P494" i="67"/>
  <c r="P430" i="67"/>
  <c r="P443" i="67"/>
  <c r="P366" i="67"/>
  <c r="P444" i="67"/>
  <c r="P495" i="67"/>
  <c r="P415" i="67"/>
  <c r="P97" i="67"/>
  <c r="P511" i="67"/>
  <c r="P416" i="67"/>
  <c r="P375" i="67"/>
  <c r="P376" i="67"/>
  <c r="P512" i="67"/>
  <c r="P479" i="67"/>
  <c r="P390" i="67"/>
  <c r="P445" i="67"/>
  <c r="P465" i="67"/>
  <c r="P406" i="67"/>
  <c r="P1025" i="67"/>
  <c r="P350" i="67"/>
  <c r="P102" i="67"/>
  <c r="P515" i="67"/>
  <c r="P367" i="67"/>
  <c r="P446" i="67"/>
  <c r="P378" i="67"/>
  <c r="P357" i="67"/>
  <c r="P368" i="67"/>
  <c r="P520" i="67"/>
  <c r="P345" i="67"/>
  <c r="P466" i="67"/>
  <c r="P423" i="67"/>
  <c r="P407" i="67"/>
  <c r="P408" i="67"/>
  <c r="P496" i="67"/>
  <c r="P424" i="67"/>
  <c r="P519" i="67"/>
  <c r="P98" i="67"/>
  <c r="P107" i="67"/>
  <c r="P467" i="67"/>
  <c r="P1020" i="67"/>
  <c r="P1031" i="67"/>
  <c r="P447" i="67"/>
  <c r="P526" i="67"/>
  <c r="P538" i="67"/>
  <c r="P480" i="67"/>
  <c r="P448" i="67"/>
  <c r="P1030" i="67"/>
  <c r="P111" i="67"/>
  <c r="P463" i="67"/>
  <c r="P112" i="67"/>
  <c r="P481" i="67"/>
  <c r="P532" i="67"/>
  <c r="P533" i="67"/>
  <c r="P344" i="67"/>
  <c r="P383" i="67"/>
  <c r="P539" i="67"/>
  <c r="P497" i="67"/>
  <c r="P351" i="67"/>
  <c r="P353" i="67"/>
  <c r="P437" i="67"/>
  <c r="P527" i="67"/>
  <c r="P431" i="67"/>
  <c r="P346" i="67"/>
  <c r="P530" i="67"/>
  <c r="P504" i="67"/>
  <c r="P364" i="67"/>
  <c r="P409" i="67"/>
  <c r="P449" i="67"/>
  <c r="P119" i="67"/>
  <c r="P410" i="67"/>
  <c r="P498" i="67"/>
  <c r="P341" i="67"/>
  <c r="P425" i="67"/>
  <c r="P528" i="67"/>
  <c r="P450" i="67"/>
  <c r="P506" i="67"/>
  <c r="P1015" i="67"/>
  <c r="P426" i="67"/>
  <c r="P419" i="67"/>
  <c r="P391" i="67"/>
  <c r="P432" i="67"/>
  <c r="P461" i="67"/>
  <c r="P542" i="67"/>
  <c r="P373" i="67"/>
  <c r="P451" i="67"/>
  <c r="P501" i="67"/>
  <c r="P452" i="67"/>
  <c r="P507" i="67"/>
  <c r="P101" i="67"/>
  <c r="P499" i="67"/>
  <c r="P411" i="67"/>
  <c r="P412" i="67"/>
  <c r="P434" i="67"/>
  <c r="P500" i="67"/>
  <c r="P529" i="67"/>
  <c r="P1046" i="67"/>
  <c r="P1040" i="67"/>
  <c r="P1041" i="67"/>
  <c r="P1042" i="67"/>
  <c r="P1053" i="67"/>
  <c r="P1051" i="67"/>
  <c r="P1039" i="67"/>
  <c r="P1043" i="67"/>
  <c r="P1055" i="67"/>
  <c r="P1044" i="67"/>
  <c r="P1050" i="67"/>
  <c r="P1048" i="67"/>
  <c r="P1047" i="67"/>
  <c r="P1037" i="67"/>
  <c r="P1045" i="67"/>
  <c r="P1049" i="67"/>
  <c r="P1036" i="67"/>
  <c r="P1052" i="67"/>
  <c r="P1038" i="67"/>
  <c r="P1054" i="67"/>
  <c r="P1253" i="67"/>
  <c r="P1252" i="67"/>
  <c r="P1256" i="67"/>
  <c r="P1255" i="67"/>
  <c r="P1254" i="67"/>
  <c r="P1258" i="67"/>
  <c r="P1257" i="67"/>
  <c r="P1251" i="67"/>
  <c r="P1355" i="67"/>
  <c r="P1321" i="67"/>
  <c r="P1554" i="67"/>
  <c r="P1546" i="67"/>
  <c r="P1470" i="67"/>
  <c r="P1382" i="67"/>
  <c r="P1383" i="67"/>
  <c r="P1384" i="67"/>
  <c r="P1452" i="67"/>
  <c r="P1372" i="67"/>
  <c r="P1471" i="67"/>
  <c r="P1490" i="67"/>
  <c r="P1260" i="67"/>
  <c r="P1273" i="67"/>
  <c r="P1296" i="67"/>
  <c r="P1453" i="67"/>
  <c r="P1385" i="67"/>
  <c r="P1307" i="67"/>
  <c r="P1491" i="67"/>
  <c r="P1509" i="67"/>
  <c r="P1322" i="67"/>
  <c r="P1454" i="67"/>
  <c r="P1386" i="67"/>
  <c r="P1555" i="67"/>
  <c r="P1426" i="67"/>
  <c r="P1556" i="67"/>
  <c r="P1323" i="67"/>
  <c r="P1356" i="67"/>
  <c r="P1387" i="67"/>
  <c r="P1557" i="67"/>
  <c r="P1388" i="67"/>
  <c r="P1558" i="67"/>
  <c r="P1472" i="67"/>
  <c r="P1455" i="67"/>
  <c r="P1492" i="67"/>
  <c r="P1427" i="67"/>
  <c r="P1510" i="67"/>
  <c r="P1428" i="67"/>
  <c r="P1559" i="67"/>
  <c r="P1552" i="67"/>
  <c r="P1493" i="67"/>
  <c r="P1456" i="67"/>
  <c r="P1389" i="67"/>
  <c r="P1457" i="67"/>
  <c r="P1390" i="67"/>
  <c r="P1267" i="67"/>
  <c r="P1391" i="67"/>
  <c r="P1494" i="67"/>
  <c r="P1392" i="67"/>
  <c r="P1473" i="67"/>
  <c r="P1357" i="67"/>
  <c r="P1429" i="67"/>
  <c r="P1275" i="67"/>
  <c r="P1542" i="67"/>
  <c r="P1474" i="67"/>
  <c r="P1373" i="67"/>
  <c r="P1358" i="67"/>
  <c r="P1324" i="67"/>
  <c r="P1359" i="67"/>
  <c r="P1495" i="67"/>
  <c r="P1475" i="67"/>
  <c r="P1430" i="67"/>
  <c r="P1458" i="67"/>
  <c r="P1360" i="67"/>
  <c r="P1297" i="67"/>
  <c r="P1347" i="67"/>
  <c r="P1451" i="67"/>
  <c r="P1459" i="67"/>
  <c r="P1393" i="67"/>
  <c r="P1394" i="67"/>
  <c r="P1431" i="67"/>
  <c r="P1325" i="67"/>
  <c r="P1374" i="67"/>
  <c r="P1536" i="67"/>
  <c r="P1317" i="67"/>
  <c r="P1290" i="67"/>
  <c r="P1511" i="67"/>
  <c r="P1291" i="67"/>
  <c r="P1326" i="67"/>
  <c r="P1327" i="67"/>
  <c r="P1547" i="67"/>
  <c r="P1432" i="67"/>
  <c r="P1328" i="67"/>
  <c r="P1395" i="67"/>
  <c r="P1496" i="67"/>
  <c r="P1433" i="67"/>
  <c r="P1434" i="67"/>
  <c r="P1516" i="67"/>
  <c r="P1261" i="67"/>
  <c r="P1396" i="67"/>
  <c r="P1329" i="67"/>
  <c r="P1497" i="67"/>
  <c r="P1560" i="67"/>
  <c r="P1548" i="67"/>
  <c r="P1330" i="67"/>
  <c r="P1259" i="67"/>
  <c r="P1331" i="67"/>
  <c r="P1308" i="67"/>
  <c r="P1361" i="67"/>
  <c r="P1498" i="67"/>
  <c r="P1332" i="67"/>
  <c r="P1271" i="67"/>
  <c r="P1375" i="67"/>
  <c r="P1499" i="67"/>
  <c r="P1476" i="67"/>
  <c r="P1309" i="67"/>
  <c r="P1310" i="67"/>
  <c r="P1397" i="67"/>
  <c r="P1398" i="67"/>
  <c r="P1298" i="67"/>
  <c r="P1302" i="67"/>
  <c r="P1477" i="67"/>
  <c r="P1399" i="67"/>
  <c r="P1500" i="67"/>
  <c r="P1311" i="67"/>
  <c r="P1400" i="67"/>
  <c r="P1512" i="67"/>
  <c r="P1348" i="67"/>
  <c r="P1362" i="67"/>
  <c r="P1349" i="67"/>
  <c r="P1543" i="67"/>
  <c r="P1435" i="67"/>
  <c r="P1460" i="67"/>
  <c r="P1333" i="67"/>
  <c r="P1461" i="67"/>
  <c r="P1436" i="67"/>
  <c r="P1501" i="67"/>
  <c r="P1462" i="67"/>
  <c r="P1478" i="67"/>
  <c r="P1502" i="67"/>
  <c r="P1437" i="67"/>
  <c r="P1350" i="67"/>
  <c r="P1401" i="67"/>
  <c r="P1402" i="67"/>
  <c r="P1351" i="67"/>
  <c r="P1403" i="67"/>
  <c r="P1299" i="67"/>
  <c r="P1334" i="67"/>
  <c r="P1479" i="67"/>
  <c r="P1404" i="67"/>
  <c r="P1537" i="67"/>
  <c r="P1405" i="67"/>
  <c r="P1300" i="67"/>
  <c r="P1517" i="67"/>
  <c r="P1513" i="67"/>
  <c r="P1503" i="67"/>
  <c r="P1303" i="67"/>
  <c r="P1518" i="67"/>
  <c r="P1480" i="67"/>
  <c r="P1534" i="67"/>
  <c r="P1538" i="67"/>
  <c r="P1335" i="67"/>
  <c r="P1549" i="67"/>
  <c r="P1481" i="67"/>
  <c r="P1265" i="67"/>
  <c r="P1482" i="67"/>
  <c r="P1519" i="67"/>
  <c r="P1483" i="67"/>
  <c r="P1438" i="67"/>
  <c r="P1352" i="67"/>
  <c r="P1539" i="67"/>
  <c r="P1336" i="67"/>
  <c r="P1484" i="67"/>
  <c r="P1276" i="67"/>
  <c r="P1544" i="67"/>
  <c r="P1530" i="67"/>
  <c r="P1277" i="67"/>
  <c r="P1363" i="67"/>
  <c r="P1364" i="67"/>
  <c r="P1550" i="67"/>
  <c r="P1365" i="67"/>
  <c r="P1439" i="67"/>
  <c r="P1264" i="67"/>
  <c r="P1440" i="67"/>
  <c r="P1266" i="67"/>
  <c r="P1531" i="67"/>
  <c r="P1366" i="67"/>
  <c r="P1406" i="67"/>
  <c r="P1504" i="67"/>
  <c r="P1337" i="67"/>
  <c r="P1407" i="67"/>
  <c r="P1278" i="67"/>
  <c r="P1520" i="67"/>
  <c r="P1463" i="67"/>
  <c r="P1551" i="67"/>
  <c r="P1408" i="67"/>
  <c r="P1409" i="67"/>
  <c r="P1505" i="67"/>
  <c r="P1521" i="67"/>
  <c r="P1464" i="67"/>
  <c r="P1441" i="67"/>
  <c r="P1318" i="67"/>
  <c r="P1304" i="67"/>
  <c r="P1312" i="67"/>
  <c r="P1553" i="67"/>
  <c r="P1279" i="67"/>
  <c r="P1410" i="67"/>
  <c r="P1411" i="67"/>
  <c r="P1367" i="67"/>
  <c r="P1485" i="67"/>
  <c r="P1315" i="67"/>
  <c r="P1368" i="67"/>
  <c r="P1412" i="67"/>
  <c r="P1442" i="67"/>
  <c r="P1465" i="67"/>
  <c r="P1280" i="67"/>
  <c r="P1486" i="67"/>
  <c r="P1522" i="67"/>
  <c r="P1313" i="67"/>
  <c r="P1561" i="67"/>
  <c r="P1376" i="67"/>
  <c r="P1443" i="67"/>
  <c r="P1514" i="67"/>
  <c r="P1319" i="67"/>
  <c r="P1292" i="67"/>
  <c r="P1305" i="67"/>
  <c r="P1262" i="67"/>
  <c r="P1338" i="67"/>
  <c r="P1540" i="67"/>
  <c r="P1281" i="67"/>
  <c r="P1529" i="67"/>
  <c r="P1377" i="67"/>
  <c r="P1487" i="67"/>
  <c r="P1339" i="67"/>
  <c r="P1314" i="67"/>
  <c r="P1340" i="67"/>
  <c r="P1413" i="67"/>
  <c r="P1532" i="67"/>
  <c r="P1282" i="67"/>
  <c r="P1506" i="67"/>
  <c r="P1562" i="67"/>
  <c r="P1353" i="67"/>
  <c r="P1414" i="67"/>
  <c r="P1316" i="67"/>
  <c r="P1268" i="67"/>
  <c r="P1378" i="67"/>
  <c r="P1369" i="67"/>
  <c r="P1283" i="67"/>
  <c r="P1301" i="67"/>
  <c r="P1293" i="67"/>
  <c r="P1523" i="67"/>
  <c r="P1379" i="67"/>
  <c r="P1415" i="67"/>
  <c r="P1444" i="67"/>
  <c r="P1524" i="67"/>
  <c r="P1341" i="67"/>
  <c r="P1488" i="67"/>
  <c r="P1545" i="67"/>
  <c r="P1416" i="67"/>
  <c r="P1272" i="67"/>
  <c r="P1417" i="67"/>
  <c r="P1418" i="67"/>
  <c r="P1284" i="67"/>
  <c r="P1306" i="67"/>
  <c r="P1370" i="67"/>
  <c r="P1419" i="67"/>
  <c r="P1263" i="67"/>
  <c r="P1342" i="67"/>
  <c r="P1525" i="67"/>
  <c r="P1354" i="67"/>
  <c r="P1269" i="67"/>
  <c r="P1507" i="67"/>
  <c r="P1285" i="67"/>
  <c r="P1466" i="67"/>
  <c r="P1343" i="67"/>
  <c r="P1420" i="67"/>
  <c r="P1274" i="67"/>
  <c r="P1380" i="67"/>
  <c r="P1515" i="67"/>
  <c r="P1467" i="67"/>
  <c r="P1286" i="67"/>
  <c r="P1508" i="67"/>
  <c r="P1533" i="67"/>
  <c r="P1421" i="67"/>
  <c r="P1526" i="67"/>
  <c r="P1468" i="67"/>
  <c r="P1469" i="67"/>
  <c r="P1422" i="67"/>
  <c r="P1344" i="67"/>
  <c r="P1445" i="67"/>
  <c r="P1563" i="67"/>
  <c r="P1541" i="67"/>
  <c r="P1294" i="67"/>
  <c r="P1320" i="67"/>
  <c r="P1527" i="67"/>
  <c r="P1381" i="67"/>
  <c r="P1287" i="67"/>
  <c r="P1528" i="67"/>
  <c r="P1423" i="67"/>
  <c r="P1489" i="67"/>
  <c r="P1446" i="67"/>
  <c r="P1270" i="67"/>
  <c r="P1288" i="67"/>
  <c r="P1535" i="67"/>
  <c r="P1564" i="67"/>
  <c r="P1295" i="67"/>
  <c r="P1345" i="67"/>
  <c r="P1371" i="67"/>
  <c r="P1447" i="67"/>
  <c r="P1448" i="67"/>
  <c r="P1449" i="67"/>
  <c r="P1424" i="67"/>
  <c r="P1425" i="67"/>
  <c r="P1450" i="67"/>
  <c r="P1346" i="67"/>
  <c r="P1289" i="67"/>
  <c r="P1573" i="67"/>
  <c r="P1574" i="67"/>
  <c r="P1585" i="67"/>
  <c r="P1567" i="67"/>
  <c r="P1575" i="67"/>
  <c r="P1568" i="67"/>
  <c r="P1576" i="67"/>
  <c r="P1571" i="67"/>
  <c r="P1577" i="67"/>
  <c r="P1569" i="67"/>
  <c r="P1572" i="67"/>
  <c r="P1578" i="67"/>
  <c r="P1566" i="67"/>
  <c r="P1565" i="67"/>
  <c r="P1579" i="67"/>
  <c r="P1570" i="67"/>
  <c r="P1580" i="67"/>
  <c r="P1581" i="67"/>
  <c r="P1583" i="67"/>
  <c r="P1582" i="67"/>
  <c r="P1584" i="67"/>
  <c r="P1241" i="67"/>
  <c r="P1242" i="67"/>
  <c r="P1245" i="67"/>
  <c r="P1247" i="67"/>
  <c r="P1239" i="67"/>
  <c r="P1243" i="67"/>
  <c r="P1248" i="67"/>
  <c r="P1250" i="67"/>
  <c r="P1249" i="67"/>
  <c r="P1240" i="67"/>
  <c r="P1246" i="67"/>
  <c r="P1244" i="67"/>
  <c r="P1232" i="67"/>
  <c r="P1086" i="67"/>
  <c r="P1117" i="67"/>
  <c r="P1118" i="67"/>
  <c r="P1119" i="67"/>
  <c r="P1220" i="67"/>
  <c r="P1120" i="67"/>
  <c r="P1121" i="67"/>
  <c r="P1122" i="67"/>
  <c r="P1221" i="67"/>
  <c r="P1123" i="67"/>
  <c r="P1124" i="67"/>
  <c r="P1125" i="67"/>
  <c r="P1126" i="67"/>
  <c r="P1127" i="67"/>
  <c r="P1128" i="67"/>
  <c r="P1129" i="67"/>
  <c r="P1130" i="67"/>
  <c r="P1102" i="67"/>
  <c r="P1131" i="67"/>
  <c r="P1132" i="67"/>
  <c r="P1103" i="67"/>
  <c r="P1133" i="67"/>
  <c r="P1134" i="67"/>
  <c r="P1091" i="67"/>
  <c r="P1233" i="67"/>
  <c r="P1135" i="67"/>
  <c r="P1136" i="67"/>
  <c r="P1137" i="67"/>
  <c r="P1138" i="67"/>
  <c r="P1139" i="67"/>
  <c r="P1140" i="67"/>
  <c r="P1141" i="67"/>
  <c r="P1142" i="67"/>
  <c r="P1143" i="67"/>
  <c r="P1084" i="67"/>
  <c r="P1144" i="67"/>
  <c r="P1145" i="67"/>
  <c r="P1146" i="67"/>
  <c r="P1222" i="67"/>
  <c r="P1147" i="67"/>
  <c r="P1148" i="67"/>
  <c r="P1149" i="67"/>
  <c r="P1115" i="67"/>
  <c r="P1150" i="67"/>
  <c r="P1151" i="67"/>
  <c r="P1087" i="67"/>
  <c r="P1094" i="67"/>
  <c r="P1152" i="67"/>
  <c r="P1095" i="67"/>
  <c r="P1223" i="67"/>
  <c r="P1153" i="67"/>
  <c r="P1154" i="67"/>
  <c r="P1234" i="67"/>
  <c r="P1155" i="67"/>
  <c r="P1156" i="67"/>
  <c r="P1157" i="67"/>
  <c r="P1104" i="67"/>
  <c r="P1105" i="67"/>
  <c r="P1158" i="67"/>
  <c r="P1159" i="67"/>
  <c r="P1092" i="67"/>
  <c r="P1082" i="67"/>
  <c r="P1160" i="67"/>
  <c r="P1096" i="67"/>
  <c r="P1161" i="67"/>
  <c r="P1224" i="67"/>
  <c r="P1217" i="67"/>
  <c r="P1097" i="67"/>
  <c r="P1162" i="67"/>
  <c r="P1106" i="67"/>
  <c r="P1081" i="67"/>
  <c r="P1229" i="67"/>
  <c r="P1163" i="67"/>
  <c r="P1098" i="67"/>
  <c r="P1230" i="67"/>
  <c r="P1164" i="67"/>
  <c r="P1088" i="67"/>
  <c r="P1165" i="67"/>
  <c r="P1166" i="67"/>
  <c r="P1167" i="67"/>
  <c r="P1168" i="67"/>
  <c r="P1169" i="67"/>
  <c r="P1225" i="67"/>
  <c r="P1170" i="67"/>
  <c r="P1171" i="67"/>
  <c r="P1172" i="67"/>
  <c r="P1101" i="67"/>
  <c r="P1173" i="67"/>
  <c r="P1174" i="67"/>
  <c r="P1175" i="67"/>
  <c r="P1176" i="67"/>
  <c r="P1177" i="67"/>
  <c r="P1178" i="67"/>
  <c r="P1179" i="67"/>
  <c r="P1235" i="67"/>
  <c r="P1089" i="67"/>
  <c r="P1180" i="67"/>
  <c r="P1226" i="67"/>
  <c r="P1099" i="67"/>
  <c r="P1181" i="67"/>
  <c r="P1182" i="67"/>
  <c r="P1183" i="67"/>
  <c r="P1184" i="67"/>
  <c r="P1218" i="67"/>
  <c r="P1116" i="67"/>
  <c r="P1185" i="67"/>
  <c r="P1186" i="67"/>
  <c r="P1083" i="67"/>
  <c r="P1187" i="67"/>
  <c r="P1107" i="67"/>
  <c r="P1108" i="67"/>
  <c r="P1219" i="67"/>
  <c r="P1090" i="67"/>
  <c r="P1188" i="67"/>
  <c r="P1189" i="67"/>
  <c r="P1190" i="67"/>
  <c r="P1236" i="67"/>
  <c r="P1100" i="67"/>
  <c r="P1109" i="67"/>
  <c r="P1191" i="67"/>
  <c r="P1192" i="67"/>
  <c r="P1216" i="67"/>
  <c r="P1227" i="67"/>
  <c r="P1193" i="67"/>
  <c r="P1194" i="67"/>
  <c r="P1080" i="67"/>
  <c r="P1195" i="67"/>
  <c r="P1110" i="67"/>
  <c r="P1085" i="67"/>
  <c r="P1196" i="67"/>
  <c r="P1197" i="67"/>
  <c r="P1111" i="67"/>
  <c r="P1198" i="67"/>
  <c r="P1199" i="67"/>
  <c r="P1237" i="67"/>
  <c r="P1200" i="67"/>
  <c r="P1201" i="67"/>
  <c r="P1202" i="67"/>
  <c r="P1112" i="67"/>
  <c r="P1203" i="67"/>
  <c r="P1204" i="67"/>
  <c r="P1205" i="67"/>
  <c r="P1206" i="67"/>
  <c r="P1207" i="67"/>
  <c r="P1238" i="67"/>
  <c r="P1208" i="67"/>
  <c r="P1209" i="67"/>
  <c r="P1231" i="67"/>
  <c r="P1210" i="67"/>
  <c r="P1093" i="67"/>
  <c r="P1211" i="67"/>
  <c r="P1212" i="67"/>
  <c r="P1228" i="67"/>
  <c r="P1113" i="67"/>
  <c r="P1213" i="67"/>
  <c r="P1214" i="67"/>
  <c r="P1114" i="67"/>
  <c r="P1215" i="67"/>
  <c r="R556" i="67"/>
  <c r="R571" i="67"/>
  <c r="R992" i="67"/>
  <c r="R311" i="67"/>
  <c r="R21" i="67"/>
  <c r="R58" i="67"/>
  <c r="R261" i="67"/>
  <c r="R998" i="67"/>
  <c r="R983" i="67"/>
  <c r="R184" i="67"/>
  <c r="R230" i="67"/>
  <c r="R1073" i="67"/>
  <c r="R255" i="67"/>
  <c r="R557" i="67"/>
  <c r="R27" i="67"/>
  <c r="R32" i="67"/>
  <c r="R297" i="67"/>
  <c r="R265" i="67"/>
  <c r="R258" i="67"/>
  <c r="R29" i="67"/>
  <c r="R558" i="67"/>
  <c r="R219" i="67"/>
  <c r="R76" i="67"/>
  <c r="R77" i="67"/>
  <c r="R295" i="67"/>
  <c r="R188" i="67"/>
  <c r="R214" i="67"/>
  <c r="R171" i="67"/>
  <c r="R1064" i="67"/>
  <c r="R1006" i="67"/>
  <c r="R232" i="67"/>
  <c r="R141" i="67"/>
  <c r="R1005" i="67"/>
  <c r="R80" i="67"/>
  <c r="R984" i="67"/>
  <c r="R138" i="67"/>
  <c r="R1008" i="67"/>
  <c r="R81" i="67"/>
  <c r="R53" i="67"/>
  <c r="R546" i="67"/>
  <c r="R208" i="67"/>
  <c r="R5" i="67"/>
  <c r="R307" i="67"/>
  <c r="R161" i="67"/>
  <c r="R1074" i="67"/>
  <c r="R54" i="67"/>
  <c r="R150" i="67"/>
  <c r="R166" i="67"/>
  <c r="R164" i="67"/>
  <c r="R233" i="67"/>
  <c r="R65" i="67"/>
  <c r="R320" i="67"/>
  <c r="R17" i="67"/>
  <c r="R319" i="67"/>
  <c r="R190" i="67"/>
  <c r="R165" i="67"/>
  <c r="R173" i="67"/>
  <c r="R207" i="67"/>
  <c r="R990" i="67"/>
  <c r="R13" i="67"/>
  <c r="R240" i="67"/>
  <c r="R204" i="67"/>
  <c r="R248" i="67"/>
  <c r="R31" i="67"/>
  <c r="R66" i="67"/>
  <c r="R197" i="67"/>
  <c r="R249" i="67"/>
  <c r="R49" i="67"/>
  <c r="R244" i="67"/>
  <c r="R317" i="67"/>
  <c r="R236" i="67"/>
  <c r="R87" i="67"/>
  <c r="R1058" i="67"/>
  <c r="R263" i="67"/>
  <c r="R321" i="67"/>
  <c r="R273" i="67"/>
  <c r="R221" i="67"/>
  <c r="R160" i="67"/>
  <c r="R247" i="67"/>
  <c r="R548" i="67"/>
  <c r="R151" i="67"/>
  <c r="R1010" i="67"/>
  <c r="R1009" i="67"/>
  <c r="R1065" i="67"/>
  <c r="R137" i="67"/>
  <c r="R67" i="67"/>
  <c r="R993" i="67"/>
  <c r="R284" i="67"/>
  <c r="R569" i="67"/>
  <c r="R237" i="67"/>
  <c r="R213" i="67"/>
  <c r="R195" i="67"/>
  <c r="R314" i="67"/>
  <c r="R40" i="67"/>
  <c r="R185" i="67"/>
  <c r="R1066" i="67"/>
  <c r="R68" i="67"/>
  <c r="R252" i="67"/>
  <c r="R147" i="67"/>
  <c r="R243" i="67"/>
  <c r="R322" i="67"/>
  <c r="R84" i="67"/>
  <c r="R288" i="67"/>
  <c r="R228" i="67"/>
  <c r="R312" i="67"/>
  <c r="R223" i="67"/>
  <c r="R82" i="67"/>
  <c r="R274" i="67"/>
  <c r="R154" i="67"/>
  <c r="R1056" i="67"/>
  <c r="R22" i="67"/>
  <c r="R23" i="67"/>
  <c r="R1059" i="67"/>
  <c r="R10" i="67"/>
  <c r="R559" i="67"/>
  <c r="R33" i="67"/>
  <c r="R239" i="67"/>
  <c r="R1011" i="67"/>
  <c r="R38" i="67"/>
  <c r="R1067" i="67"/>
  <c r="R174" i="67"/>
  <c r="R74" i="67"/>
  <c r="R565" i="67"/>
  <c r="R69" i="67"/>
  <c r="R186" i="67"/>
  <c r="R241" i="67"/>
  <c r="R78" i="67"/>
  <c r="R270" i="67"/>
  <c r="R216" i="67"/>
  <c r="R175" i="67"/>
  <c r="R323" i="67"/>
  <c r="R289" i="67"/>
  <c r="R550" i="67"/>
  <c r="R324" i="67"/>
  <c r="R257" i="67"/>
  <c r="R250" i="67"/>
  <c r="R292" i="67"/>
  <c r="R989" i="67"/>
  <c r="R1075" i="67"/>
  <c r="R198" i="67"/>
  <c r="R325" i="67"/>
  <c r="R6" i="67"/>
  <c r="R1061" i="67"/>
  <c r="R242" i="67"/>
  <c r="R551" i="67"/>
  <c r="R180" i="67"/>
  <c r="R313" i="67"/>
  <c r="R156" i="67"/>
  <c r="R123" i="67"/>
  <c r="R86" i="67"/>
  <c r="R19" i="67"/>
  <c r="R85" i="67"/>
  <c r="R145" i="67"/>
  <c r="R199" i="67"/>
  <c r="R246" i="67"/>
  <c r="R44" i="67"/>
  <c r="R70" i="67"/>
  <c r="R278" i="67"/>
  <c r="R260" i="67"/>
  <c r="R157" i="67"/>
  <c r="R985" i="67"/>
  <c r="R139" i="67"/>
  <c r="R35" i="67"/>
  <c r="R315" i="67"/>
  <c r="R152" i="67"/>
  <c r="R572" i="67"/>
  <c r="R272" i="67"/>
  <c r="R1012" i="67"/>
  <c r="R991" i="67"/>
  <c r="R181" i="67"/>
  <c r="R276" i="67"/>
  <c r="R62" i="67"/>
  <c r="R187" i="67"/>
  <c r="R176" i="67"/>
  <c r="R294" i="67"/>
  <c r="R567" i="67"/>
  <c r="R212" i="67"/>
  <c r="R63" i="67"/>
  <c r="R290" i="67"/>
  <c r="R177" i="67"/>
  <c r="R995" i="67"/>
  <c r="R552" i="67"/>
  <c r="R574" i="67"/>
  <c r="R56" i="67"/>
  <c r="R226" i="67"/>
  <c r="R83" i="67"/>
  <c r="R79" i="67"/>
  <c r="R144" i="67"/>
  <c r="R560" i="67"/>
  <c r="R25" i="67"/>
  <c r="R149" i="67"/>
  <c r="R305" i="67"/>
  <c r="R256" i="67"/>
  <c r="R326" i="67"/>
  <c r="R1003" i="67"/>
  <c r="R1001" i="67"/>
  <c r="R1033" i="67"/>
  <c r="R285" i="67"/>
  <c r="R189" i="67"/>
  <c r="R225" i="67"/>
  <c r="R8" i="67"/>
  <c r="R11" i="67"/>
  <c r="R253" i="67"/>
  <c r="R202" i="67"/>
  <c r="R298" i="67"/>
  <c r="R327" i="67"/>
  <c r="R259" i="67"/>
  <c r="R60" i="67"/>
  <c r="R1002" i="67"/>
  <c r="R168" i="67"/>
  <c r="R89" i="67"/>
  <c r="R209" i="67"/>
  <c r="R996" i="67"/>
  <c r="R18" i="67"/>
  <c r="R34" i="67"/>
  <c r="R254" i="67"/>
  <c r="R269" i="67"/>
  <c r="R251" i="67"/>
  <c r="R206" i="67"/>
  <c r="R245" i="67"/>
  <c r="R75" i="67"/>
  <c r="R328" i="67"/>
  <c r="R48" i="67"/>
  <c r="R178" i="67"/>
  <c r="R1076" i="67"/>
  <c r="R227" i="67"/>
  <c r="R554" i="67"/>
  <c r="R1070" i="67"/>
  <c r="R561" i="67"/>
  <c r="R9" i="67"/>
  <c r="R200" i="67"/>
  <c r="R308" i="67"/>
  <c r="R566" i="67"/>
  <c r="R562" i="67"/>
  <c r="R196" i="67"/>
  <c r="R1072" i="67"/>
  <c r="R994" i="67"/>
  <c r="R224" i="67"/>
  <c r="R282" i="67"/>
  <c r="R159" i="67"/>
  <c r="R57" i="67"/>
  <c r="R1071" i="67"/>
  <c r="R191" i="67"/>
  <c r="R172" i="67"/>
  <c r="R545" i="67"/>
  <c r="R286" i="67"/>
  <c r="R1000" i="67"/>
  <c r="R215" i="67"/>
  <c r="R1062" i="67"/>
  <c r="R271" i="67"/>
  <c r="R291" i="67"/>
  <c r="R45" i="67"/>
  <c r="R329" i="67"/>
  <c r="R55" i="67"/>
  <c r="R306" i="67"/>
  <c r="R121" i="67"/>
  <c r="R318" i="67"/>
  <c r="R3" i="67"/>
  <c r="R238" i="67"/>
  <c r="R64" i="67"/>
  <c r="R169" i="67"/>
  <c r="R192" i="67"/>
  <c r="R41" i="67"/>
  <c r="R563" i="67"/>
  <c r="R279" i="67"/>
  <c r="R309" i="67"/>
  <c r="R36" i="67"/>
  <c r="R330" i="67"/>
  <c r="R544" i="67"/>
  <c r="R283" i="67"/>
  <c r="R201" i="67"/>
  <c r="R547" i="67"/>
  <c r="R999" i="67"/>
  <c r="R281" i="67"/>
  <c r="R179" i="67"/>
  <c r="R287" i="67"/>
  <c r="R262" i="67"/>
  <c r="R564" i="67"/>
  <c r="R280" i="67"/>
  <c r="R39" i="67"/>
  <c r="R24" i="67"/>
  <c r="R218" i="67"/>
  <c r="R26" i="67"/>
  <c r="R331" i="67"/>
  <c r="R28" i="67"/>
  <c r="R229" i="67"/>
  <c r="R222" i="67"/>
  <c r="R162" i="67"/>
  <c r="R293" i="67"/>
  <c r="R332" i="67"/>
  <c r="R194" i="67"/>
  <c r="R231" i="67"/>
  <c r="R47" i="67"/>
  <c r="R71" i="67"/>
  <c r="R46" i="67"/>
  <c r="R148" i="67"/>
  <c r="R310" i="67"/>
  <c r="R1060" i="67"/>
  <c r="R575" i="67"/>
  <c r="R987" i="67"/>
  <c r="R88" i="67"/>
  <c r="R1077" i="67"/>
  <c r="R182" i="67"/>
  <c r="R234" i="67"/>
  <c r="R1078" i="67"/>
  <c r="R143" i="67"/>
  <c r="R299" i="67"/>
  <c r="R982" i="67"/>
  <c r="R1035" i="67"/>
  <c r="R61" i="67"/>
  <c r="R50" i="67"/>
  <c r="R549" i="67"/>
  <c r="R333" i="67"/>
  <c r="R59" i="67"/>
  <c r="R72" i="67"/>
  <c r="R7" i="67"/>
  <c r="R986" i="67"/>
  <c r="R170" i="67"/>
  <c r="R334" i="67"/>
  <c r="R205" i="67"/>
  <c r="R277" i="67"/>
  <c r="R1063" i="67"/>
  <c r="R555" i="67"/>
  <c r="R37" i="67"/>
  <c r="R264" i="67"/>
  <c r="R266" i="67"/>
  <c r="R12" i="67"/>
  <c r="R1057" i="67"/>
  <c r="R153" i="67"/>
  <c r="R42" i="67"/>
  <c r="R573" i="67"/>
  <c r="R158" i="67"/>
  <c r="R235" i="67"/>
  <c r="R140" i="67"/>
  <c r="R304" i="67"/>
  <c r="R568" i="67"/>
  <c r="R51" i="67"/>
  <c r="R30" i="67"/>
  <c r="R20" i="67"/>
  <c r="R193" i="67"/>
  <c r="R1034" i="67"/>
  <c r="R210" i="67"/>
  <c r="R997" i="67"/>
  <c r="R211" i="67"/>
  <c r="R1068" i="67"/>
  <c r="R268" i="67"/>
  <c r="R1079" i="67"/>
  <c r="R183" i="67"/>
  <c r="R220" i="67"/>
  <c r="R335" i="67"/>
  <c r="R15" i="67"/>
  <c r="R300" i="67"/>
  <c r="R14" i="67"/>
  <c r="R296" i="67"/>
  <c r="R302" i="67"/>
  <c r="R988" i="67"/>
  <c r="R217" i="67"/>
  <c r="R267" i="67"/>
  <c r="R203" i="67"/>
  <c r="R553" i="67"/>
  <c r="R167" i="67"/>
  <c r="R1069" i="67"/>
  <c r="R155" i="67"/>
  <c r="R1004" i="67"/>
  <c r="R73" i="67"/>
  <c r="R543" i="67"/>
  <c r="R1007" i="67"/>
  <c r="R122" i="67"/>
  <c r="R163" i="67"/>
  <c r="R4" i="67"/>
  <c r="R1032" i="67"/>
  <c r="R301" i="67"/>
  <c r="R316" i="67"/>
  <c r="R570" i="67"/>
  <c r="R336" i="67"/>
  <c r="R303" i="67"/>
  <c r="R725" i="67"/>
  <c r="R750" i="67"/>
  <c r="R831" i="67"/>
  <c r="R746" i="67"/>
  <c r="R592" i="67"/>
  <c r="R726" i="67"/>
  <c r="R711" i="67"/>
  <c r="R695" i="67"/>
  <c r="R655" i="67"/>
  <c r="R757" i="67"/>
  <c r="R758" i="67"/>
  <c r="R892" i="67"/>
  <c r="R751" i="67"/>
  <c r="R734" i="67"/>
  <c r="R916" i="67"/>
  <c r="R627" i="67"/>
  <c r="R720" i="67"/>
  <c r="R712" i="67"/>
  <c r="R866" i="67"/>
  <c r="R682" i="67"/>
  <c r="R759" i="67"/>
  <c r="R735" i="67"/>
  <c r="R120" i="67"/>
  <c r="R832" i="67"/>
  <c r="R752" i="67"/>
  <c r="R952" i="67"/>
  <c r="R924" i="67"/>
  <c r="R146" i="67"/>
  <c r="R630" i="67"/>
  <c r="R903" i="67"/>
  <c r="R649" i="67"/>
  <c r="R760" i="67"/>
  <c r="R857" i="67"/>
  <c r="R699" i="67"/>
  <c r="R599" i="67"/>
  <c r="R761" i="67"/>
  <c r="R595" i="67"/>
  <c r="R925" i="67"/>
  <c r="R762" i="67"/>
  <c r="R919" i="67"/>
  <c r="R878" i="67"/>
  <c r="R867" i="67"/>
  <c r="R763" i="67"/>
  <c r="R631" i="67"/>
  <c r="R953" i="67"/>
  <c r="R764" i="67"/>
  <c r="R906" i="67"/>
  <c r="R765" i="67"/>
  <c r="R893" i="67"/>
  <c r="R833" i="67"/>
  <c r="R683" i="67"/>
  <c r="R766" i="67"/>
  <c r="R926" i="67"/>
  <c r="R136" i="67"/>
  <c r="R131" i="67"/>
  <c r="R727" i="67"/>
  <c r="R710" i="67"/>
  <c r="R767" i="67"/>
  <c r="R768" i="67"/>
  <c r="R669" i="67"/>
  <c r="R769" i="67"/>
  <c r="R650" i="67"/>
  <c r="R632" i="67"/>
  <c r="R628" i="67"/>
  <c r="R954" i="67"/>
  <c r="R913" i="67"/>
  <c r="R946" i="67"/>
  <c r="R770" i="67"/>
  <c r="R129" i="67"/>
  <c r="R601" i="67"/>
  <c r="R771" i="67"/>
  <c r="R955" i="67"/>
  <c r="R707" i="67"/>
  <c r="R679" i="67"/>
  <c r="R834" i="67"/>
  <c r="R772" i="67"/>
  <c r="R684" i="67"/>
  <c r="R747" i="67"/>
  <c r="R773" i="67"/>
  <c r="R956" i="67"/>
  <c r="R858" i="67"/>
  <c r="R957" i="67"/>
  <c r="R639" i="67"/>
  <c r="R774" i="67"/>
  <c r="R651" i="67"/>
  <c r="R728" i="67"/>
  <c r="R824" i="67"/>
  <c r="R775" i="67"/>
  <c r="R690" i="67"/>
  <c r="R825" i="67"/>
  <c r="R888" i="67"/>
  <c r="R854" i="67"/>
  <c r="R958" i="67"/>
  <c r="R776" i="67"/>
  <c r="R777" i="67"/>
  <c r="R778" i="67"/>
  <c r="R779" i="67"/>
  <c r="R894" i="67"/>
  <c r="R835" i="67"/>
  <c r="R617" i="67"/>
  <c r="R739" i="67"/>
  <c r="R889" i="67"/>
  <c r="R927" i="67"/>
  <c r="R780" i="67"/>
  <c r="R928" i="67"/>
  <c r="R704" i="67"/>
  <c r="R748" i="67"/>
  <c r="R736" i="67"/>
  <c r="R603" i="67"/>
  <c r="R920" i="67"/>
  <c r="R959" i="67"/>
  <c r="R929" i="67"/>
  <c r="R895" i="67"/>
  <c r="R930" i="67"/>
  <c r="R781" i="67"/>
  <c r="R633" i="67"/>
  <c r="R618" i="67"/>
  <c r="R836" i="67"/>
  <c r="R597" i="67"/>
  <c r="R132" i="67"/>
  <c r="R960" i="67"/>
  <c r="R670" i="67"/>
  <c r="R729" i="67"/>
  <c r="R722" i="67"/>
  <c r="R609" i="67"/>
  <c r="R890" i="67"/>
  <c r="R868" i="67"/>
  <c r="R656" i="67"/>
  <c r="R740" i="67"/>
  <c r="R625" i="67"/>
  <c r="R612" i="67"/>
  <c r="R869" i="67"/>
  <c r="R657" i="67"/>
  <c r="R782" i="67"/>
  <c r="R837" i="67"/>
  <c r="R658" i="67"/>
  <c r="R598" i="67"/>
  <c r="R850" i="67"/>
  <c r="R576" i="67"/>
  <c r="R634" i="67"/>
  <c r="R891" i="67"/>
  <c r="R783" i="67"/>
  <c r="R579" i="67"/>
  <c r="R730" i="67"/>
  <c r="R659" i="67"/>
  <c r="R912" i="67"/>
  <c r="R880" i="67"/>
  <c r="R784" i="67"/>
  <c r="R680" i="67"/>
  <c r="R917" i="67"/>
  <c r="R692" i="67"/>
  <c r="R838" i="67"/>
  <c r="R717" i="67"/>
  <c r="R961" i="67"/>
  <c r="R785" i="67"/>
  <c r="R962" i="67"/>
  <c r="R963" i="67"/>
  <c r="R964" i="67"/>
  <c r="R870" i="67"/>
  <c r="R839" i="67"/>
  <c r="R786" i="67"/>
  <c r="R787" i="67"/>
  <c r="R668" i="67"/>
  <c r="R660" i="67"/>
  <c r="R904" i="67"/>
  <c r="R788" i="67"/>
  <c r="R619" i="67"/>
  <c r="R931" i="67"/>
  <c r="R965" i="67"/>
  <c r="R914" i="67"/>
  <c r="R705" i="67"/>
  <c r="R640" i="67"/>
  <c r="R685" i="67"/>
  <c r="R693" i="67"/>
  <c r="R610" i="67"/>
  <c r="R641" i="67"/>
  <c r="R789" i="67"/>
  <c r="R851" i="67"/>
  <c r="R856" i="67"/>
  <c r="R675" i="67"/>
  <c r="R932" i="67"/>
  <c r="R642" i="67"/>
  <c r="R790" i="67"/>
  <c r="R918" i="67"/>
  <c r="R643" i="67"/>
  <c r="R731" i="67"/>
  <c r="R661" i="67"/>
  <c r="R600" i="67"/>
  <c r="R966" i="67"/>
  <c r="R859" i="67"/>
  <c r="R826" i="67"/>
  <c r="R791" i="67"/>
  <c r="R933" i="67"/>
  <c r="R915" i="67"/>
  <c r="R741" i="67"/>
  <c r="R967" i="67"/>
  <c r="R662" i="67"/>
  <c r="R644" i="67"/>
  <c r="R934" i="67"/>
  <c r="R591" i="67"/>
  <c r="R921" i="67"/>
  <c r="R879" i="67"/>
  <c r="R871" i="67"/>
  <c r="R792" i="67"/>
  <c r="R671" i="67"/>
  <c r="R652" i="67"/>
  <c r="R853" i="67"/>
  <c r="R840" i="67"/>
  <c r="R881" i="67"/>
  <c r="R882" i="67"/>
  <c r="R872" i="67"/>
  <c r="R947" i="67"/>
  <c r="R883" i="67"/>
  <c r="R935" i="67"/>
  <c r="R911" i="67"/>
  <c r="R793" i="67"/>
  <c r="R713" i="67"/>
  <c r="R841" i="67"/>
  <c r="R737" i="67"/>
  <c r="R936" i="67"/>
  <c r="R738" i="67"/>
  <c r="R794" i="67"/>
  <c r="R128" i="67"/>
  <c r="R968" i="67"/>
  <c r="R795" i="67"/>
  <c r="R937" i="67"/>
  <c r="R860" i="67"/>
  <c r="R861" i="67"/>
  <c r="R663" i="67"/>
  <c r="R708" i="67"/>
  <c r="R969" i="67"/>
  <c r="R922" i="67"/>
  <c r="R796" i="67"/>
  <c r="R718" i="67"/>
  <c r="R852" i="67"/>
  <c r="R938" i="67"/>
  <c r="R797" i="67"/>
  <c r="R593" i="67"/>
  <c r="R577" i="67"/>
  <c r="R700" i="67"/>
  <c r="R743" i="67"/>
  <c r="R723" i="67"/>
  <c r="R672" i="67"/>
  <c r="R647" i="67"/>
  <c r="R798" i="67"/>
  <c r="R721" i="67"/>
  <c r="R714" i="67"/>
  <c r="R606" i="67"/>
  <c r="R715" i="67"/>
  <c r="R635" i="67"/>
  <c r="R873" i="67"/>
  <c r="R629" i="67"/>
  <c r="R970" i="67"/>
  <c r="R939" i="67"/>
  <c r="R620" i="67"/>
  <c r="R753" i="67"/>
  <c r="R842" i="67"/>
  <c r="R677" i="67"/>
  <c r="R716" i="67"/>
  <c r="R664" i="67"/>
  <c r="R696" i="67"/>
  <c r="R799" i="67"/>
  <c r="R653" i="67"/>
  <c r="R742" i="67"/>
  <c r="R822" i="67"/>
  <c r="R607" i="67"/>
  <c r="R614" i="67"/>
  <c r="R923" i="67"/>
  <c r="R602" i="67"/>
  <c r="R691" i="67"/>
  <c r="R681" i="67"/>
  <c r="R843" i="67"/>
  <c r="R827" i="67"/>
  <c r="R754" i="67"/>
  <c r="R896" i="67"/>
  <c r="R828" i="67"/>
  <c r="R654" i="67"/>
  <c r="R626" i="67"/>
  <c r="R744" i="67"/>
  <c r="R907" i="67"/>
  <c r="R862" i="67"/>
  <c r="R905" i="67"/>
  <c r="R800" i="67"/>
  <c r="R801" i="67"/>
  <c r="R686" i="67"/>
  <c r="R676" i="67"/>
  <c r="R874" i="67"/>
  <c r="R802" i="67"/>
  <c r="R803" i="67"/>
  <c r="R621" i="67"/>
  <c r="R697" i="67"/>
  <c r="R940" i="67"/>
  <c r="R804" i="67"/>
  <c r="R829" i="67"/>
  <c r="R805" i="67"/>
  <c r="R971" i="67"/>
  <c r="R806" i="67"/>
  <c r="R908" i="67"/>
  <c r="R972" i="67"/>
  <c r="R674" i="67"/>
  <c r="R948" i="67"/>
  <c r="R863" i="67"/>
  <c r="R646" i="67"/>
  <c r="R807" i="67"/>
  <c r="R16" i="67"/>
  <c r="R698" i="67"/>
  <c r="R645" i="67"/>
  <c r="R130" i="67"/>
  <c r="R52" i="67"/>
  <c r="R43" i="67"/>
  <c r="R701" i="67"/>
  <c r="R830" i="67"/>
  <c r="R665" i="67"/>
  <c r="R973" i="67"/>
  <c r="R864" i="67"/>
  <c r="R808" i="67"/>
  <c r="R941" i="67"/>
  <c r="R687" i="67"/>
  <c r="R636" i="67"/>
  <c r="R897" i="67"/>
  <c r="R809" i="67"/>
  <c r="R875" i="67"/>
  <c r="R745" i="67"/>
  <c r="R126" i="67"/>
  <c r="R127" i="67"/>
  <c r="R876" i="67"/>
  <c r="R678" i="67"/>
  <c r="R942" i="67"/>
  <c r="R810" i="67"/>
  <c r="R673" i="67"/>
  <c r="R637" i="67"/>
  <c r="R702" i="67"/>
  <c r="R688" i="67"/>
  <c r="R755" i="67"/>
  <c r="R823" i="67"/>
  <c r="R622" i="67"/>
  <c r="R694" i="67"/>
  <c r="R732" i="67"/>
  <c r="R638" i="67"/>
  <c r="R811" i="67"/>
  <c r="R594" i="67"/>
  <c r="R909" i="67"/>
  <c r="R884" i="67"/>
  <c r="R812" i="67"/>
  <c r="R749" i="67"/>
  <c r="R133" i="67"/>
  <c r="R949" i="67"/>
  <c r="R902" i="67"/>
  <c r="R596" i="67"/>
  <c r="R733" i="67"/>
  <c r="R124" i="67"/>
  <c r="R648" i="67"/>
  <c r="R624" i="67"/>
  <c r="R719" i="67"/>
  <c r="R974" i="67"/>
  <c r="R910" i="67"/>
  <c r="R898" i="67"/>
  <c r="R865" i="67"/>
  <c r="R134" i="67"/>
  <c r="R855" i="67"/>
  <c r="R899" i="67"/>
  <c r="R608" i="67"/>
  <c r="R950" i="67"/>
  <c r="R611" i="67"/>
  <c r="R703" i="67"/>
  <c r="R813" i="67"/>
  <c r="R814" i="67"/>
  <c r="R844" i="67"/>
  <c r="R615" i="67"/>
  <c r="R943" i="67"/>
  <c r="R944" i="67"/>
  <c r="R815" i="67"/>
  <c r="R885" i="67"/>
  <c r="R135" i="67"/>
  <c r="R689" i="67"/>
  <c r="R724" i="67"/>
  <c r="R900" i="67"/>
  <c r="R623" i="67"/>
  <c r="R845" i="67"/>
  <c r="R877" i="67"/>
  <c r="R901" i="67"/>
  <c r="R142" i="67"/>
  <c r="R846" i="67"/>
  <c r="R886" i="67"/>
  <c r="R709" i="67"/>
  <c r="R816" i="67"/>
  <c r="R817" i="67"/>
  <c r="R818" i="67"/>
  <c r="R945" i="67"/>
  <c r="R613" i="67"/>
  <c r="R604" i="67"/>
  <c r="R819" i="67"/>
  <c r="R820" i="67"/>
  <c r="R847" i="67"/>
  <c r="R887" i="67"/>
  <c r="R951" i="67"/>
  <c r="R821" i="67"/>
  <c r="R848" i="67"/>
  <c r="R125" i="67"/>
  <c r="R706" i="67"/>
  <c r="R756" i="67"/>
  <c r="R616" i="67"/>
  <c r="R666" i="67"/>
  <c r="R849" i="67"/>
  <c r="R667" i="67"/>
  <c r="R605" i="67"/>
  <c r="R585" i="67"/>
  <c r="R587" i="67"/>
  <c r="R580" i="67"/>
  <c r="R582" i="67"/>
  <c r="R976" i="67"/>
  <c r="R977" i="67"/>
  <c r="R586" i="67"/>
  <c r="R588" i="67"/>
  <c r="R275" i="67"/>
  <c r="R581" i="67"/>
  <c r="R589" i="67"/>
  <c r="R590" i="67"/>
  <c r="R975" i="67"/>
  <c r="R980" i="67"/>
  <c r="R578" i="67"/>
  <c r="R978" i="67"/>
  <c r="R981" i="67"/>
  <c r="R583" i="67"/>
  <c r="R979" i="67"/>
  <c r="R584" i="67"/>
  <c r="R428" i="67"/>
  <c r="R421" i="67"/>
  <c r="R1017" i="67"/>
  <c r="R1023" i="67"/>
  <c r="R521" i="67"/>
  <c r="R379" i="67"/>
  <c r="R113" i="67"/>
  <c r="R338" i="67"/>
  <c r="R340" i="67"/>
  <c r="R534" i="67"/>
  <c r="R342" i="67"/>
  <c r="R417" i="67"/>
  <c r="R482" i="67"/>
  <c r="R339" i="67"/>
  <c r="R483" i="67"/>
  <c r="R359" i="67"/>
  <c r="R516" i="67"/>
  <c r="R472" i="67"/>
  <c r="R438" i="67"/>
  <c r="R1028" i="67"/>
  <c r="R95" i="67"/>
  <c r="R518" i="67"/>
  <c r="R435" i="67"/>
  <c r="R453" i="67"/>
  <c r="R90" i="67"/>
  <c r="R457" i="67"/>
  <c r="R1022" i="67"/>
  <c r="R381" i="67"/>
  <c r="R513" i="67"/>
  <c r="R96" i="67"/>
  <c r="R385" i="67"/>
  <c r="R458" i="67"/>
  <c r="R462" i="67"/>
  <c r="R356" i="67"/>
  <c r="R1021" i="67"/>
  <c r="R337" i="67"/>
  <c r="R94" i="67"/>
  <c r="R365" i="67"/>
  <c r="R369" i="67"/>
  <c r="R377" i="67"/>
  <c r="R522" i="67"/>
  <c r="R114" i="67"/>
  <c r="R115" i="67"/>
  <c r="R508" i="67"/>
  <c r="R468" i="67"/>
  <c r="R1024" i="67"/>
  <c r="R360" i="67"/>
  <c r="R454" i="67"/>
  <c r="R384" i="67"/>
  <c r="R392" i="67"/>
  <c r="R469" i="67"/>
  <c r="R382" i="67"/>
  <c r="R393" i="67"/>
  <c r="R502" i="67"/>
  <c r="R459" i="67"/>
  <c r="R374" i="67"/>
  <c r="R386" i="67"/>
  <c r="R439" i="67"/>
  <c r="R484" i="67"/>
  <c r="R108" i="67"/>
  <c r="R361" i="67"/>
  <c r="R477" i="67"/>
  <c r="R109" i="67"/>
  <c r="R362" i="67"/>
  <c r="R536" i="67"/>
  <c r="R535" i="67"/>
  <c r="R1029" i="67"/>
  <c r="R436" i="67"/>
  <c r="R413" i="67"/>
  <c r="R394" i="67"/>
  <c r="R395" i="67"/>
  <c r="R474" i="67"/>
  <c r="R485" i="67"/>
  <c r="R343" i="67"/>
  <c r="R396" i="67"/>
  <c r="R354" i="67"/>
  <c r="R370" i="67"/>
  <c r="R397" i="67"/>
  <c r="R517" i="67"/>
  <c r="R1016" i="67"/>
  <c r="R523" i="67"/>
  <c r="R486" i="67"/>
  <c r="R91" i="67"/>
  <c r="R358" i="67"/>
  <c r="R510" i="67"/>
  <c r="R347" i="67"/>
  <c r="R398" i="67"/>
  <c r="R540" i="67"/>
  <c r="R1013" i="67"/>
  <c r="R399" i="67"/>
  <c r="R531" i="67"/>
  <c r="R420" i="67"/>
  <c r="R460" i="67"/>
  <c r="R505" i="67"/>
  <c r="R440" i="67"/>
  <c r="R92" i="67"/>
  <c r="R441" i="67"/>
  <c r="R116" i="67"/>
  <c r="R1014" i="67"/>
  <c r="R456" i="67"/>
  <c r="R380" i="67"/>
  <c r="R464" i="67"/>
  <c r="R400" i="67"/>
  <c r="R106" i="67"/>
  <c r="R422" i="67"/>
  <c r="R349" i="67"/>
  <c r="R487" i="67"/>
  <c r="R541" i="67"/>
  <c r="R99" i="67"/>
  <c r="R1026" i="67"/>
  <c r="R401" i="67"/>
  <c r="R105" i="67"/>
  <c r="R117" i="67"/>
  <c r="R110" i="67"/>
  <c r="R352" i="67"/>
  <c r="R503" i="67"/>
  <c r="R402" i="67"/>
  <c r="R371" i="67"/>
  <c r="R1018" i="67"/>
  <c r="R372" i="67"/>
  <c r="R478" i="67"/>
  <c r="R473" i="67"/>
  <c r="R363" i="67"/>
  <c r="R100" i="67"/>
  <c r="R103" i="67"/>
  <c r="R455" i="67"/>
  <c r="R414" i="67"/>
  <c r="R403" i="67"/>
  <c r="R524" i="67"/>
  <c r="R442" i="67"/>
  <c r="R488" i="67"/>
  <c r="R475" i="67"/>
  <c r="R470" i="67"/>
  <c r="R471" i="67"/>
  <c r="R489" i="67"/>
  <c r="R490" i="67"/>
  <c r="R404" i="67"/>
  <c r="R355" i="67"/>
  <c r="R1019" i="67"/>
  <c r="R405" i="67"/>
  <c r="R514" i="67"/>
  <c r="R509" i="67"/>
  <c r="R427" i="67"/>
  <c r="R348" i="67"/>
  <c r="R387" i="67"/>
  <c r="R93" i="67"/>
  <c r="R429" i="67"/>
  <c r="R491" i="67"/>
  <c r="R492" i="67"/>
  <c r="R493" i="67"/>
  <c r="R1027" i="67"/>
  <c r="R118" i="67"/>
  <c r="R388" i="67"/>
  <c r="R433" i="67"/>
  <c r="R525" i="67"/>
  <c r="R537" i="67"/>
  <c r="R104" i="67"/>
  <c r="R476" i="67"/>
  <c r="R418" i="67"/>
  <c r="R389" i="67"/>
  <c r="R494" i="67"/>
  <c r="R430" i="67"/>
  <c r="R443" i="67"/>
  <c r="R366" i="67"/>
  <c r="R444" i="67"/>
  <c r="R495" i="67"/>
  <c r="R415" i="67"/>
  <c r="R97" i="67"/>
  <c r="R511" i="67"/>
  <c r="R416" i="67"/>
  <c r="R375" i="67"/>
  <c r="R376" i="67"/>
  <c r="R512" i="67"/>
  <c r="R479" i="67"/>
  <c r="R390" i="67"/>
  <c r="R445" i="67"/>
  <c r="R465" i="67"/>
  <c r="R406" i="67"/>
  <c r="R1025" i="67"/>
  <c r="R350" i="67"/>
  <c r="R102" i="67"/>
  <c r="R515" i="67"/>
  <c r="R367" i="67"/>
  <c r="R446" i="67"/>
  <c r="R378" i="67"/>
  <c r="R357" i="67"/>
  <c r="R368" i="67"/>
  <c r="R520" i="67"/>
  <c r="R345" i="67"/>
  <c r="R466" i="67"/>
  <c r="R423" i="67"/>
  <c r="R407" i="67"/>
  <c r="R408" i="67"/>
  <c r="R496" i="67"/>
  <c r="R424" i="67"/>
  <c r="R519" i="67"/>
  <c r="R98" i="67"/>
  <c r="R107" i="67"/>
  <c r="R467" i="67"/>
  <c r="R1020" i="67"/>
  <c r="R1031" i="67"/>
  <c r="R447" i="67"/>
  <c r="R526" i="67"/>
  <c r="R538" i="67"/>
  <c r="R480" i="67"/>
  <c r="R448" i="67"/>
  <c r="R1030" i="67"/>
  <c r="R111" i="67"/>
  <c r="R463" i="67"/>
  <c r="R112" i="67"/>
  <c r="R481" i="67"/>
  <c r="R532" i="67"/>
  <c r="R533" i="67"/>
  <c r="R344" i="67"/>
  <c r="R383" i="67"/>
  <c r="R539" i="67"/>
  <c r="R497" i="67"/>
  <c r="R351" i="67"/>
  <c r="R353" i="67"/>
  <c r="R437" i="67"/>
  <c r="R527" i="67"/>
  <c r="R431" i="67"/>
  <c r="R346" i="67"/>
  <c r="R530" i="67"/>
  <c r="R504" i="67"/>
  <c r="R364" i="67"/>
  <c r="R409" i="67"/>
  <c r="R449" i="67"/>
  <c r="R119" i="67"/>
  <c r="R410" i="67"/>
  <c r="R498" i="67"/>
  <c r="R341" i="67"/>
  <c r="R425" i="67"/>
  <c r="R528" i="67"/>
  <c r="R450" i="67"/>
  <c r="R506" i="67"/>
  <c r="R1015" i="67"/>
  <c r="R426" i="67"/>
  <c r="R419" i="67"/>
  <c r="R391" i="67"/>
  <c r="R432" i="67"/>
  <c r="R461" i="67"/>
  <c r="R542" i="67"/>
  <c r="R373" i="67"/>
  <c r="R451" i="67"/>
  <c r="R501" i="67"/>
  <c r="R452" i="67"/>
  <c r="R507" i="67"/>
  <c r="R101" i="67"/>
  <c r="R499" i="67"/>
  <c r="R411" i="67"/>
  <c r="R412" i="67"/>
  <c r="R434" i="67"/>
  <c r="R500" i="67"/>
  <c r="R529" i="67"/>
  <c r="R1046" i="67"/>
  <c r="R1040" i="67"/>
  <c r="R1041" i="67"/>
  <c r="R1042" i="67"/>
  <c r="R1053" i="67"/>
  <c r="R1051" i="67"/>
  <c r="R1039" i="67"/>
  <c r="R1043" i="67"/>
  <c r="R1055" i="67"/>
  <c r="R1044" i="67"/>
  <c r="R1050" i="67"/>
  <c r="R1048" i="67"/>
  <c r="R1047" i="67"/>
  <c r="R1037" i="67"/>
  <c r="R1045" i="67"/>
  <c r="R1049" i="67"/>
  <c r="R1036" i="67"/>
  <c r="R1052" i="67"/>
  <c r="R1038" i="67"/>
  <c r="R1054" i="67"/>
  <c r="R1253" i="67"/>
  <c r="R1252" i="67"/>
  <c r="R1256" i="67"/>
  <c r="R1255" i="67"/>
  <c r="R1254" i="67"/>
  <c r="R1258" i="67"/>
  <c r="R1257" i="67"/>
  <c r="R1251" i="67"/>
  <c r="R1355" i="67"/>
  <c r="R1321" i="67"/>
  <c r="R1554" i="67"/>
  <c r="R1546" i="67"/>
  <c r="R1470" i="67"/>
  <c r="R1382" i="67"/>
  <c r="R1383" i="67"/>
  <c r="R1384" i="67"/>
  <c r="R1452" i="67"/>
  <c r="R1372" i="67"/>
  <c r="R1471" i="67"/>
  <c r="R1490" i="67"/>
  <c r="R1260" i="67"/>
  <c r="R1273" i="67"/>
  <c r="R1296" i="67"/>
  <c r="R1453" i="67"/>
  <c r="R1385" i="67"/>
  <c r="R1307" i="67"/>
  <c r="R1491" i="67"/>
  <c r="R1509" i="67"/>
  <c r="R1322" i="67"/>
  <c r="R1454" i="67"/>
  <c r="R1386" i="67"/>
  <c r="R1555" i="67"/>
  <c r="R1426" i="67"/>
  <c r="R1556" i="67"/>
  <c r="R1323" i="67"/>
  <c r="R1356" i="67"/>
  <c r="R1387" i="67"/>
  <c r="R1557" i="67"/>
  <c r="R1388" i="67"/>
  <c r="R1558" i="67"/>
  <c r="R1472" i="67"/>
  <c r="R1455" i="67"/>
  <c r="R1492" i="67"/>
  <c r="R1427" i="67"/>
  <c r="R1510" i="67"/>
  <c r="R1428" i="67"/>
  <c r="R1559" i="67"/>
  <c r="R1552" i="67"/>
  <c r="R1493" i="67"/>
  <c r="R1456" i="67"/>
  <c r="R1389" i="67"/>
  <c r="R1457" i="67"/>
  <c r="R1390" i="67"/>
  <c r="R1267" i="67"/>
  <c r="R1391" i="67"/>
  <c r="R1494" i="67"/>
  <c r="R1392" i="67"/>
  <c r="R1473" i="67"/>
  <c r="R1357" i="67"/>
  <c r="R1429" i="67"/>
  <c r="R1275" i="67"/>
  <c r="R1542" i="67"/>
  <c r="R1474" i="67"/>
  <c r="R1373" i="67"/>
  <c r="R1358" i="67"/>
  <c r="R1324" i="67"/>
  <c r="R1359" i="67"/>
  <c r="R1495" i="67"/>
  <c r="R1475" i="67"/>
  <c r="R1430" i="67"/>
  <c r="R1458" i="67"/>
  <c r="R1360" i="67"/>
  <c r="R1297" i="67"/>
  <c r="R1347" i="67"/>
  <c r="R1451" i="67"/>
  <c r="R1459" i="67"/>
  <c r="R1393" i="67"/>
  <c r="R1394" i="67"/>
  <c r="R1431" i="67"/>
  <c r="R1325" i="67"/>
  <c r="R1374" i="67"/>
  <c r="R1536" i="67"/>
  <c r="R1317" i="67"/>
  <c r="R1290" i="67"/>
  <c r="R1511" i="67"/>
  <c r="R1291" i="67"/>
  <c r="R1326" i="67"/>
  <c r="R1327" i="67"/>
  <c r="R1547" i="67"/>
  <c r="R1432" i="67"/>
  <c r="R1328" i="67"/>
  <c r="R1395" i="67"/>
  <c r="R1496" i="67"/>
  <c r="R1433" i="67"/>
  <c r="R1434" i="67"/>
  <c r="R1516" i="67"/>
  <c r="R1261" i="67"/>
  <c r="R1396" i="67"/>
  <c r="R1329" i="67"/>
  <c r="R1497" i="67"/>
  <c r="R1560" i="67"/>
  <c r="R1548" i="67"/>
  <c r="R1330" i="67"/>
  <c r="R1259" i="67"/>
  <c r="R1331" i="67"/>
  <c r="R1308" i="67"/>
  <c r="R1361" i="67"/>
  <c r="R1498" i="67"/>
  <c r="R1332" i="67"/>
  <c r="R1271" i="67"/>
  <c r="R1375" i="67"/>
  <c r="R1499" i="67"/>
  <c r="R1476" i="67"/>
  <c r="R1309" i="67"/>
  <c r="R1310" i="67"/>
  <c r="R1397" i="67"/>
  <c r="R1398" i="67"/>
  <c r="R1298" i="67"/>
  <c r="R1302" i="67"/>
  <c r="R1477" i="67"/>
  <c r="R1399" i="67"/>
  <c r="R1500" i="67"/>
  <c r="R1311" i="67"/>
  <c r="R1400" i="67"/>
  <c r="R1512" i="67"/>
  <c r="R1348" i="67"/>
  <c r="R1362" i="67"/>
  <c r="R1349" i="67"/>
  <c r="R1543" i="67"/>
  <c r="R1435" i="67"/>
  <c r="R1460" i="67"/>
  <c r="R1333" i="67"/>
  <c r="R1461" i="67"/>
  <c r="R1436" i="67"/>
  <c r="R1501" i="67"/>
  <c r="R1462" i="67"/>
  <c r="R1478" i="67"/>
  <c r="R1502" i="67"/>
  <c r="R1437" i="67"/>
  <c r="R1350" i="67"/>
  <c r="R1401" i="67"/>
  <c r="R1402" i="67"/>
  <c r="R1351" i="67"/>
  <c r="R1403" i="67"/>
  <c r="R1299" i="67"/>
  <c r="R1334" i="67"/>
  <c r="R1479" i="67"/>
  <c r="R1404" i="67"/>
  <c r="R1537" i="67"/>
  <c r="R1405" i="67"/>
  <c r="R1300" i="67"/>
  <c r="R1517" i="67"/>
  <c r="R1513" i="67"/>
  <c r="R1503" i="67"/>
  <c r="R1303" i="67"/>
  <c r="R1518" i="67"/>
  <c r="R1480" i="67"/>
  <c r="R1534" i="67"/>
  <c r="R1538" i="67"/>
  <c r="R1335" i="67"/>
  <c r="R1549" i="67"/>
  <c r="R1481" i="67"/>
  <c r="R1265" i="67"/>
  <c r="R1482" i="67"/>
  <c r="R1519" i="67"/>
  <c r="R1483" i="67"/>
  <c r="R1438" i="67"/>
  <c r="R1352" i="67"/>
  <c r="R1539" i="67"/>
  <c r="R1336" i="67"/>
  <c r="R1484" i="67"/>
  <c r="R1276" i="67"/>
  <c r="R1544" i="67"/>
  <c r="R1530" i="67"/>
  <c r="R1277" i="67"/>
  <c r="R1363" i="67"/>
  <c r="R1364" i="67"/>
  <c r="R1550" i="67"/>
  <c r="R1365" i="67"/>
  <c r="R1439" i="67"/>
  <c r="R1264" i="67"/>
  <c r="R1440" i="67"/>
  <c r="R1266" i="67"/>
  <c r="R1531" i="67"/>
  <c r="R1366" i="67"/>
  <c r="R1406" i="67"/>
  <c r="R1504" i="67"/>
  <c r="R1337" i="67"/>
  <c r="R1407" i="67"/>
  <c r="R1278" i="67"/>
  <c r="R1520" i="67"/>
  <c r="R1463" i="67"/>
  <c r="R1551" i="67"/>
  <c r="R1408" i="67"/>
  <c r="R1409" i="67"/>
  <c r="R1505" i="67"/>
  <c r="R1521" i="67"/>
  <c r="R1464" i="67"/>
  <c r="R1441" i="67"/>
  <c r="R1318" i="67"/>
  <c r="R1304" i="67"/>
  <c r="R1312" i="67"/>
  <c r="R1553" i="67"/>
  <c r="R1279" i="67"/>
  <c r="R1410" i="67"/>
  <c r="R1411" i="67"/>
  <c r="R1367" i="67"/>
  <c r="R1485" i="67"/>
  <c r="R1315" i="67"/>
  <c r="R1368" i="67"/>
  <c r="R1412" i="67"/>
  <c r="R1442" i="67"/>
  <c r="R1465" i="67"/>
  <c r="R1280" i="67"/>
  <c r="R1486" i="67"/>
  <c r="R1522" i="67"/>
  <c r="R1313" i="67"/>
  <c r="R1561" i="67"/>
  <c r="R1376" i="67"/>
  <c r="R1443" i="67"/>
  <c r="R1514" i="67"/>
  <c r="R1319" i="67"/>
  <c r="R1292" i="67"/>
  <c r="R1305" i="67"/>
  <c r="R1262" i="67"/>
  <c r="R1338" i="67"/>
  <c r="R1540" i="67"/>
  <c r="R1281" i="67"/>
  <c r="R1529" i="67"/>
  <c r="R1377" i="67"/>
  <c r="R1487" i="67"/>
  <c r="R1339" i="67"/>
  <c r="R1314" i="67"/>
  <c r="R1340" i="67"/>
  <c r="R1413" i="67"/>
  <c r="R1532" i="67"/>
  <c r="R1282" i="67"/>
  <c r="R1506" i="67"/>
  <c r="R1562" i="67"/>
  <c r="R1353" i="67"/>
  <c r="R1414" i="67"/>
  <c r="R1316" i="67"/>
  <c r="R1268" i="67"/>
  <c r="R1378" i="67"/>
  <c r="R1369" i="67"/>
  <c r="R1283" i="67"/>
  <c r="R1301" i="67"/>
  <c r="R1293" i="67"/>
  <c r="R1523" i="67"/>
  <c r="R1379" i="67"/>
  <c r="R1415" i="67"/>
  <c r="R1444" i="67"/>
  <c r="R1524" i="67"/>
  <c r="R1341" i="67"/>
  <c r="R1488" i="67"/>
  <c r="R1545" i="67"/>
  <c r="R1416" i="67"/>
  <c r="R1272" i="67"/>
  <c r="R1417" i="67"/>
  <c r="R1418" i="67"/>
  <c r="R1284" i="67"/>
  <c r="R1306" i="67"/>
  <c r="R1370" i="67"/>
  <c r="R1419" i="67"/>
  <c r="R1263" i="67"/>
  <c r="R1342" i="67"/>
  <c r="R1525" i="67"/>
  <c r="R1354" i="67"/>
  <c r="R1269" i="67"/>
  <c r="R1507" i="67"/>
  <c r="R1285" i="67"/>
  <c r="R1466" i="67"/>
  <c r="R1343" i="67"/>
  <c r="R1420" i="67"/>
  <c r="R1274" i="67"/>
  <c r="R1380" i="67"/>
  <c r="R1515" i="67"/>
  <c r="R1467" i="67"/>
  <c r="R1286" i="67"/>
  <c r="R1508" i="67"/>
  <c r="R1533" i="67"/>
  <c r="R1421" i="67"/>
  <c r="R1526" i="67"/>
  <c r="R1468" i="67"/>
  <c r="R1469" i="67"/>
  <c r="R1422" i="67"/>
  <c r="R1344" i="67"/>
  <c r="R1445" i="67"/>
  <c r="R1563" i="67"/>
  <c r="R1541" i="67"/>
  <c r="R1294" i="67"/>
  <c r="R1320" i="67"/>
  <c r="R1527" i="67"/>
  <c r="R1381" i="67"/>
  <c r="R1287" i="67"/>
  <c r="R1528" i="67"/>
  <c r="R1423" i="67"/>
  <c r="R1489" i="67"/>
  <c r="R1446" i="67"/>
  <c r="R1270" i="67"/>
  <c r="R1288" i="67"/>
  <c r="R1535" i="67"/>
  <c r="R1564" i="67"/>
  <c r="R1295" i="67"/>
  <c r="R1345" i="67"/>
  <c r="R1371" i="67"/>
  <c r="R1447" i="67"/>
  <c r="R1448" i="67"/>
  <c r="R1449" i="67"/>
  <c r="R1424" i="67"/>
  <c r="R1425" i="67"/>
  <c r="R1450" i="67"/>
  <c r="R1346" i="67"/>
  <c r="R1289" i="67"/>
  <c r="R1573" i="67"/>
  <c r="R1574" i="67"/>
  <c r="R1585" i="67"/>
  <c r="R1567" i="67"/>
  <c r="R1575" i="67"/>
  <c r="R1568" i="67"/>
  <c r="R1576" i="67"/>
  <c r="R1571" i="67"/>
  <c r="R1577" i="67"/>
  <c r="R1569" i="67"/>
  <c r="R1572" i="67"/>
  <c r="R1578" i="67"/>
  <c r="R1566" i="67"/>
  <c r="R1565" i="67"/>
  <c r="R1579" i="67"/>
  <c r="R1570" i="67"/>
  <c r="R1580" i="67"/>
  <c r="R1581" i="67"/>
  <c r="R1583" i="67"/>
  <c r="R1582" i="67"/>
  <c r="R1584" i="67"/>
  <c r="R1241" i="67"/>
  <c r="R1242" i="67"/>
  <c r="R1245" i="67"/>
  <c r="R1247" i="67"/>
  <c r="R1239" i="67"/>
  <c r="R1243" i="67"/>
  <c r="R1248" i="67"/>
  <c r="R1250" i="67"/>
  <c r="R1249" i="67"/>
  <c r="R1240" i="67"/>
  <c r="R1246" i="67"/>
  <c r="R1244" i="67"/>
  <c r="R1232" i="67"/>
  <c r="R1086" i="67"/>
  <c r="R1117" i="67"/>
  <c r="R1118" i="67"/>
  <c r="R1119" i="67"/>
  <c r="R1220" i="67"/>
  <c r="R1120" i="67"/>
  <c r="R1121" i="67"/>
  <c r="R1122" i="67"/>
  <c r="R1221" i="67"/>
  <c r="R1123" i="67"/>
  <c r="R1124" i="67"/>
  <c r="R1125" i="67"/>
  <c r="R1126" i="67"/>
  <c r="R1127" i="67"/>
  <c r="R1128" i="67"/>
  <c r="R1129" i="67"/>
  <c r="R1130" i="67"/>
  <c r="R1102" i="67"/>
  <c r="R1131" i="67"/>
  <c r="R1132" i="67"/>
  <c r="R1103" i="67"/>
  <c r="R1133" i="67"/>
  <c r="R1134" i="67"/>
  <c r="R1091" i="67"/>
  <c r="R1233" i="67"/>
  <c r="R1135" i="67"/>
  <c r="R1136" i="67"/>
  <c r="R1137" i="67"/>
  <c r="R1138" i="67"/>
  <c r="R1139" i="67"/>
  <c r="R1140" i="67"/>
  <c r="R1141" i="67"/>
  <c r="R1142" i="67"/>
  <c r="R1143" i="67"/>
  <c r="R1084" i="67"/>
  <c r="R1144" i="67"/>
  <c r="R1145" i="67"/>
  <c r="R1146" i="67"/>
  <c r="R1222" i="67"/>
  <c r="R1147" i="67"/>
  <c r="R1148" i="67"/>
  <c r="R1149" i="67"/>
  <c r="R1115" i="67"/>
  <c r="R1150" i="67"/>
  <c r="R1151" i="67"/>
  <c r="R1087" i="67"/>
  <c r="R1094" i="67"/>
  <c r="R1152" i="67"/>
  <c r="R1095" i="67"/>
  <c r="R1223" i="67"/>
  <c r="R1153" i="67"/>
  <c r="R1154" i="67"/>
  <c r="R1234" i="67"/>
  <c r="R1155" i="67"/>
  <c r="R1156" i="67"/>
  <c r="R1157" i="67"/>
  <c r="R1104" i="67"/>
  <c r="R1105" i="67"/>
  <c r="R1158" i="67"/>
  <c r="R1159" i="67"/>
  <c r="R1092" i="67"/>
  <c r="R1082" i="67"/>
  <c r="R1160" i="67"/>
  <c r="R1096" i="67"/>
  <c r="R1161" i="67"/>
  <c r="R1224" i="67"/>
  <c r="R1217" i="67"/>
  <c r="R1097" i="67"/>
  <c r="R1162" i="67"/>
  <c r="R1106" i="67"/>
  <c r="R1081" i="67"/>
  <c r="R1229" i="67"/>
  <c r="R1163" i="67"/>
  <c r="R1098" i="67"/>
  <c r="R1230" i="67"/>
  <c r="R1164" i="67"/>
  <c r="R1088" i="67"/>
  <c r="R1165" i="67"/>
  <c r="R1166" i="67"/>
  <c r="R1167" i="67"/>
  <c r="R1168" i="67"/>
  <c r="R1169" i="67"/>
  <c r="R1225" i="67"/>
  <c r="R1170" i="67"/>
  <c r="R1171" i="67"/>
  <c r="R1172" i="67"/>
  <c r="R1101" i="67"/>
  <c r="R1173" i="67"/>
  <c r="R1174" i="67"/>
  <c r="R1175" i="67"/>
  <c r="R1176" i="67"/>
  <c r="R1177" i="67"/>
  <c r="R1178" i="67"/>
  <c r="R1179" i="67"/>
  <c r="R1235" i="67"/>
  <c r="R1089" i="67"/>
  <c r="R1180" i="67"/>
  <c r="R1226" i="67"/>
  <c r="R1099" i="67"/>
  <c r="R1181" i="67"/>
  <c r="R1182" i="67"/>
  <c r="R1183" i="67"/>
  <c r="R1184" i="67"/>
  <c r="R1218" i="67"/>
  <c r="R1116" i="67"/>
  <c r="R1185" i="67"/>
  <c r="R1186" i="67"/>
  <c r="R1083" i="67"/>
  <c r="R1187" i="67"/>
  <c r="R1107" i="67"/>
  <c r="R1108" i="67"/>
  <c r="R1219" i="67"/>
  <c r="R1090" i="67"/>
  <c r="R1188" i="67"/>
  <c r="R1189" i="67"/>
  <c r="R1190" i="67"/>
  <c r="R1236" i="67"/>
  <c r="R1100" i="67"/>
  <c r="R1109" i="67"/>
  <c r="R1191" i="67"/>
  <c r="R1192" i="67"/>
  <c r="R1216" i="67"/>
  <c r="R1227" i="67"/>
  <c r="R1193" i="67"/>
  <c r="R1194" i="67"/>
  <c r="R1080" i="67"/>
  <c r="R1195" i="67"/>
  <c r="R1110" i="67"/>
  <c r="R1085" i="67"/>
  <c r="R1196" i="67"/>
  <c r="R1197" i="67"/>
  <c r="R1111" i="67"/>
  <c r="R1198" i="67"/>
  <c r="R1199" i="67"/>
  <c r="R1237" i="67"/>
  <c r="R1200" i="67"/>
  <c r="R1201" i="67"/>
  <c r="R1202" i="67"/>
  <c r="R1112" i="67"/>
  <c r="R1203" i="67"/>
  <c r="R1204" i="67"/>
  <c r="R1205" i="67"/>
  <c r="R1206" i="67"/>
  <c r="R1207" i="67"/>
  <c r="R1238" i="67"/>
  <c r="R1208" i="67"/>
  <c r="R1209" i="67"/>
  <c r="R1231" i="67"/>
  <c r="R1210" i="67"/>
  <c r="R1093" i="67"/>
  <c r="R1211" i="67"/>
  <c r="R1212" i="67"/>
  <c r="R1228" i="67"/>
  <c r="R1113" i="67"/>
  <c r="R1213" i="67"/>
  <c r="R1214" i="67"/>
  <c r="R1114" i="67"/>
  <c r="R1215" i="67"/>
  <c r="S556" i="67"/>
  <c r="S571" i="67"/>
  <c r="S992" i="67"/>
  <c r="S311" i="67"/>
  <c r="S21" i="67"/>
  <c r="S58" i="67"/>
  <c r="S261" i="67"/>
  <c r="S998" i="67"/>
  <c r="S983" i="67"/>
  <c r="S184" i="67"/>
  <c r="S230" i="67"/>
  <c r="S1073" i="67"/>
  <c r="S255" i="67"/>
  <c r="S557" i="67"/>
  <c r="S27" i="67"/>
  <c r="S32" i="67"/>
  <c r="S297" i="67"/>
  <c r="S265" i="67"/>
  <c r="S258" i="67"/>
  <c r="S29" i="67"/>
  <c r="S558" i="67"/>
  <c r="S219" i="67"/>
  <c r="S76" i="67"/>
  <c r="S77" i="67"/>
  <c r="S295" i="67"/>
  <c r="S188" i="67"/>
  <c r="S214" i="67"/>
  <c r="S171" i="67"/>
  <c r="S1064" i="67"/>
  <c r="S1006" i="67"/>
  <c r="S232" i="67"/>
  <c r="S141" i="67"/>
  <c r="S1005" i="67"/>
  <c r="S80" i="67"/>
  <c r="S984" i="67"/>
  <c r="S138" i="67"/>
  <c r="S1008" i="67"/>
  <c r="S81" i="67"/>
  <c r="S53" i="67"/>
  <c r="S546" i="67"/>
  <c r="S208" i="67"/>
  <c r="S5" i="67"/>
  <c r="S307" i="67"/>
  <c r="S161" i="67"/>
  <c r="S1074" i="67"/>
  <c r="S54" i="67"/>
  <c r="S150" i="67"/>
  <c r="S166" i="67"/>
  <c r="S164" i="67"/>
  <c r="S233" i="67"/>
  <c r="S65" i="67"/>
  <c r="S320" i="67"/>
  <c r="S17" i="67"/>
  <c r="S319" i="67"/>
  <c r="S190" i="67"/>
  <c r="S165" i="67"/>
  <c r="S173" i="67"/>
  <c r="S207" i="67"/>
  <c r="S990" i="67"/>
  <c r="S13" i="67"/>
  <c r="S240" i="67"/>
  <c r="S204" i="67"/>
  <c r="S248" i="67"/>
  <c r="S31" i="67"/>
  <c r="S66" i="67"/>
  <c r="S197" i="67"/>
  <c r="S249" i="67"/>
  <c r="S49" i="67"/>
  <c r="S244" i="67"/>
  <c r="S317" i="67"/>
  <c r="S236" i="67"/>
  <c r="S87" i="67"/>
  <c r="S1058" i="67"/>
  <c r="S263" i="67"/>
  <c r="S321" i="67"/>
  <c r="S273" i="67"/>
  <c r="S221" i="67"/>
  <c r="S160" i="67"/>
  <c r="S247" i="67"/>
  <c r="S548" i="67"/>
  <c r="S151" i="67"/>
  <c r="S1010" i="67"/>
  <c r="S1009" i="67"/>
  <c r="S1065" i="67"/>
  <c r="S137" i="67"/>
  <c r="S67" i="67"/>
  <c r="S993" i="67"/>
  <c r="S284" i="67"/>
  <c r="S569" i="67"/>
  <c r="S237" i="67"/>
  <c r="S213" i="67"/>
  <c r="S195" i="67"/>
  <c r="S314" i="67"/>
  <c r="S40" i="67"/>
  <c r="S185" i="67"/>
  <c r="S1066" i="67"/>
  <c r="S68" i="67"/>
  <c r="S252" i="67"/>
  <c r="S147" i="67"/>
  <c r="S243" i="67"/>
  <c r="S322" i="67"/>
  <c r="S84" i="67"/>
  <c r="S288" i="67"/>
  <c r="S228" i="67"/>
  <c r="S312" i="67"/>
  <c r="S223" i="67"/>
  <c r="S82" i="67"/>
  <c r="S274" i="67"/>
  <c r="S154" i="67"/>
  <c r="S1056" i="67"/>
  <c r="S22" i="67"/>
  <c r="S23" i="67"/>
  <c r="S1059" i="67"/>
  <c r="S10" i="67"/>
  <c r="S559" i="67"/>
  <c r="S33" i="67"/>
  <c r="S239" i="67"/>
  <c r="S1011" i="67"/>
  <c r="S38" i="67"/>
  <c r="S1067" i="67"/>
  <c r="S174" i="67"/>
  <c r="S74" i="67"/>
  <c r="S565" i="67"/>
  <c r="S69" i="67"/>
  <c r="S186" i="67"/>
  <c r="S241" i="67"/>
  <c r="S78" i="67"/>
  <c r="S270" i="67"/>
  <c r="S216" i="67"/>
  <c r="S175" i="67"/>
  <c r="S323" i="67"/>
  <c r="S289" i="67"/>
  <c r="S550" i="67"/>
  <c r="S324" i="67"/>
  <c r="S257" i="67"/>
  <c r="S250" i="67"/>
  <c r="S292" i="67"/>
  <c r="S989" i="67"/>
  <c r="S1075" i="67"/>
  <c r="S198" i="67"/>
  <c r="S325" i="67"/>
  <c r="S6" i="67"/>
  <c r="S1061" i="67"/>
  <c r="S242" i="67"/>
  <c r="S551" i="67"/>
  <c r="S180" i="67"/>
  <c r="S313" i="67"/>
  <c r="S156" i="67"/>
  <c r="S123" i="67"/>
  <c r="S86" i="67"/>
  <c r="S19" i="67"/>
  <c r="S85" i="67"/>
  <c r="S145" i="67"/>
  <c r="S199" i="67"/>
  <c r="S246" i="67"/>
  <c r="S44" i="67"/>
  <c r="S70" i="67"/>
  <c r="S278" i="67"/>
  <c r="S260" i="67"/>
  <c r="S157" i="67"/>
  <c r="S985" i="67"/>
  <c r="S139" i="67"/>
  <c r="S35" i="67"/>
  <c r="S315" i="67"/>
  <c r="S152" i="67"/>
  <c r="S572" i="67"/>
  <c r="S272" i="67"/>
  <c r="S1012" i="67"/>
  <c r="S991" i="67"/>
  <c r="S181" i="67"/>
  <c r="S276" i="67"/>
  <c r="S62" i="67"/>
  <c r="S187" i="67"/>
  <c r="S176" i="67"/>
  <c r="S294" i="67"/>
  <c r="S567" i="67"/>
  <c r="S212" i="67"/>
  <c r="S63" i="67"/>
  <c r="S290" i="67"/>
  <c r="S177" i="67"/>
  <c r="S995" i="67"/>
  <c r="S552" i="67"/>
  <c r="S574" i="67"/>
  <c r="S56" i="67"/>
  <c r="S226" i="67"/>
  <c r="S83" i="67"/>
  <c r="S79" i="67"/>
  <c r="S144" i="67"/>
  <c r="S560" i="67"/>
  <c r="S25" i="67"/>
  <c r="S149" i="67"/>
  <c r="S305" i="67"/>
  <c r="S256" i="67"/>
  <c r="S326" i="67"/>
  <c r="S1003" i="67"/>
  <c r="S1001" i="67"/>
  <c r="S1033" i="67"/>
  <c r="S285" i="67"/>
  <c r="S189" i="67"/>
  <c r="S225" i="67"/>
  <c r="S8" i="67"/>
  <c r="S11" i="67"/>
  <c r="S253" i="67"/>
  <c r="S202" i="67"/>
  <c r="S298" i="67"/>
  <c r="S327" i="67"/>
  <c r="S259" i="67"/>
  <c r="S60" i="67"/>
  <c r="S1002" i="67"/>
  <c r="S168" i="67"/>
  <c r="S89" i="67"/>
  <c r="S209" i="67"/>
  <c r="S996" i="67"/>
  <c r="S18" i="67"/>
  <c r="S34" i="67"/>
  <c r="S254" i="67"/>
  <c r="S269" i="67"/>
  <c r="S251" i="67"/>
  <c r="S206" i="67"/>
  <c r="S245" i="67"/>
  <c r="S75" i="67"/>
  <c r="S328" i="67"/>
  <c r="S48" i="67"/>
  <c r="S178" i="67"/>
  <c r="S1076" i="67"/>
  <c r="S227" i="67"/>
  <c r="S554" i="67"/>
  <c r="S1070" i="67"/>
  <c r="S561" i="67"/>
  <c r="S9" i="67"/>
  <c r="S200" i="67"/>
  <c r="S308" i="67"/>
  <c r="S566" i="67"/>
  <c r="S562" i="67"/>
  <c r="S196" i="67"/>
  <c r="S1072" i="67"/>
  <c r="S994" i="67"/>
  <c r="S224" i="67"/>
  <c r="S282" i="67"/>
  <c r="S159" i="67"/>
  <c r="S57" i="67"/>
  <c r="S1071" i="67"/>
  <c r="S191" i="67"/>
  <c r="S172" i="67"/>
  <c r="S545" i="67"/>
  <c r="S286" i="67"/>
  <c r="S1000" i="67"/>
  <c r="S215" i="67"/>
  <c r="S1062" i="67"/>
  <c r="S271" i="67"/>
  <c r="S291" i="67"/>
  <c r="S45" i="67"/>
  <c r="S329" i="67"/>
  <c r="S55" i="67"/>
  <c r="S306" i="67"/>
  <c r="S121" i="67"/>
  <c r="S318" i="67"/>
  <c r="S3" i="67"/>
  <c r="S238" i="67"/>
  <c r="S64" i="67"/>
  <c r="S169" i="67"/>
  <c r="S192" i="67"/>
  <c r="S41" i="67"/>
  <c r="S563" i="67"/>
  <c r="S279" i="67"/>
  <c r="S309" i="67"/>
  <c r="S36" i="67"/>
  <c r="S330" i="67"/>
  <c r="S544" i="67"/>
  <c r="S283" i="67"/>
  <c r="S201" i="67"/>
  <c r="S547" i="67"/>
  <c r="S999" i="67"/>
  <c r="S281" i="67"/>
  <c r="S179" i="67"/>
  <c r="S287" i="67"/>
  <c r="S262" i="67"/>
  <c r="S564" i="67"/>
  <c r="S280" i="67"/>
  <c r="S39" i="67"/>
  <c r="S24" i="67"/>
  <c r="S218" i="67"/>
  <c r="S26" i="67"/>
  <c r="S331" i="67"/>
  <c r="S28" i="67"/>
  <c r="S229" i="67"/>
  <c r="S222" i="67"/>
  <c r="S162" i="67"/>
  <c r="S293" i="67"/>
  <c r="S332" i="67"/>
  <c r="S194" i="67"/>
  <c r="S231" i="67"/>
  <c r="S47" i="67"/>
  <c r="S71" i="67"/>
  <c r="S46" i="67"/>
  <c r="S148" i="67"/>
  <c r="S310" i="67"/>
  <c r="S1060" i="67"/>
  <c r="S575" i="67"/>
  <c r="S987" i="67"/>
  <c r="S88" i="67"/>
  <c r="S1077" i="67"/>
  <c r="S182" i="67"/>
  <c r="S234" i="67"/>
  <c r="S1078" i="67"/>
  <c r="S143" i="67"/>
  <c r="S299" i="67"/>
  <c r="S982" i="67"/>
  <c r="S1035" i="67"/>
  <c r="S61" i="67"/>
  <c r="S50" i="67"/>
  <c r="S549" i="67"/>
  <c r="S333" i="67"/>
  <c r="S59" i="67"/>
  <c r="S72" i="67"/>
  <c r="S7" i="67"/>
  <c r="S986" i="67"/>
  <c r="S170" i="67"/>
  <c r="S334" i="67"/>
  <c r="S205" i="67"/>
  <c r="S277" i="67"/>
  <c r="S1063" i="67"/>
  <c r="S555" i="67"/>
  <c r="S37" i="67"/>
  <c r="S264" i="67"/>
  <c r="S266" i="67"/>
  <c r="S12" i="67"/>
  <c r="S1057" i="67"/>
  <c r="S153" i="67"/>
  <c r="S42" i="67"/>
  <c r="S573" i="67"/>
  <c r="S158" i="67"/>
  <c r="S235" i="67"/>
  <c r="S140" i="67"/>
  <c r="S304" i="67"/>
  <c r="S568" i="67"/>
  <c r="S51" i="67"/>
  <c r="S30" i="67"/>
  <c r="S20" i="67"/>
  <c r="S193" i="67"/>
  <c r="S1034" i="67"/>
  <c r="S210" i="67"/>
  <c r="S997" i="67"/>
  <c r="S211" i="67"/>
  <c r="S1068" i="67"/>
  <c r="S268" i="67"/>
  <c r="S1079" i="67"/>
  <c r="S183" i="67"/>
  <c r="S220" i="67"/>
  <c r="S335" i="67"/>
  <c r="S15" i="67"/>
  <c r="S300" i="67"/>
  <c r="S14" i="67"/>
  <c r="S296" i="67"/>
  <c r="S302" i="67"/>
  <c r="S988" i="67"/>
  <c r="S217" i="67"/>
  <c r="S267" i="67"/>
  <c r="S203" i="67"/>
  <c r="S553" i="67"/>
  <c r="S167" i="67"/>
  <c r="S1069" i="67"/>
  <c r="S155" i="67"/>
  <c r="S1004" i="67"/>
  <c r="S73" i="67"/>
  <c r="S543" i="67"/>
  <c r="S1007" i="67"/>
  <c r="S122" i="67"/>
  <c r="S163" i="67"/>
  <c r="S4" i="67"/>
  <c r="S1032" i="67"/>
  <c r="S301" i="67"/>
  <c r="S316" i="67"/>
  <c r="S570" i="67"/>
  <c r="S336" i="67"/>
  <c r="S303" i="67"/>
  <c r="S725" i="67"/>
  <c r="S750" i="67"/>
  <c r="S831" i="67"/>
  <c r="S746" i="67"/>
  <c r="S592" i="67"/>
  <c r="S726" i="67"/>
  <c r="S711" i="67"/>
  <c r="S695" i="67"/>
  <c r="S655" i="67"/>
  <c r="S757" i="67"/>
  <c r="S758" i="67"/>
  <c r="S892" i="67"/>
  <c r="S751" i="67"/>
  <c r="S734" i="67"/>
  <c r="S916" i="67"/>
  <c r="S627" i="67"/>
  <c r="S720" i="67"/>
  <c r="S712" i="67"/>
  <c r="S866" i="67"/>
  <c r="S682" i="67"/>
  <c r="S759" i="67"/>
  <c r="S735" i="67"/>
  <c r="S120" i="67"/>
  <c r="S832" i="67"/>
  <c r="S752" i="67"/>
  <c r="S952" i="67"/>
  <c r="S924" i="67"/>
  <c r="S146" i="67"/>
  <c r="S630" i="67"/>
  <c r="S903" i="67"/>
  <c r="S649" i="67"/>
  <c r="S760" i="67"/>
  <c r="S857" i="67"/>
  <c r="S699" i="67"/>
  <c r="S599" i="67"/>
  <c r="S761" i="67"/>
  <c r="S595" i="67"/>
  <c r="S925" i="67"/>
  <c r="S762" i="67"/>
  <c r="S919" i="67"/>
  <c r="S878" i="67"/>
  <c r="S867" i="67"/>
  <c r="S763" i="67"/>
  <c r="S631" i="67"/>
  <c r="S953" i="67"/>
  <c r="S764" i="67"/>
  <c r="S906" i="67"/>
  <c r="S765" i="67"/>
  <c r="S893" i="67"/>
  <c r="S833" i="67"/>
  <c r="S683" i="67"/>
  <c r="S766" i="67"/>
  <c r="S926" i="67"/>
  <c r="S136" i="67"/>
  <c r="S131" i="67"/>
  <c r="S727" i="67"/>
  <c r="S710" i="67"/>
  <c r="S767" i="67"/>
  <c r="S768" i="67"/>
  <c r="S669" i="67"/>
  <c r="S769" i="67"/>
  <c r="S650" i="67"/>
  <c r="S632" i="67"/>
  <c r="S628" i="67"/>
  <c r="S954" i="67"/>
  <c r="S913" i="67"/>
  <c r="S946" i="67"/>
  <c r="S770" i="67"/>
  <c r="S129" i="67"/>
  <c r="S601" i="67"/>
  <c r="S771" i="67"/>
  <c r="S955" i="67"/>
  <c r="S707" i="67"/>
  <c r="S679" i="67"/>
  <c r="S834" i="67"/>
  <c r="S772" i="67"/>
  <c r="S684" i="67"/>
  <c r="S747" i="67"/>
  <c r="S773" i="67"/>
  <c r="S956" i="67"/>
  <c r="S858" i="67"/>
  <c r="S957" i="67"/>
  <c r="S639" i="67"/>
  <c r="S774" i="67"/>
  <c r="S651" i="67"/>
  <c r="S728" i="67"/>
  <c r="S824" i="67"/>
  <c r="S775" i="67"/>
  <c r="S690" i="67"/>
  <c r="S825" i="67"/>
  <c r="S888" i="67"/>
  <c r="S854" i="67"/>
  <c r="S958" i="67"/>
  <c r="S776" i="67"/>
  <c r="S777" i="67"/>
  <c r="S778" i="67"/>
  <c r="S779" i="67"/>
  <c r="S894" i="67"/>
  <c r="S835" i="67"/>
  <c r="S617" i="67"/>
  <c r="S739" i="67"/>
  <c r="S889" i="67"/>
  <c r="S927" i="67"/>
  <c r="S780" i="67"/>
  <c r="S928" i="67"/>
  <c r="S704" i="67"/>
  <c r="S748" i="67"/>
  <c r="S736" i="67"/>
  <c r="S603" i="67"/>
  <c r="S920" i="67"/>
  <c r="S959" i="67"/>
  <c r="S929" i="67"/>
  <c r="S895" i="67"/>
  <c r="S930" i="67"/>
  <c r="S781" i="67"/>
  <c r="S633" i="67"/>
  <c r="S618" i="67"/>
  <c r="S836" i="67"/>
  <c r="S597" i="67"/>
  <c r="S132" i="67"/>
  <c r="S960" i="67"/>
  <c r="S670" i="67"/>
  <c r="S729" i="67"/>
  <c r="S722" i="67"/>
  <c r="S609" i="67"/>
  <c r="S890" i="67"/>
  <c r="S868" i="67"/>
  <c r="S656" i="67"/>
  <c r="S740" i="67"/>
  <c r="S625" i="67"/>
  <c r="S612" i="67"/>
  <c r="S869" i="67"/>
  <c r="S657" i="67"/>
  <c r="S782" i="67"/>
  <c r="S837" i="67"/>
  <c r="S658" i="67"/>
  <c r="S598" i="67"/>
  <c r="S850" i="67"/>
  <c r="S576" i="67"/>
  <c r="S634" i="67"/>
  <c r="S891" i="67"/>
  <c r="S783" i="67"/>
  <c r="S579" i="67"/>
  <c r="S730" i="67"/>
  <c r="S659" i="67"/>
  <c r="S912" i="67"/>
  <c r="S880" i="67"/>
  <c r="S784" i="67"/>
  <c r="S680" i="67"/>
  <c r="S917" i="67"/>
  <c r="S692" i="67"/>
  <c r="S838" i="67"/>
  <c r="S717" i="67"/>
  <c r="S961" i="67"/>
  <c r="S785" i="67"/>
  <c r="S962" i="67"/>
  <c r="S963" i="67"/>
  <c r="S964" i="67"/>
  <c r="S870" i="67"/>
  <c r="S839" i="67"/>
  <c r="S786" i="67"/>
  <c r="S787" i="67"/>
  <c r="S668" i="67"/>
  <c r="S660" i="67"/>
  <c r="S904" i="67"/>
  <c r="S788" i="67"/>
  <c r="S619" i="67"/>
  <c r="S931" i="67"/>
  <c r="S965" i="67"/>
  <c r="S914" i="67"/>
  <c r="S705" i="67"/>
  <c r="S640" i="67"/>
  <c r="S685" i="67"/>
  <c r="S693" i="67"/>
  <c r="S610" i="67"/>
  <c r="S641" i="67"/>
  <c r="S789" i="67"/>
  <c r="S851" i="67"/>
  <c r="S856" i="67"/>
  <c r="S675" i="67"/>
  <c r="S932" i="67"/>
  <c r="S642" i="67"/>
  <c r="S790" i="67"/>
  <c r="S918" i="67"/>
  <c r="S643" i="67"/>
  <c r="S731" i="67"/>
  <c r="S661" i="67"/>
  <c r="S600" i="67"/>
  <c r="S966" i="67"/>
  <c r="S859" i="67"/>
  <c r="S826" i="67"/>
  <c r="S791" i="67"/>
  <c r="S933" i="67"/>
  <c r="S915" i="67"/>
  <c r="S741" i="67"/>
  <c r="S967" i="67"/>
  <c r="S662" i="67"/>
  <c r="S644" i="67"/>
  <c r="S934" i="67"/>
  <c r="S591" i="67"/>
  <c r="S921" i="67"/>
  <c r="S879" i="67"/>
  <c r="S871" i="67"/>
  <c r="S792" i="67"/>
  <c r="S671" i="67"/>
  <c r="S652" i="67"/>
  <c r="S853" i="67"/>
  <c r="S840" i="67"/>
  <c r="S881" i="67"/>
  <c r="S882" i="67"/>
  <c r="S872" i="67"/>
  <c r="S947" i="67"/>
  <c r="S883" i="67"/>
  <c r="S935" i="67"/>
  <c r="S911" i="67"/>
  <c r="S793" i="67"/>
  <c r="S713" i="67"/>
  <c r="S841" i="67"/>
  <c r="S737" i="67"/>
  <c r="S936" i="67"/>
  <c r="S738" i="67"/>
  <c r="S794" i="67"/>
  <c r="S128" i="67"/>
  <c r="S968" i="67"/>
  <c r="S795" i="67"/>
  <c r="S937" i="67"/>
  <c r="S860" i="67"/>
  <c r="S861" i="67"/>
  <c r="S663" i="67"/>
  <c r="S708" i="67"/>
  <c r="S969" i="67"/>
  <c r="S922" i="67"/>
  <c r="S796" i="67"/>
  <c r="S718" i="67"/>
  <c r="S852" i="67"/>
  <c r="S938" i="67"/>
  <c r="S797" i="67"/>
  <c r="S593" i="67"/>
  <c r="S577" i="67"/>
  <c r="S700" i="67"/>
  <c r="S743" i="67"/>
  <c r="S723" i="67"/>
  <c r="S672" i="67"/>
  <c r="S647" i="67"/>
  <c r="S798" i="67"/>
  <c r="S721" i="67"/>
  <c r="S714" i="67"/>
  <c r="S606" i="67"/>
  <c r="S715" i="67"/>
  <c r="S635" i="67"/>
  <c r="S873" i="67"/>
  <c r="S629" i="67"/>
  <c r="S970" i="67"/>
  <c r="S939" i="67"/>
  <c r="S620" i="67"/>
  <c r="S753" i="67"/>
  <c r="S842" i="67"/>
  <c r="S677" i="67"/>
  <c r="S716" i="67"/>
  <c r="S664" i="67"/>
  <c r="S696" i="67"/>
  <c r="S799" i="67"/>
  <c r="S653" i="67"/>
  <c r="S742" i="67"/>
  <c r="S822" i="67"/>
  <c r="S607" i="67"/>
  <c r="S614" i="67"/>
  <c r="S923" i="67"/>
  <c r="S602" i="67"/>
  <c r="S691" i="67"/>
  <c r="S681" i="67"/>
  <c r="S843" i="67"/>
  <c r="S827" i="67"/>
  <c r="S754" i="67"/>
  <c r="S896" i="67"/>
  <c r="S828" i="67"/>
  <c r="S654" i="67"/>
  <c r="S626" i="67"/>
  <c r="S744" i="67"/>
  <c r="S907" i="67"/>
  <c r="S862" i="67"/>
  <c r="S905" i="67"/>
  <c r="S800" i="67"/>
  <c r="S801" i="67"/>
  <c r="S686" i="67"/>
  <c r="S676" i="67"/>
  <c r="S874" i="67"/>
  <c r="S802" i="67"/>
  <c r="S803" i="67"/>
  <c r="S621" i="67"/>
  <c r="S697" i="67"/>
  <c r="S940" i="67"/>
  <c r="S804" i="67"/>
  <c r="S829" i="67"/>
  <c r="S805" i="67"/>
  <c r="S971" i="67"/>
  <c r="S806" i="67"/>
  <c r="S908" i="67"/>
  <c r="S972" i="67"/>
  <c r="S674" i="67"/>
  <c r="S948" i="67"/>
  <c r="S863" i="67"/>
  <c r="S646" i="67"/>
  <c r="S807" i="67"/>
  <c r="S16" i="67"/>
  <c r="S698" i="67"/>
  <c r="S645" i="67"/>
  <c r="S130" i="67"/>
  <c r="S52" i="67"/>
  <c r="S43" i="67"/>
  <c r="S701" i="67"/>
  <c r="S830" i="67"/>
  <c r="S665" i="67"/>
  <c r="S973" i="67"/>
  <c r="S864" i="67"/>
  <c r="S808" i="67"/>
  <c r="S941" i="67"/>
  <c r="S687" i="67"/>
  <c r="S636" i="67"/>
  <c r="S897" i="67"/>
  <c r="S809" i="67"/>
  <c r="S875" i="67"/>
  <c r="S745" i="67"/>
  <c r="S126" i="67"/>
  <c r="S127" i="67"/>
  <c r="S876" i="67"/>
  <c r="S678" i="67"/>
  <c r="S942" i="67"/>
  <c r="S810" i="67"/>
  <c r="S673" i="67"/>
  <c r="S637" i="67"/>
  <c r="S702" i="67"/>
  <c r="S688" i="67"/>
  <c r="S755" i="67"/>
  <c r="S823" i="67"/>
  <c r="S622" i="67"/>
  <c r="S694" i="67"/>
  <c r="S732" i="67"/>
  <c r="S638" i="67"/>
  <c r="S811" i="67"/>
  <c r="S594" i="67"/>
  <c r="S909" i="67"/>
  <c r="S884" i="67"/>
  <c r="S812" i="67"/>
  <c r="S749" i="67"/>
  <c r="S133" i="67"/>
  <c r="S949" i="67"/>
  <c r="S902" i="67"/>
  <c r="S596" i="67"/>
  <c r="S733" i="67"/>
  <c r="S124" i="67"/>
  <c r="S648" i="67"/>
  <c r="S624" i="67"/>
  <c r="S719" i="67"/>
  <c r="S974" i="67"/>
  <c r="S910" i="67"/>
  <c r="S898" i="67"/>
  <c r="S865" i="67"/>
  <c r="S134" i="67"/>
  <c r="S855" i="67"/>
  <c r="S899" i="67"/>
  <c r="S608" i="67"/>
  <c r="S950" i="67"/>
  <c r="S611" i="67"/>
  <c r="S703" i="67"/>
  <c r="S813" i="67"/>
  <c r="S814" i="67"/>
  <c r="S844" i="67"/>
  <c r="S615" i="67"/>
  <c r="S943" i="67"/>
  <c r="S944" i="67"/>
  <c r="S815" i="67"/>
  <c r="S885" i="67"/>
  <c r="S135" i="67"/>
  <c r="S689" i="67"/>
  <c r="S724" i="67"/>
  <c r="S900" i="67"/>
  <c r="S623" i="67"/>
  <c r="S845" i="67"/>
  <c r="S877" i="67"/>
  <c r="S901" i="67"/>
  <c r="S142" i="67"/>
  <c r="S846" i="67"/>
  <c r="S886" i="67"/>
  <c r="S709" i="67"/>
  <c r="S816" i="67"/>
  <c r="S817" i="67"/>
  <c r="S818" i="67"/>
  <c r="S945" i="67"/>
  <c r="S613" i="67"/>
  <c r="S604" i="67"/>
  <c r="S819" i="67"/>
  <c r="S820" i="67"/>
  <c r="S847" i="67"/>
  <c r="S887" i="67"/>
  <c r="S951" i="67"/>
  <c r="S821" i="67"/>
  <c r="S848" i="67"/>
  <c r="S125" i="67"/>
  <c r="S706" i="67"/>
  <c r="S756" i="67"/>
  <c r="S616" i="67"/>
  <c r="S666" i="67"/>
  <c r="S849" i="67"/>
  <c r="S667" i="67"/>
  <c r="S605" i="67"/>
  <c r="S585" i="67"/>
  <c r="S587" i="67"/>
  <c r="S580" i="67"/>
  <c r="S582" i="67"/>
  <c r="S976" i="67"/>
  <c r="S977" i="67"/>
  <c r="S586" i="67"/>
  <c r="S588" i="67"/>
  <c r="S275" i="67"/>
  <c r="S581" i="67"/>
  <c r="S589" i="67"/>
  <c r="S590" i="67"/>
  <c r="S975" i="67"/>
  <c r="S980" i="67"/>
  <c r="S578" i="67"/>
  <c r="S978" i="67"/>
  <c r="S981" i="67"/>
  <c r="S583" i="67"/>
  <c r="S979" i="67"/>
  <c r="S584" i="67"/>
  <c r="S428" i="67"/>
  <c r="S421" i="67"/>
  <c r="S1017" i="67"/>
  <c r="S1023" i="67"/>
  <c r="S521" i="67"/>
  <c r="S379" i="67"/>
  <c r="S113" i="67"/>
  <c r="S338" i="67"/>
  <c r="S340" i="67"/>
  <c r="S534" i="67"/>
  <c r="S342" i="67"/>
  <c r="S417" i="67"/>
  <c r="S482" i="67"/>
  <c r="S339" i="67"/>
  <c r="S483" i="67"/>
  <c r="S359" i="67"/>
  <c r="S516" i="67"/>
  <c r="S472" i="67"/>
  <c r="S438" i="67"/>
  <c r="S1028" i="67"/>
  <c r="S95" i="67"/>
  <c r="S518" i="67"/>
  <c r="S435" i="67"/>
  <c r="S453" i="67"/>
  <c r="S90" i="67"/>
  <c r="S457" i="67"/>
  <c r="S1022" i="67"/>
  <c r="S381" i="67"/>
  <c r="S513" i="67"/>
  <c r="S96" i="67"/>
  <c r="S385" i="67"/>
  <c r="S458" i="67"/>
  <c r="S462" i="67"/>
  <c r="S356" i="67"/>
  <c r="S1021" i="67"/>
  <c r="S337" i="67"/>
  <c r="S94" i="67"/>
  <c r="S365" i="67"/>
  <c r="S369" i="67"/>
  <c r="S377" i="67"/>
  <c r="S522" i="67"/>
  <c r="S114" i="67"/>
  <c r="S115" i="67"/>
  <c r="S508" i="67"/>
  <c r="S468" i="67"/>
  <c r="S1024" i="67"/>
  <c r="S360" i="67"/>
  <c r="S454" i="67"/>
  <c r="S384" i="67"/>
  <c r="S392" i="67"/>
  <c r="S469" i="67"/>
  <c r="S382" i="67"/>
  <c r="S393" i="67"/>
  <c r="S502" i="67"/>
  <c r="S459" i="67"/>
  <c r="S374" i="67"/>
  <c r="S386" i="67"/>
  <c r="S439" i="67"/>
  <c r="S484" i="67"/>
  <c r="S108" i="67"/>
  <c r="S361" i="67"/>
  <c r="S477" i="67"/>
  <c r="S109" i="67"/>
  <c r="S362" i="67"/>
  <c r="S536" i="67"/>
  <c r="S535" i="67"/>
  <c r="S1029" i="67"/>
  <c r="S436" i="67"/>
  <c r="S413" i="67"/>
  <c r="S394" i="67"/>
  <c r="S395" i="67"/>
  <c r="S474" i="67"/>
  <c r="S485" i="67"/>
  <c r="S343" i="67"/>
  <c r="S396" i="67"/>
  <c r="S354" i="67"/>
  <c r="S370" i="67"/>
  <c r="S397" i="67"/>
  <c r="S517" i="67"/>
  <c r="S1016" i="67"/>
  <c r="S523" i="67"/>
  <c r="S486" i="67"/>
  <c r="S91" i="67"/>
  <c r="S358" i="67"/>
  <c r="S510" i="67"/>
  <c r="S347" i="67"/>
  <c r="S398" i="67"/>
  <c r="S540" i="67"/>
  <c r="S1013" i="67"/>
  <c r="S399" i="67"/>
  <c r="S531" i="67"/>
  <c r="S420" i="67"/>
  <c r="S460" i="67"/>
  <c r="S505" i="67"/>
  <c r="S440" i="67"/>
  <c r="S92" i="67"/>
  <c r="S441" i="67"/>
  <c r="S116" i="67"/>
  <c r="S1014" i="67"/>
  <c r="S456" i="67"/>
  <c r="S380" i="67"/>
  <c r="S464" i="67"/>
  <c r="S400" i="67"/>
  <c r="S106" i="67"/>
  <c r="S422" i="67"/>
  <c r="S349" i="67"/>
  <c r="S487" i="67"/>
  <c r="S541" i="67"/>
  <c r="S99" i="67"/>
  <c r="S1026" i="67"/>
  <c r="S401" i="67"/>
  <c r="S105" i="67"/>
  <c r="S117" i="67"/>
  <c r="S110" i="67"/>
  <c r="S352" i="67"/>
  <c r="S503" i="67"/>
  <c r="S402" i="67"/>
  <c r="S371" i="67"/>
  <c r="S1018" i="67"/>
  <c r="S372" i="67"/>
  <c r="S478" i="67"/>
  <c r="S473" i="67"/>
  <c r="S363" i="67"/>
  <c r="S100" i="67"/>
  <c r="S103" i="67"/>
  <c r="S455" i="67"/>
  <c r="S414" i="67"/>
  <c r="S403" i="67"/>
  <c r="S524" i="67"/>
  <c r="S442" i="67"/>
  <c r="S488" i="67"/>
  <c r="S475" i="67"/>
  <c r="S470" i="67"/>
  <c r="S471" i="67"/>
  <c r="S489" i="67"/>
  <c r="S490" i="67"/>
  <c r="S404" i="67"/>
  <c r="S355" i="67"/>
  <c r="S1019" i="67"/>
  <c r="S405" i="67"/>
  <c r="S514" i="67"/>
  <c r="S509" i="67"/>
  <c r="S427" i="67"/>
  <c r="S348" i="67"/>
  <c r="S387" i="67"/>
  <c r="S93" i="67"/>
  <c r="S429" i="67"/>
  <c r="S491" i="67"/>
  <c r="S492" i="67"/>
  <c r="S493" i="67"/>
  <c r="S1027" i="67"/>
  <c r="S118" i="67"/>
  <c r="S388" i="67"/>
  <c r="S433" i="67"/>
  <c r="S525" i="67"/>
  <c r="S537" i="67"/>
  <c r="S104" i="67"/>
  <c r="S476" i="67"/>
  <c r="S418" i="67"/>
  <c r="S389" i="67"/>
  <c r="S494" i="67"/>
  <c r="S430" i="67"/>
  <c r="S443" i="67"/>
  <c r="S366" i="67"/>
  <c r="S444" i="67"/>
  <c r="S495" i="67"/>
  <c r="S415" i="67"/>
  <c r="S97" i="67"/>
  <c r="S511" i="67"/>
  <c r="S416" i="67"/>
  <c r="S375" i="67"/>
  <c r="S376" i="67"/>
  <c r="S512" i="67"/>
  <c r="S479" i="67"/>
  <c r="S390" i="67"/>
  <c r="S445" i="67"/>
  <c r="S465" i="67"/>
  <c r="S406" i="67"/>
  <c r="S1025" i="67"/>
  <c r="S350" i="67"/>
  <c r="S102" i="67"/>
  <c r="S515" i="67"/>
  <c r="S367" i="67"/>
  <c r="S446" i="67"/>
  <c r="S378" i="67"/>
  <c r="S357" i="67"/>
  <c r="S368" i="67"/>
  <c r="S520" i="67"/>
  <c r="S345" i="67"/>
  <c r="S466" i="67"/>
  <c r="S423" i="67"/>
  <c r="S407" i="67"/>
  <c r="S408" i="67"/>
  <c r="S496" i="67"/>
  <c r="S424" i="67"/>
  <c r="S519" i="67"/>
  <c r="S98" i="67"/>
  <c r="S107" i="67"/>
  <c r="S467" i="67"/>
  <c r="S1020" i="67"/>
  <c r="S1031" i="67"/>
  <c r="S447" i="67"/>
  <c r="S526" i="67"/>
  <c r="S538" i="67"/>
  <c r="S480" i="67"/>
  <c r="S448" i="67"/>
  <c r="S1030" i="67"/>
  <c r="S111" i="67"/>
  <c r="S463" i="67"/>
  <c r="S112" i="67"/>
  <c r="S481" i="67"/>
  <c r="S532" i="67"/>
  <c r="S533" i="67"/>
  <c r="S344" i="67"/>
  <c r="S383" i="67"/>
  <c r="S539" i="67"/>
  <c r="S497" i="67"/>
  <c r="S351" i="67"/>
  <c r="S353" i="67"/>
  <c r="S437" i="67"/>
  <c r="S527" i="67"/>
  <c r="S431" i="67"/>
  <c r="S346" i="67"/>
  <c r="S530" i="67"/>
  <c r="S504" i="67"/>
  <c r="S364" i="67"/>
  <c r="S409" i="67"/>
  <c r="S449" i="67"/>
  <c r="S119" i="67"/>
  <c r="S410" i="67"/>
  <c r="S498" i="67"/>
  <c r="S341" i="67"/>
  <c r="S425" i="67"/>
  <c r="S528" i="67"/>
  <c r="S450" i="67"/>
  <c r="S506" i="67"/>
  <c r="S1015" i="67"/>
  <c r="S426" i="67"/>
  <c r="S419" i="67"/>
  <c r="S391" i="67"/>
  <c r="S432" i="67"/>
  <c r="S461" i="67"/>
  <c r="S542" i="67"/>
  <c r="S373" i="67"/>
  <c r="S451" i="67"/>
  <c r="S501" i="67"/>
  <c r="S452" i="67"/>
  <c r="S507" i="67"/>
  <c r="S101" i="67"/>
  <c r="S499" i="67"/>
  <c r="S411" i="67"/>
  <c r="S412" i="67"/>
  <c r="S434" i="67"/>
  <c r="S500" i="67"/>
  <c r="S529" i="67"/>
  <c r="S1046" i="67"/>
  <c r="S1040" i="67"/>
  <c r="S1041" i="67"/>
  <c r="S1042" i="67"/>
  <c r="S1053" i="67"/>
  <c r="S1051" i="67"/>
  <c r="S1039" i="67"/>
  <c r="S1043" i="67"/>
  <c r="S1055" i="67"/>
  <c r="S1044" i="67"/>
  <c r="S1050" i="67"/>
  <c r="S1048" i="67"/>
  <c r="S1047" i="67"/>
  <c r="S1037" i="67"/>
  <c r="S1045" i="67"/>
  <c r="S1049" i="67"/>
  <c r="S1036" i="67"/>
  <c r="S1052" i="67"/>
  <c r="S1038" i="67"/>
  <c r="S1054" i="67"/>
  <c r="S1253" i="67"/>
  <c r="S1252" i="67"/>
  <c r="S1256" i="67"/>
  <c r="S1255" i="67"/>
  <c r="S1254" i="67"/>
  <c r="S1258" i="67"/>
  <c r="S1257" i="67"/>
  <c r="S1251" i="67"/>
  <c r="S1355" i="67"/>
  <c r="S1321" i="67"/>
  <c r="S1554" i="67"/>
  <c r="S1546" i="67"/>
  <c r="S1470" i="67"/>
  <c r="S1382" i="67"/>
  <c r="S1383" i="67"/>
  <c r="S1384" i="67"/>
  <c r="S1452" i="67"/>
  <c r="S1372" i="67"/>
  <c r="S1471" i="67"/>
  <c r="S1490" i="67"/>
  <c r="S1260" i="67"/>
  <c r="S1273" i="67"/>
  <c r="S1296" i="67"/>
  <c r="S1453" i="67"/>
  <c r="S1385" i="67"/>
  <c r="S1307" i="67"/>
  <c r="S1491" i="67"/>
  <c r="S1509" i="67"/>
  <c r="S1322" i="67"/>
  <c r="S1454" i="67"/>
  <c r="S1386" i="67"/>
  <c r="S1555" i="67"/>
  <c r="S1426" i="67"/>
  <c r="S1556" i="67"/>
  <c r="S1323" i="67"/>
  <c r="S1356" i="67"/>
  <c r="S1387" i="67"/>
  <c r="S1557" i="67"/>
  <c r="S1388" i="67"/>
  <c r="S1558" i="67"/>
  <c r="S1472" i="67"/>
  <c r="S1455" i="67"/>
  <c r="S1492" i="67"/>
  <c r="S1427" i="67"/>
  <c r="S1510" i="67"/>
  <c r="S1428" i="67"/>
  <c r="S1559" i="67"/>
  <c r="S1552" i="67"/>
  <c r="S1493" i="67"/>
  <c r="S1456" i="67"/>
  <c r="S1389" i="67"/>
  <c r="S1457" i="67"/>
  <c r="S1390" i="67"/>
  <c r="S1267" i="67"/>
  <c r="S1391" i="67"/>
  <c r="S1494" i="67"/>
  <c r="S1392" i="67"/>
  <c r="S1473" i="67"/>
  <c r="S1357" i="67"/>
  <c r="S1429" i="67"/>
  <c r="S1275" i="67"/>
  <c r="S1542" i="67"/>
  <c r="S1474" i="67"/>
  <c r="S1373" i="67"/>
  <c r="S1358" i="67"/>
  <c r="S1324" i="67"/>
  <c r="S1359" i="67"/>
  <c r="S1495" i="67"/>
  <c r="S1475" i="67"/>
  <c r="S1430" i="67"/>
  <c r="S1458" i="67"/>
  <c r="S1360" i="67"/>
  <c r="S1297" i="67"/>
  <c r="S1347" i="67"/>
  <c r="S1451" i="67"/>
  <c r="S1459" i="67"/>
  <c r="S1393" i="67"/>
  <c r="S1394" i="67"/>
  <c r="S1431" i="67"/>
  <c r="S1325" i="67"/>
  <c r="S1374" i="67"/>
  <c r="S1536" i="67"/>
  <c r="S1317" i="67"/>
  <c r="S1290" i="67"/>
  <c r="S1511" i="67"/>
  <c r="S1291" i="67"/>
  <c r="S1326" i="67"/>
  <c r="S1327" i="67"/>
  <c r="S1547" i="67"/>
  <c r="S1432" i="67"/>
  <c r="S1328" i="67"/>
  <c r="S1395" i="67"/>
  <c r="S1496" i="67"/>
  <c r="S1433" i="67"/>
  <c r="S1434" i="67"/>
  <c r="S1516" i="67"/>
  <c r="S1261" i="67"/>
  <c r="S1396" i="67"/>
  <c r="S1329" i="67"/>
  <c r="S1497" i="67"/>
  <c r="S1560" i="67"/>
  <c r="S1548" i="67"/>
  <c r="S1330" i="67"/>
  <c r="S1259" i="67"/>
  <c r="S1331" i="67"/>
  <c r="S1308" i="67"/>
  <c r="S1361" i="67"/>
  <c r="S1498" i="67"/>
  <c r="S1332" i="67"/>
  <c r="S1271" i="67"/>
  <c r="S1375" i="67"/>
  <c r="S1499" i="67"/>
  <c r="S1476" i="67"/>
  <c r="S1309" i="67"/>
  <c r="S1310" i="67"/>
  <c r="S1397" i="67"/>
  <c r="S1398" i="67"/>
  <c r="S1298" i="67"/>
  <c r="S1302" i="67"/>
  <c r="S1477" i="67"/>
  <c r="S1399" i="67"/>
  <c r="S1500" i="67"/>
  <c r="S1311" i="67"/>
  <c r="S1400" i="67"/>
  <c r="S1512" i="67"/>
  <c r="S1348" i="67"/>
  <c r="S1362" i="67"/>
  <c r="S1349" i="67"/>
  <c r="S1543" i="67"/>
  <c r="S1435" i="67"/>
  <c r="S1460" i="67"/>
  <c r="S1333" i="67"/>
  <c r="S1461" i="67"/>
  <c r="S1436" i="67"/>
  <c r="S1501" i="67"/>
  <c r="S1462" i="67"/>
  <c r="S1478" i="67"/>
  <c r="S1502" i="67"/>
  <c r="S1437" i="67"/>
  <c r="S1350" i="67"/>
  <c r="S1401" i="67"/>
  <c r="S1402" i="67"/>
  <c r="S1351" i="67"/>
  <c r="S1403" i="67"/>
  <c r="S1299" i="67"/>
  <c r="S1334" i="67"/>
  <c r="S1479" i="67"/>
  <c r="S1404" i="67"/>
  <c r="S1537" i="67"/>
  <c r="S1405" i="67"/>
  <c r="S1300" i="67"/>
  <c r="S1517" i="67"/>
  <c r="S1513" i="67"/>
  <c r="S1503" i="67"/>
  <c r="S1303" i="67"/>
  <c r="S1518" i="67"/>
  <c r="S1480" i="67"/>
  <c r="S1534" i="67"/>
  <c r="S1538" i="67"/>
  <c r="S1335" i="67"/>
  <c r="S1549" i="67"/>
  <c r="S1481" i="67"/>
  <c r="S1265" i="67"/>
  <c r="S1482" i="67"/>
  <c r="S1519" i="67"/>
  <c r="S1483" i="67"/>
  <c r="S1438" i="67"/>
  <c r="S1352" i="67"/>
  <c r="S1539" i="67"/>
  <c r="S1336" i="67"/>
  <c r="S1484" i="67"/>
  <c r="S1276" i="67"/>
  <c r="S1544" i="67"/>
  <c r="S1530" i="67"/>
  <c r="S1277" i="67"/>
  <c r="S1363" i="67"/>
  <c r="S1364" i="67"/>
  <c r="S1550" i="67"/>
  <c r="S1365" i="67"/>
  <c r="S1439" i="67"/>
  <c r="S1264" i="67"/>
  <c r="S1440" i="67"/>
  <c r="S1266" i="67"/>
  <c r="S1531" i="67"/>
  <c r="S1366" i="67"/>
  <c r="S1406" i="67"/>
  <c r="S1504" i="67"/>
  <c r="S1337" i="67"/>
  <c r="S1407" i="67"/>
  <c r="S1278" i="67"/>
  <c r="S1520" i="67"/>
  <c r="S1463" i="67"/>
  <c r="S1551" i="67"/>
  <c r="S1408" i="67"/>
  <c r="S1409" i="67"/>
  <c r="S1505" i="67"/>
  <c r="S1521" i="67"/>
  <c r="S1464" i="67"/>
  <c r="S1441" i="67"/>
  <c r="S1318" i="67"/>
  <c r="S1304" i="67"/>
  <c r="S1312" i="67"/>
  <c r="S1553" i="67"/>
  <c r="S1279" i="67"/>
  <c r="S1410" i="67"/>
  <c r="S1411" i="67"/>
  <c r="S1367" i="67"/>
  <c r="S1485" i="67"/>
  <c r="S1315" i="67"/>
  <c r="S1368" i="67"/>
  <c r="S1412" i="67"/>
  <c r="S1442" i="67"/>
  <c r="S1465" i="67"/>
  <c r="S1280" i="67"/>
  <c r="S1486" i="67"/>
  <c r="S1522" i="67"/>
  <c r="S1313" i="67"/>
  <c r="S1561" i="67"/>
  <c r="S1376" i="67"/>
  <c r="S1443" i="67"/>
  <c r="S1514" i="67"/>
  <c r="S1319" i="67"/>
  <c r="S1292" i="67"/>
  <c r="S1305" i="67"/>
  <c r="S1262" i="67"/>
  <c r="S1338" i="67"/>
  <c r="S1540" i="67"/>
  <c r="S1281" i="67"/>
  <c r="S1529" i="67"/>
  <c r="S1377" i="67"/>
  <c r="S1487" i="67"/>
  <c r="S1339" i="67"/>
  <c r="S1314" i="67"/>
  <c r="S1340" i="67"/>
  <c r="S1413" i="67"/>
  <c r="S1532" i="67"/>
  <c r="S1282" i="67"/>
  <c r="S1506" i="67"/>
  <c r="S1562" i="67"/>
  <c r="S1353" i="67"/>
  <c r="S1414" i="67"/>
  <c r="S1316" i="67"/>
  <c r="S1268" i="67"/>
  <c r="S1378" i="67"/>
  <c r="S1369" i="67"/>
  <c r="S1283" i="67"/>
  <c r="S1301" i="67"/>
  <c r="S1293" i="67"/>
  <c r="S1523" i="67"/>
  <c r="S1379" i="67"/>
  <c r="S1415" i="67"/>
  <c r="S1444" i="67"/>
  <c r="S1524" i="67"/>
  <c r="S1341" i="67"/>
  <c r="S1488" i="67"/>
  <c r="S1545" i="67"/>
  <c r="S1416" i="67"/>
  <c r="S1272" i="67"/>
  <c r="S1417" i="67"/>
  <c r="S1418" i="67"/>
  <c r="S1284" i="67"/>
  <c r="S1306" i="67"/>
  <c r="S1370" i="67"/>
  <c r="S1419" i="67"/>
  <c r="S1263" i="67"/>
  <c r="S1342" i="67"/>
  <c r="S1525" i="67"/>
  <c r="S1354" i="67"/>
  <c r="S1269" i="67"/>
  <c r="S1507" i="67"/>
  <c r="S1285" i="67"/>
  <c r="S1466" i="67"/>
  <c r="S1343" i="67"/>
  <c r="S1420" i="67"/>
  <c r="S1274" i="67"/>
  <c r="S1380" i="67"/>
  <c r="S1515" i="67"/>
  <c r="S1467" i="67"/>
  <c r="S1286" i="67"/>
  <c r="S1508" i="67"/>
  <c r="S1533" i="67"/>
  <c r="S1421" i="67"/>
  <c r="S1526" i="67"/>
  <c r="S1468" i="67"/>
  <c r="S1469" i="67"/>
  <c r="S1422" i="67"/>
  <c r="S1344" i="67"/>
  <c r="S1445" i="67"/>
  <c r="S1563" i="67"/>
  <c r="S1541" i="67"/>
  <c r="S1294" i="67"/>
  <c r="S1320" i="67"/>
  <c r="S1527" i="67"/>
  <c r="S1381" i="67"/>
  <c r="S1287" i="67"/>
  <c r="S1528" i="67"/>
  <c r="S1423" i="67"/>
  <c r="S1489" i="67"/>
  <c r="S1446" i="67"/>
  <c r="S1270" i="67"/>
  <c r="S1288" i="67"/>
  <c r="S1535" i="67"/>
  <c r="S1564" i="67"/>
  <c r="S1295" i="67"/>
  <c r="S1345" i="67"/>
  <c r="S1371" i="67"/>
  <c r="S1447" i="67"/>
  <c r="S1448" i="67"/>
  <c r="S1449" i="67"/>
  <c r="S1424" i="67"/>
  <c r="S1425" i="67"/>
  <c r="S1450" i="67"/>
  <c r="S1346" i="67"/>
  <c r="S1289" i="67"/>
  <c r="S1573" i="67"/>
  <c r="S1574" i="67"/>
  <c r="S1585" i="67"/>
  <c r="S1567" i="67"/>
  <c r="S1575" i="67"/>
  <c r="S1568" i="67"/>
  <c r="S1576" i="67"/>
  <c r="S1571" i="67"/>
  <c r="S1577" i="67"/>
  <c r="S1569" i="67"/>
  <c r="S1572" i="67"/>
  <c r="S1578" i="67"/>
  <c r="S1566" i="67"/>
  <c r="S1565" i="67"/>
  <c r="S1579" i="67"/>
  <c r="S1570" i="67"/>
  <c r="S1580" i="67"/>
  <c r="S1581" i="67"/>
  <c r="S1583" i="67"/>
  <c r="S1582" i="67"/>
  <c r="S1584" i="67"/>
  <c r="S1241" i="67"/>
  <c r="S1242" i="67"/>
  <c r="S1245" i="67"/>
  <c r="S1247" i="67"/>
  <c r="S1239" i="67"/>
  <c r="S1243" i="67"/>
  <c r="S1248" i="67"/>
  <c r="S1250" i="67"/>
  <c r="S1249" i="67"/>
  <c r="S1240" i="67"/>
  <c r="S1246" i="67"/>
  <c r="S1244" i="67"/>
  <c r="S1232" i="67"/>
  <c r="S1086" i="67"/>
  <c r="S1117" i="67"/>
  <c r="S1118" i="67"/>
  <c r="S1119" i="67"/>
  <c r="S1220" i="67"/>
  <c r="S1120" i="67"/>
  <c r="S1121" i="67"/>
  <c r="S1122" i="67"/>
  <c r="S1221" i="67"/>
  <c r="S1123" i="67"/>
  <c r="S1124" i="67"/>
  <c r="S1125" i="67"/>
  <c r="S1126" i="67"/>
  <c r="S1127" i="67"/>
  <c r="S1128" i="67"/>
  <c r="S1129" i="67"/>
  <c r="S1130" i="67"/>
  <c r="S1102" i="67"/>
  <c r="S1131" i="67"/>
  <c r="S1132" i="67"/>
  <c r="S1103" i="67"/>
  <c r="S1133" i="67"/>
  <c r="S1134" i="67"/>
  <c r="S1091" i="67"/>
  <c r="S1233" i="67"/>
  <c r="S1135" i="67"/>
  <c r="S1136" i="67"/>
  <c r="S1137" i="67"/>
  <c r="S1138" i="67"/>
  <c r="S1139" i="67"/>
  <c r="S1140" i="67"/>
  <c r="S1141" i="67"/>
  <c r="S1142" i="67"/>
  <c r="S1143" i="67"/>
  <c r="S1084" i="67"/>
  <c r="S1144" i="67"/>
  <c r="S1145" i="67"/>
  <c r="S1146" i="67"/>
  <c r="S1222" i="67"/>
  <c r="S1147" i="67"/>
  <c r="S1148" i="67"/>
  <c r="S1149" i="67"/>
  <c r="S1115" i="67"/>
  <c r="S1150" i="67"/>
  <c r="S1151" i="67"/>
  <c r="S1087" i="67"/>
  <c r="S1094" i="67"/>
  <c r="S1152" i="67"/>
  <c r="S1095" i="67"/>
  <c r="S1223" i="67"/>
  <c r="S1153" i="67"/>
  <c r="S1154" i="67"/>
  <c r="S1234" i="67"/>
  <c r="S1155" i="67"/>
  <c r="S1156" i="67"/>
  <c r="S1157" i="67"/>
  <c r="S1104" i="67"/>
  <c r="S1105" i="67"/>
  <c r="S1158" i="67"/>
  <c r="S1159" i="67"/>
  <c r="S1092" i="67"/>
  <c r="S1082" i="67"/>
  <c r="S1160" i="67"/>
  <c r="S1096" i="67"/>
  <c r="S1161" i="67"/>
  <c r="S1224" i="67"/>
  <c r="S1217" i="67"/>
  <c r="S1097" i="67"/>
  <c r="S1162" i="67"/>
  <c r="S1106" i="67"/>
  <c r="S1081" i="67"/>
  <c r="S1229" i="67"/>
  <c r="S1163" i="67"/>
  <c r="S1098" i="67"/>
  <c r="S1230" i="67"/>
  <c r="S1164" i="67"/>
  <c r="S1088" i="67"/>
  <c r="S1165" i="67"/>
  <c r="S1166" i="67"/>
  <c r="S1167" i="67"/>
  <c r="S1168" i="67"/>
  <c r="S1169" i="67"/>
  <c r="S1225" i="67"/>
  <c r="S1170" i="67"/>
  <c r="S1171" i="67"/>
  <c r="S1172" i="67"/>
  <c r="S1101" i="67"/>
  <c r="S1173" i="67"/>
  <c r="S1174" i="67"/>
  <c r="S1175" i="67"/>
  <c r="S1176" i="67"/>
  <c r="S1177" i="67"/>
  <c r="S1178" i="67"/>
  <c r="S1179" i="67"/>
  <c r="S1235" i="67"/>
  <c r="S1089" i="67"/>
  <c r="S1180" i="67"/>
  <c r="S1226" i="67"/>
  <c r="S1099" i="67"/>
  <c r="S1181" i="67"/>
  <c r="S1182" i="67"/>
  <c r="S1183" i="67"/>
  <c r="S1184" i="67"/>
  <c r="S1218" i="67"/>
  <c r="S1116" i="67"/>
  <c r="S1185" i="67"/>
  <c r="S1186" i="67"/>
  <c r="S1083" i="67"/>
  <c r="S1187" i="67"/>
  <c r="S1107" i="67"/>
  <c r="S1108" i="67"/>
  <c r="S1219" i="67"/>
  <c r="S1090" i="67"/>
  <c r="S1188" i="67"/>
  <c r="S1189" i="67"/>
  <c r="S1190" i="67"/>
  <c r="S1236" i="67"/>
  <c r="S1100" i="67"/>
  <c r="S1109" i="67"/>
  <c r="S1191" i="67"/>
  <c r="S1192" i="67"/>
  <c r="S1216" i="67"/>
  <c r="S1227" i="67"/>
  <c r="S1193" i="67"/>
  <c r="S1194" i="67"/>
  <c r="S1080" i="67"/>
  <c r="S1195" i="67"/>
  <c r="S1110" i="67"/>
  <c r="S1085" i="67"/>
  <c r="S1196" i="67"/>
  <c r="S1197" i="67"/>
  <c r="S1111" i="67"/>
  <c r="S1198" i="67"/>
  <c r="S1199" i="67"/>
  <c r="S1237" i="67"/>
  <c r="S1200" i="67"/>
  <c r="S1201" i="67"/>
  <c r="S1202" i="67"/>
  <c r="S1112" i="67"/>
  <c r="S1203" i="67"/>
  <c r="S1204" i="67"/>
  <c r="S1205" i="67"/>
  <c r="S1206" i="67"/>
  <c r="S1207" i="67"/>
  <c r="S1238" i="67"/>
  <c r="S1208" i="67"/>
  <c r="S1209" i="67"/>
  <c r="S1231" i="67"/>
  <c r="S1210" i="67"/>
  <c r="S1093" i="67"/>
  <c r="S1211" i="67"/>
  <c r="S1212" i="67"/>
  <c r="S1228" i="67"/>
  <c r="S1113" i="67"/>
  <c r="S1213" i="67"/>
  <c r="S1214" i="67"/>
  <c r="S1114" i="67"/>
  <c r="S1215" i="67"/>
  <c r="G556" i="67"/>
  <c r="G571" i="67"/>
  <c r="G992" i="67"/>
  <c r="G311" i="67"/>
  <c r="G21" i="67"/>
  <c r="G58" i="67"/>
  <c r="G261" i="67"/>
  <c r="G998" i="67"/>
  <c r="G983" i="67"/>
  <c r="G184" i="67"/>
  <c r="G230" i="67"/>
  <c r="G1073" i="67"/>
  <c r="G255" i="67"/>
  <c r="G557" i="67"/>
  <c r="G27" i="67"/>
  <c r="G32" i="67"/>
  <c r="G297" i="67"/>
  <c r="G265" i="67"/>
  <c r="G258" i="67"/>
  <c r="G29" i="67"/>
  <c r="G558" i="67"/>
  <c r="G219" i="67"/>
  <c r="G76" i="67"/>
  <c r="G77" i="67"/>
  <c r="G295" i="67"/>
  <c r="G188" i="67"/>
  <c r="G214" i="67"/>
  <c r="G171" i="67"/>
  <c r="G1064" i="67"/>
  <c r="G1006" i="67"/>
  <c r="G232" i="67"/>
  <c r="G141" i="67"/>
  <c r="G1005" i="67"/>
  <c r="G80" i="67"/>
  <c r="G984" i="67"/>
  <c r="G138" i="67"/>
  <c r="G1008" i="67"/>
  <c r="G81" i="67"/>
  <c r="G53" i="67"/>
  <c r="G546" i="67"/>
  <c r="G208" i="67"/>
  <c r="G5" i="67"/>
  <c r="G307" i="67"/>
  <c r="G161" i="67"/>
  <c r="G1074" i="67"/>
  <c r="G54" i="67"/>
  <c r="G150" i="67"/>
  <c r="G166" i="67"/>
  <c r="G164" i="67"/>
  <c r="G233" i="67"/>
  <c r="G65" i="67"/>
  <c r="G320" i="67"/>
  <c r="G17" i="67"/>
  <c r="G319" i="67"/>
  <c r="G190" i="67"/>
  <c r="G165" i="67"/>
  <c r="G173" i="67"/>
  <c r="G207" i="67"/>
  <c r="G990" i="67"/>
  <c r="G13" i="67"/>
  <c r="G240" i="67"/>
  <c r="G204" i="67"/>
  <c r="G248" i="67"/>
  <c r="G31" i="67"/>
  <c r="G66" i="67"/>
  <c r="G197" i="67"/>
  <c r="G249" i="67"/>
  <c r="G49" i="67"/>
  <c r="G244" i="67"/>
  <c r="G317" i="67"/>
  <c r="G236" i="67"/>
  <c r="G87" i="67"/>
  <c r="G1058" i="67"/>
  <c r="G263" i="67"/>
  <c r="G321" i="67"/>
  <c r="G273" i="67"/>
  <c r="G221" i="67"/>
  <c r="G160" i="67"/>
  <c r="G247" i="67"/>
  <c r="G548" i="67"/>
  <c r="G151" i="67"/>
  <c r="G1010" i="67"/>
  <c r="G1009" i="67"/>
  <c r="G1065" i="67"/>
  <c r="G137" i="67"/>
  <c r="G67" i="67"/>
  <c r="G993" i="67"/>
  <c r="G284" i="67"/>
  <c r="G569" i="67"/>
  <c r="G237" i="67"/>
  <c r="G213" i="67"/>
  <c r="G195" i="67"/>
  <c r="G314" i="67"/>
  <c r="G40" i="67"/>
  <c r="G185" i="67"/>
  <c r="G1066" i="67"/>
  <c r="G68" i="67"/>
  <c r="G252" i="67"/>
  <c r="G147" i="67"/>
  <c r="G243" i="67"/>
  <c r="G322" i="67"/>
  <c r="G84" i="67"/>
  <c r="G288" i="67"/>
  <c r="G228" i="67"/>
  <c r="G312" i="67"/>
  <c r="G223" i="67"/>
  <c r="G82" i="67"/>
  <c r="G274" i="67"/>
  <c r="G154" i="67"/>
  <c r="G1056" i="67"/>
  <c r="G22" i="67"/>
  <c r="G23" i="67"/>
  <c r="G1059" i="67"/>
  <c r="G10" i="67"/>
  <c r="G559" i="67"/>
  <c r="G33" i="67"/>
  <c r="G239" i="67"/>
  <c r="G1011" i="67"/>
  <c r="G38" i="67"/>
  <c r="G1067" i="67"/>
  <c r="G174" i="67"/>
  <c r="G74" i="67"/>
  <c r="G565" i="67"/>
  <c r="G69" i="67"/>
  <c r="G186" i="67"/>
  <c r="G241" i="67"/>
  <c r="G78" i="67"/>
  <c r="G270" i="67"/>
  <c r="G216" i="67"/>
  <c r="G175" i="67"/>
  <c r="G323" i="67"/>
  <c r="G289" i="67"/>
  <c r="G550" i="67"/>
  <c r="G324" i="67"/>
  <c r="G257" i="67"/>
  <c r="G250" i="67"/>
  <c r="G292" i="67"/>
  <c r="G989" i="67"/>
  <c r="G1075" i="67"/>
  <c r="G198" i="67"/>
  <c r="G325" i="67"/>
  <c r="G6" i="67"/>
  <c r="G1061" i="67"/>
  <c r="G242" i="67"/>
  <c r="G551" i="67"/>
  <c r="G180" i="67"/>
  <c r="G313" i="67"/>
  <c r="G156" i="67"/>
  <c r="G123" i="67"/>
  <c r="G86" i="67"/>
  <c r="G19" i="67"/>
  <c r="G85" i="67"/>
  <c r="G145" i="67"/>
  <c r="G199" i="67"/>
  <c r="G246" i="67"/>
  <c r="G44" i="67"/>
  <c r="G70" i="67"/>
  <c r="G278" i="67"/>
  <c r="G260" i="67"/>
  <c r="G157" i="67"/>
  <c r="G985" i="67"/>
  <c r="G139" i="67"/>
  <c r="G35" i="67"/>
  <c r="G315" i="67"/>
  <c r="G152" i="67"/>
  <c r="G572" i="67"/>
  <c r="G272" i="67"/>
  <c r="G1012" i="67"/>
  <c r="G991" i="67"/>
  <c r="G181" i="67"/>
  <c r="G276" i="67"/>
  <c r="G62" i="67"/>
  <c r="G187" i="67"/>
  <c r="G176" i="67"/>
  <c r="G294" i="67"/>
  <c r="G567" i="67"/>
  <c r="G212" i="67"/>
  <c r="G63" i="67"/>
  <c r="G290" i="67"/>
  <c r="G177" i="67"/>
  <c r="G995" i="67"/>
  <c r="G552" i="67"/>
  <c r="G574" i="67"/>
  <c r="G56" i="67"/>
  <c r="G226" i="67"/>
  <c r="G83" i="67"/>
  <c r="G79" i="67"/>
  <c r="G144" i="67"/>
  <c r="G560" i="67"/>
  <c r="G25" i="67"/>
  <c r="G149" i="67"/>
  <c r="G305" i="67"/>
  <c r="G256" i="67"/>
  <c r="G326" i="67"/>
  <c r="G1003" i="67"/>
  <c r="G1001" i="67"/>
  <c r="G1033" i="67"/>
  <c r="G285" i="67"/>
  <c r="G189" i="67"/>
  <c r="G225" i="67"/>
  <c r="G8" i="67"/>
  <c r="G11" i="67"/>
  <c r="G253" i="67"/>
  <c r="G202" i="67"/>
  <c r="G298" i="67"/>
  <c r="G327" i="67"/>
  <c r="G259" i="67"/>
  <c r="G60" i="67"/>
  <c r="G1002" i="67"/>
  <c r="G168" i="67"/>
  <c r="G89" i="67"/>
  <c r="G209" i="67"/>
  <c r="G996" i="67"/>
  <c r="G18" i="67"/>
  <c r="G34" i="67"/>
  <c r="G254" i="67"/>
  <c r="G269" i="67"/>
  <c r="G251" i="67"/>
  <c r="G206" i="67"/>
  <c r="G245" i="67"/>
  <c r="G75" i="67"/>
  <c r="G328" i="67"/>
  <c r="G48" i="67"/>
  <c r="G178" i="67"/>
  <c r="G1076" i="67"/>
  <c r="G227" i="67"/>
  <c r="G554" i="67"/>
  <c r="G1070" i="67"/>
  <c r="G561" i="67"/>
  <c r="G9" i="67"/>
  <c r="G200" i="67"/>
  <c r="G308" i="67"/>
  <c r="G566" i="67"/>
  <c r="G562" i="67"/>
  <c r="G196" i="67"/>
  <c r="G1072" i="67"/>
  <c r="G994" i="67"/>
  <c r="G224" i="67"/>
  <c r="G282" i="67"/>
  <c r="G159" i="67"/>
  <c r="G57" i="67"/>
  <c r="G1071" i="67"/>
  <c r="G191" i="67"/>
  <c r="G172" i="67"/>
  <c r="G545" i="67"/>
  <c r="G286" i="67"/>
  <c r="G1000" i="67"/>
  <c r="G215" i="67"/>
  <c r="G1062" i="67"/>
  <c r="G271" i="67"/>
  <c r="G291" i="67"/>
  <c r="G45" i="67"/>
  <c r="G329" i="67"/>
  <c r="G55" i="67"/>
  <c r="G306" i="67"/>
  <c r="G121" i="67"/>
  <c r="G318" i="67"/>
  <c r="G3" i="67"/>
  <c r="G238" i="67"/>
  <c r="G64" i="67"/>
  <c r="G169" i="67"/>
  <c r="G192" i="67"/>
  <c r="G41" i="67"/>
  <c r="G563" i="67"/>
  <c r="G279" i="67"/>
  <c r="G309" i="67"/>
  <c r="G36" i="67"/>
  <c r="G330" i="67"/>
  <c r="G544" i="67"/>
  <c r="G283" i="67"/>
  <c r="G201" i="67"/>
  <c r="G547" i="67"/>
  <c r="G999" i="67"/>
  <c r="G281" i="67"/>
  <c r="G179" i="67"/>
  <c r="G287" i="67"/>
  <c r="G262" i="67"/>
  <c r="G564" i="67"/>
  <c r="G280" i="67"/>
  <c r="G39" i="67"/>
  <c r="G24" i="67"/>
  <c r="G218" i="67"/>
  <c r="G26" i="67"/>
  <c r="G331" i="67"/>
  <c r="G28" i="67"/>
  <c r="G229" i="67"/>
  <c r="G222" i="67"/>
  <c r="G162" i="67"/>
  <c r="G293" i="67"/>
  <c r="G332" i="67"/>
  <c r="G194" i="67"/>
  <c r="G231" i="67"/>
  <c r="G47" i="67"/>
  <c r="G71" i="67"/>
  <c r="G46" i="67"/>
  <c r="G148" i="67"/>
  <c r="G310" i="67"/>
  <c r="G1060" i="67"/>
  <c r="G575" i="67"/>
  <c r="G987" i="67"/>
  <c r="G88" i="67"/>
  <c r="G1077" i="67"/>
  <c r="G182" i="67"/>
  <c r="G234" i="67"/>
  <c r="G1078" i="67"/>
  <c r="G143" i="67"/>
  <c r="G299" i="67"/>
  <c r="G982" i="67"/>
  <c r="G1035" i="67"/>
  <c r="G61" i="67"/>
  <c r="G50" i="67"/>
  <c r="G549" i="67"/>
  <c r="G333" i="67"/>
  <c r="G59" i="67"/>
  <c r="G72" i="67"/>
  <c r="G7" i="67"/>
  <c r="G986" i="67"/>
  <c r="G170" i="67"/>
  <c r="G334" i="67"/>
  <c r="G205" i="67"/>
  <c r="G277" i="67"/>
  <c r="G1063" i="67"/>
  <c r="G555" i="67"/>
  <c r="G37" i="67"/>
  <c r="G264" i="67"/>
  <c r="G266" i="67"/>
  <c r="G12" i="67"/>
  <c r="G1057" i="67"/>
  <c r="G153" i="67"/>
  <c r="G42" i="67"/>
  <c r="G573" i="67"/>
  <c r="G158" i="67"/>
  <c r="G235" i="67"/>
  <c r="G140" i="67"/>
  <c r="G304" i="67"/>
  <c r="G568" i="67"/>
  <c r="G51" i="67"/>
  <c r="G30" i="67"/>
  <c r="G20" i="67"/>
  <c r="G193" i="67"/>
  <c r="G1034" i="67"/>
  <c r="G210" i="67"/>
  <c r="G997" i="67"/>
  <c r="G211" i="67"/>
  <c r="G1068" i="67"/>
  <c r="G268" i="67"/>
  <c r="G1079" i="67"/>
  <c r="G183" i="67"/>
  <c r="G220" i="67"/>
  <c r="G335" i="67"/>
  <c r="G15" i="67"/>
  <c r="G300" i="67"/>
  <c r="G14" i="67"/>
  <c r="G296" i="67"/>
  <c r="G302" i="67"/>
  <c r="G988" i="67"/>
  <c r="G217" i="67"/>
  <c r="G267" i="67"/>
  <c r="G203" i="67"/>
  <c r="G553" i="67"/>
  <c r="G167" i="67"/>
  <c r="G1069" i="67"/>
  <c r="G155" i="67"/>
  <c r="G1004" i="67"/>
  <c r="G73" i="67"/>
  <c r="G543" i="67"/>
  <c r="G1007" i="67"/>
  <c r="G122" i="67"/>
  <c r="G163" i="67"/>
  <c r="G4" i="67"/>
  <c r="G1032" i="67"/>
  <c r="G301" i="67"/>
  <c r="G316" i="67"/>
  <c r="G570" i="67"/>
  <c r="G336" i="67"/>
  <c r="G303" i="67"/>
  <c r="G725" i="67"/>
  <c r="G750" i="67"/>
  <c r="G831" i="67"/>
  <c r="G746" i="67"/>
  <c r="G592" i="67"/>
  <c r="G726" i="67"/>
  <c r="G711" i="67"/>
  <c r="G695" i="67"/>
  <c r="G655" i="67"/>
  <c r="G757" i="67"/>
  <c r="G758" i="67"/>
  <c r="G892" i="67"/>
  <c r="G751" i="67"/>
  <c r="G734" i="67"/>
  <c r="G916" i="67"/>
  <c r="G627" i="67"/>
  <c r="G720" i="67"/>
  <c r="G712" i="67"/>
  <c r="G866" i="67"/>
  <c r="G682" i="67"/>
  <c r="G759" i="67"/>
  <c r="G735" i="67"/>
  <c r="G120" i="67"/>
  <c r="G832" i="67"/>
  <c r="G752" i="67"/>
  <c r="G952" i="67"/>
  <c r="G924" i="67"/>
  <c r="G146" i="67"/>
  <c r="G630" i="67"/>
  <c r="G903" i="67"/>
  <c r="G649" i="67"/>
  <c r="G760" i="67"/>
  <c r="G857" i="67"/>
  <c r="G699" i="67"/>
  <c r="G599" i="67"/>
  <c r="G761" i="67"/>
  <c r="G595" i="67"/>
  <c r="G925" i="67"/>
  <c r="G762" i="67"/>
  <c r="G919" i="67"/>
  <c r="G878" i="67"/>
  <c r="G867" i="67"/>
  <c r="G763" i="67"/>
  <c r="G631" i="67"/>
  <c r="G953" i="67"/>
  <c r="G764" i="67"/>
  <c r="G906" i="67"/>
  <c r="G765" i="67"/>
  <c r="G893" i="67"/>
  <c r="G833" i="67"/>
  <c r="G683" i="67"/>
  <c r="G766" i="67"/>
  <c r="G926" i="67"/>
  <c r="G136" i="67"/>
  <c r="G131" i="67"/>
  <c r="G727" i="67"/>
  <c r="G710" i="67"/>
  <c r="G767" i="67"/>
  <c r="G768" i="67"/>
  <c r="G669" i="67"/>
  <c r="G769" i="67"/>
  <c r="G650" i="67"/>
  <c r="G632" i="67"/>
  <c r="G628" i="67"/>
  <c r="G954" i="67"/>
  <c r="G913" i="67"/>
  <c r="G946" i="67"/>
  <c r="G770" i="67"/>
  <c r="G129" i="67"/>
  <c r="G601" i="67"/>
  <c r="G771" i="67"/>
  <c r="G955" i="67"/>
  <c r="G707" i="67"/>
  <c r="G679" i="67"/>
  <c r="G834" i="67"/>
  <c r="G772" i="67"/>
  <c r="G684" i="67"/>
  <c r="G747" i="67"/>
  <c r="G773" i="67"/>
  <c r="G956" i="67"/>
  <c r="G858" i="67"/>
  <c r="G957" i="67"/>
  <c r="G639" i="67"/>
  <c r="G774" i="67"/>
  <c r="G651" i="67"/>
  <c r="G728" i="67"/>
  <c r="G824" i="67"/>
  <c r="G775" i="67"/>
  <c r="G690" i="67"/>
  <c r="G825" i="67"/>
  <c r="G888" i="67"/>
  <c r="G854" i="67"/>
  <c r="G958" i="67"/>
  <c r="G776" i="67"/>
  <c r="G777" i="67"/>
  <c r="G778" i="67"/>
  <c r="G779" i="67"/>
  <c r="G894" i="67"/>
  <c r="G835" i="67"/>
  <c r="G617" i="67"/>
  <c r="G739" i="67"/>
  <c r="G889" i="67"/>
  <c r="G927" i="67"/>
  <c r="G780" i="67"/>
  <c r="G928" i="67"/>
  <c r="G704" i="67"/>
  <c r="G748" i="67"/>
  <c r="G736" i="67"/>
  <c r="G603" i="67"/>
  <c r="G920" i="67"/>
  <c r="G959" i="67"/>
  <c r="G929" i="67"/>
  <c r="G895" i="67"/>
  <c r="G930" i="67"/>
  <c r="G781" i="67"/>
  <c r="G633" i="67"/>
  <c r="G618" i="67"/>
  <c r="G836" i="67"/>
  <c r="G597" i="67"/>
  <c r="G132" i="67"/>
  <c r="G960" i="67"/>
  <c r="G670" i="67"/>
  <c r="G729" i="67"/>
  <c r="G722" i="67"/>
  <c r="G609" i="67"/>
  <c r="G890" i="67"/>
  <c r="G868" i="67"/>
  <c r="G656" i="67"/>
  <c r="G740" i="67"/>
  <c r="G625" i="67"/>
  <c r="G612" i="67"/>
  <c r="G869" i="67"/>
  <c r="G657" i="67"/>
  <c r="G782" i="67"/>
  <c r="G837" i="67"/>
  <c r="G658" i="67"/>
  <c r="G598" i="67"/>
  <c r="G850" i="67"/>
  <c r="G576" i="67"/>
  <c r="G634" i="67"/>
  <c r="G891" i="67"/>
  <c r="G783" i="67"/>
  <c r="G579" i="67"/>
  <c r="G730" i="67"/>
  <c r="G659" i="67"/>
  <c r="G912" i="67"/>
  <c r="G880" i="67"/>
  <c r="G784" i="67"/>
  <c r="G680" i="67"/>
  <c r="G917" i="67"/>
  <c r="G692" i="67"/>
  <c r="G838" i="67"/>
  <c r="G717" i="67"/>
  <c r="G961" i="67"/>
  <c r="G785" i="67"/>
  <c r="G962" i="67"/>
  <c r="G963" i="67"/>
  <c r="G964" i="67"/>
  <c r="G870" i="67"/>
  <c r="G839" i="67"/>
  <c r="G786" i="67"/>
  <c r="G787" i="67"/>
  <c r="G668" i="67"/>
  <c r="G660" i="67"/>
  <c r="G904" i="67"/>
  <c r="G788" i="67"/>
  <c r="G619" i="67"/>
  <c r="G931" i="67"/>
  <c r="G965" i="67"/>
  <c r="G914" i="67"/>
  <c r="G705" i="67"/>
  <c r="G640" i="67"/>
  <c r="G685" i="67"/>
  <c r="G693" i="67"/>
  <c r="G610" i="67"/>
  <c r="G641" i="67"/>
  <c r="G789" i="67"/>
  <c r="G851" i="67"/>
  <c r="G856" i="67"/>
  <c r="G675" i="67"/>
  <c r="G932" i="67"/>
  <c r="G642" i="67"/>
  <c r="G790" i="67"/>
  <c r="G918" i="67"/>
  <c r="G643" i="67"/>
  <c r="G731" i="67"/>
  <c r="G661" i="67"/>
  <c r="G600" i="67"/>
  <c r="G966" i="67"/>
  <c r="G859" i="67"/>
  <c r="G826" i="67"/>
  <c r="G791" i="67"/>
  <c r="G933" i="67"/>
  <c r="G915" i="67"/>
  <c r="G741" i="67"/>
  <c r="G967" i="67"/>
  <c r="G662" i="67"/>
  <c r="G644" i="67"/>
  <c r="G934" i="67"/>
  <c r="G591" i="67"/>
  <c r="G921" i="67"/>
  <c r="G879" i="67"/>
  <c r="G871" i="67"/>
  <c r="G792" i="67"/>
  <c r="G671" i="67"/>
  <c r="G652" i="67"/>
  <c r="G853" i="67"/>
  <c r="G840" i="67"/>
  <c r="G881" i="67"/>
  <c r="G882" i="67"/>
  <c r="G872" i="67"/>
  <c r="G947" i="67"/>
  <c r="G883" i="67"/>
  <c r="G935" i="67"/>
  <c r="G911" i="67"/>
  <c r="G793" i="67"/>
  <c r="G713" i="67"/>
  <c r="G841" i="67"/>
  <c r="G737" i="67"/>
  <c r="G936" i="67"/>
  <c r="G738" i="67"/>
  <c r="G794" i="67"/>
  <c r="G128" i="67"/>
  <c r="G968" i="67"/>
  <c r="G795" i="67"/>
  <c r="G937" i="67"/>
  <c r="G860" i="67"/>
  <c r="G861" i="67"/>
  <c r="G663" i="67"/>
  <c r="G708" i="67"/>
  <c r="G969" i="67"/>
  <c r="G922" i="67"/>
  <c r="G796" i="67"/>
  <c r="G718" i="67"/>
  <c r="G852" i="67"/>
  <c r="G938" i="67"/>
  <c r="G797" i="67"/>
  <c r="G593" i="67"/>
  <c r="G577" i="67"/>
  <c r="G700" i="67"/>
  <c r="G743" i="67"/>
  <c r="G723" i="67"/>
  <c r="G672" i="67"/>
  <c r="G647" i="67"/>
  <c r="G798" i="67"/>
  <c r="G721" i="67"/>
  <c r="G714" i="67"/>
  <c r="G606" i="67"/>
  <c r="G715" i="67"/>
  <c r="G635" i="67"/>
  <c r="G873" i="67"/>
  <c r="G629" i="67"/>
  <c r="G970" i="67"/>
  <c r="G939" i="67"/>
  <c r="G620" i="67"/>
  <c r="G753" i="67"/>
  <c r="G842" i="67"/>
  <c r="G677" i="67"/>
  <c r="G716" i="67"/>
  <c r="G664" i="67"/>
  <c r="G696" i="67"/>
  <c r="G799" i="67"/>
  <c r="G653" i="67"/>
  <c r="G742" i="67"/>
  <c r="G822" i="67"/>
  <c r="G607" i="67"/>
  <c r="G614" i="67"/>
  <c r="G923" i="67"/>
  <c r="G602" i="67"/>
  <c r="G691" i="67"/>
  <c r="G681" i="67"/>
  <c r="G843" i="67"/>
  <c r="G827" i="67"/>
  <c r="G754" i="67"/>
  <c r="G896" i="67"/>
  <c r="G828" i="67"/>
  <c r="G654" i="67"/>
  <c r="G626" i="67"/>
  <c r="G744" i="67"/>
  <c r="G907" i="67"/>
  <c r="G862" i="67"/>
  <c r="G905" i="67"/>
  <c r="G800" i="67"/>
  <c r="G801" i="67"/>
  <c r="G686" i="67"/>
  <c r="G676" i="67"/>
  <c r="G874" i="67"/>
  <c r="G802" i="67"/>
  <c r="G803" i="67"/>
  <c r="G621" i="67"/>
  <c r="G697" i="67"/>
  <c r="G940" i="67"/>
  <c r="G804" i="67"/>
  <c r="G829" i="67"/>
  <c r="G805" i="67"/>
  <c r="G971" i="67"/>
  <c r="G806" i="67"/>
  <c r="G908" i="67"/>
  <c r="G972" i="67"/>
  <c r="G674" i="67"/>
  <c r="G948" i="67"/>
  <c r="G863" i="67"/>
  <c r="G646" i="67"/>
  <c r="G807" i="67"/>
  <c r="G16" i="67"/>
  <c r="G698" i="67"/>
  <c r="G645" i="67"/>
  <c r="G130" i="67"/>
  <c r="G52" i="67"/>
  <c r="G43" i="67"/>
  <c r="G701" i="67"/>
  <c r="G830" i="67"/>
  <c r="G665" i="67"/>
  <c r="G973" i="67"/>
  <c r="G864" i="67"/>
  <c r="G808" i="67"/>
  <c r="G941" i="67"/>
  <c r="G687" i="67"/>
  <c r="G636" i="67"/>
  <c r="G897" i="67"/>
  <c r="G809" i="67"/>
  <c r="G875" i="67"/>
  <c r="G745" i="67"/>
  <c r="G126" i="67"/>
  <c r="G127" i="67"/>
  <c r="G876" i="67"/>
  <c r="G678" i="67"/>
  <c r="G942" i="67"/>
  <c r="G810" i="67"/>
  <c r="G673" i="67"/>
  <c r="G637" i="67"/>
  <c r="G702" i="67"/>
  <c r="G688" i="67"/>
  <c r="G755" i="67"/>
  <c r="G823" i="67"/>
  <c r="G622" i="67"/>
  <c r="G694" i="67"/>
  <c r="G732" i="67"/>
  <c r="G638" i="67"/>
  <c r="G811" i="67"/>
  <c r="G594" i="67"/>
  <c r="G909" i="67"/>
  <c r="G884" i="67"/>
  <c r="G812" i="67"/>
  <c r="G749" i="67"/>
  <c r="G133" i="67"/>
  <c r="G949" i="67"/>
  <c r="G902" i="67"/>
  <c r="G596" i="67"/>
  <c r="G733" i="67"/>
  <c r="G124" i="67"/>
  <c r="G648" i="67"/>
  <c r="G624" i="67"/>
  <c r="G719" i="67"/>
  <c r="G974" i="67"/>
  <c r="G910" i="67"/>
  <c r="G898" i="67"/>
  <c r="G865" i="67"/>
  <c r="G134" i="67"/>
  <c r="G855" i="67"/>
  <c r="G899" i="67"/>
  <c r="G608" i="67"/>
  <c r="G950" i="67"/>
  <c r="G611" i="67"/>
  <c r="G703" i="67"/>
  <c r="G813" i="67"/>
  <c r="G814" i="67"/>
  <c r="G844" i="67"/>
  <c r="G615" i="67"/>
  <c r="G943" i="67"/>
  <c r="G944" i="67"/>
  <c r="G815" i="67"/>
  <c r="G885" i="67"/>
  <c r="G135" i="67"/>
  <c r="G689" i="67"/>
  <c r="G724" i="67"/>
  <c r="G900" i="67"/>
  <c r="G623" i="67"/>
  <c r="G845" i="67"/>
  <c r="G877" i="67"/>
  <c r="G901" i="67"/>
  <c r="G142" i="67"/>
  <c r="G846" i="67"/>
  <c r="G886" i="67"/>
  <c r="G709" i="67"/>
  <c r="G816" i="67"/>
  <c r="G817" i="67"/>
  <c r="G818" i="67"/>
  <c r="G945" i="67"/>
  <c r="G613" i="67"/>
  <c r="G604" i="67"/>
  <c r="G819" i="67"/>
  <c r="G820" i="67"/>
  <c r="G847" i="67"/>
  <c r="G887" i="67"/>
  <c r="G951" i="67"/>
  <c r="G821" i="67"/>
  <c r="G848" i="67"/>
  <c r="G125" i="67"/>
  <c r="G706" i="67"/>
  <c r="G756" i="67"/>
  <c r="G616" i="67"/>
  <c r="G666" i="67"/>
  <c r="G849" i="67"/>
  <c r="G667" i="67"/>
  <c r="G605" i="67"/>
  <c r="G585" i="67"/>
  <c r="G587" i="67"/>
  <c r="G580" i="67"/>
  <c r="G582" i="67"/>
  <c r="G976" i="67"/>
  <c r="G977" i="67"/>
  <c r="G586" i="67"/>
  <c r="G588" i="67"/>
  <c r="G275" i="67"/>
  <c r="G581" i="67"/>
  <c r="G589" i="67"/>
  <c r="G590" i="67"/>
  <c r="G975" i="67"/>
  <c r="G980" i="67"/>
  <c r="G578" i="67"/>
  <c r="G978" i="67"/>
  <c r="G981" i="67"/>
  <c r="G583" i="67"/>
  <c r="G979" i="67"/>
  <c r="G584" i="67"/>
  <c r="G428" i="67"/>
  <c r="G421" i="67"/>
  <c r="G1017" i="67"/>
  <c r="G1023" i="67"/>
  <c r="G521" i="67"/>
  <c r="G379" i="67"/>
  <c r="G113" i="67"/>
  <c r="G338" i="67"/>
  <c r="G340" i="67"/>
  <c r="G534" i="67"/>
  <c r="G342" i="67"/>
  <c r="G417" i="67"/>
  <c r="G482" i="67"/>
  <c r="G339" i="67"/>
  <c r="G483" i="67"/>
  <c r="G359" i="67"/>
  <c r="G516" i="67"/>
  <c r="G472" i="67"/>
  <c r="G438" i="67"/>
  <c r="G1028" i="67"/>
  <c r="G95" i="67"/>
  <c r="G518" i="67"/>
  <c r="G435" i="67"/>
  <c r="G453" i="67"/>
  <c r="G90" i="67"/>
  <c r="G457" i="67"/>
  <c r="G1022" i="67"/>
  <c r="G381" i="67"/>
  <c r="G513" i="67"/>
  <c r="G96" i="67"/>
  <c r="G385" i="67"/>
  <c r="G458" i="67"/>
  <c r="G462" i="67"/>
  <c r="G356" i="67"/>
  <c r="G1021" i="67"/>
  <c r="G337" i="67"/>
  <c r="G94" i="67"/>
  <c r="G365" i="67"/>
  <c r="G369" i="67"/>
  <c r="G377" i="67"/>
  <c r="G522" i="67"/>
  <c r="G114" i="67"/>
  <c r="G115" i="67"/>
  <c r="G508" i="67"/>
  <c r="G468" i="67"/>
  <c r="G1024" i="67"/>
  <c r="G360" i="67"/>
  <c r="G454" i="67"/>
  <c r="G384" i="67"/>
  <c r="G392" i="67"/>
  <c r="G469" i="67"/>
  <c r="G382" i="67"/>
  <c r="G393" i="67"/>
  <c r="G502" i="67"/>
  <c r="G459" i="67"/>
  <c r="G374" i="67"/>
  <c r="G386" i="67"/>
  <c r="G439" i="67"/>
  <c r="G484" i="67"/>
  <c r="G108" i="67"/>
  <c r="G361" i="67"/>
  <c r="G477" i="67"/>
  <c r="G109" i="67"/>
  <c r="G362" i="67"/>
  <c r="G536" i="67"/>
  <c r="G535" i="67"/>
  <c r="G1029" i="67"/>
  <c r="G436" i="67"/>
  <c r="G413" i="67"/>
  <c r="G394" i="67"/>
  <c r="G395" i="67"/>
  <c r="G474" i="67"/>
  <c r="G485" i="67"/>
  <c r="G343" i="67"/>
  <c r="G396" i="67"/>
  <c r="G354" i="67"/>
  <c r="G370" i="67"/>
  <c r="G397" i="67"/>
  <c r="G517" i="67"/>
  <c r="G1016" i="67"/>
  <c r="G523" i="67"/>
  <c r="G486" i="67"/>
  <c r="G91" i="67"/>
  <c r="G358" i="67"/>
  <c r="G510" i="67"/>
  <c r="G347" i="67"/>
  <c r="G398" i="67"/>
  <c r="G540" i="67"/>
  <c r="G1013" i="67"/>
  <c r="G399" i="67"/>
  <c r="G531" i="67"/>
  <c r="G420" i="67"/>
  <c r="G460" i="67"/>
  <c r="G505" i="67"/>
  <c r="G440" i="67"/>
  <c r="G92" i="67"/>
  <c r="G441" i="67"/>
  <c r="G116" i="67"/>
  <c r="G1014" i="67"/>
  <c r="G456" i="67"/>
  <c r="G380" i="67"/>
  <c r="G464" i="67"/>
  <c r="G400" i="67"/>
  <c r="G106" i="67"/>
  <c r="G422" i="67"/>
  <c r="G349" i="67"/>
  <c r="G487" i="67"/>
  <c r="G541" i="67"/>
  <c r="G99" i="67"/>
  <c r="G1026" i="67"/>
  <c r="G401" i="67"/>
  <c r="G105" i="67"/>
  <c r="G117" i="67"/>
  <c r="G110" i="67"/>
  <c r="G352" i="67"/>
  <c r="G503" i="67"/>
  <c r="G402" i="67"/>
  <c r="G371" i="67"/>
  <c r="G1018" i="67"/>
  <c r="G372" i="67"/>
  <c r="G478" i="67"/>
  <c r="G473" i="67"/>
  <c r="G363" i="67"/>
  <c r="G100" i="67"/>
  <c r="G103" i="67"/>
  <c r="G455" i="67"/>
  <c r="G414" i="67"/>
  <c r="G403" i="67"/>
  <c r="G524" i="67"/>
  <c r="G442" i="67"/>
  <c r="G488" i="67"/>
  <c r="G475" i="67"/>
  <c r="G470" i="67"/>
  <c r="G471" i="67"/>
  <c r="G489" i="67"/>
  <c r="G490" i="67"/>
  <c r="G404" i="67"/>
  <c r="G355" i="67"/>
  <c r="G1019" i="67"/>
  <c r="G405" i="67"/>
  <c r="G514" i="67"/>
  <c r="G509" i="67"/>
  <c r="G427" i="67"/>
  <c r="G348" i="67"/>
  <c r="G387" i="67"/>
  <c r="G93" i="67"/>
  <c r="G429" i="67"/>
  <c r="G491" i="67"/>
  <c r="G492" i="67"/>
  <c r="G493" i="67"/>
  <c r="G1027" i="67"/>
  <c r="G118" i="67"/>
  <c r="G388" i="67"/>
  <c r="G433" i="67"/>
  <c r="G525" i="67"/>
  <c r="G537" i="67"/>
  <c r="G104" i="67"/>
  <c r="G476" i="67"/>
  <c r="G418" i="67"/>
  <c r="G389" i="67"/>
  <c r="G494" i="67"/>
  <c r="G430" i="67"/>
  <c r="G443" i="67"/>
  <c r="G366" i="67"/>
  <c r="G444" i="67"/>
  <c r="G495" i="67"/>
  <c r="G415" i="67"/>
  <c r="G97" i="67"/>
  <c r="G511" i="67"/>
  <c r="G416" i="67"/>
  <c r="G375" i="67"/>
  <c r="G376" i="67"/>
  <c r="G512" i="67"/>
  <c r="G479" i="67"/>
  <c r="G390" i="67"/>
  <c r="G445" i="67"/>
  <c r="G465" i="67"/>
  <c r="G406" i="67"/>
  <c r="G1025" i="67"/>
  <c r="G350" i="67"/>
  <c r="G102" i="67"/>
  <c r="G515" i="67"/>
  <c r="G367" i="67"/>
  <c r="G446" i="67"/>
  <c r="G378" i="67"/>
  <c r="G357" i="67"/>
  <c r="G368" i="67"/>
  <c r="G520" i="67"/>
  <c r="G345" i="67"/>
  <c r="G466" i="67"/>
  <c r="G423" i="67"/>
  <c r="G407" i="67"/>
  <c r="G408" i="67"/>
  <c r="G496" i="67"/>
  <c r="G424" i="67"/>
  <c r="G519" i="67"/>
  <c r="G98" i="67"/>
  <c r="G107" i="67"/>
  <c r="G467" i="67"/>
  <c r="G1020" i="67"/>
  <c r="G1031" i="67"/>
  <c r="G447" i="67"/>
  <c r="G526" i="67"/>
  <c r="G538" i="67"/>
  <c r="G480" i="67"/>
  <c r="G448" i="67"/>
  <c r="G1030" i="67"/>
  <c r="G111" i="67"/>
  <c r="G463" i="67"/>
  <c r="G112" i="67"/>
  <c r="G481" i="67"/>
  <c r="G532" i="67"/>
  <c r="G533" i="67"/>
  <c r="G344" i="67"/>
  <c r="G383" i="67"/>
  <c r="G539" i="67"/>
  <c r="G497" i="67"/>
  <c r="G351" i="67"/>
  <c r="G353" i="67"/>
  <c r="G437" i="67"/>
  <c r="G527" i="67"/>
  <c r="G431" i="67"/>
  <c r="G346" i="67"/>
  <c r="G530" i="67"/>
  <c r="G504" i="67"/>
  <c r="G364" i="67"/>
  <c r="G409" i="67"/>
  <c r="G449" i="67"/>
  <c r="G119" i="67"/>
  <c r="G410" i="67"/>
  <c r="G498" i="67"/>
  <c r="G341" i="67"/>
  <c r="G425" i="67"/>
  <c r="G528" i="67"/>
  <c r="G450" i="67"/>
  <c r="G506" i="67"/>
  <c r="G1015" i="67"/>
  <c r="G426" i="67"/>
  <c r="G419" i="67"/>
  <c r="G391" i="67"/>
  <c r="G432" i="67"/>
  <c r="G461" i="67"/>
  <c r="G542" i="67"/>
  <c r="G373" i="67"/>
  <c r="G451" i="67"/>
  <c r="G501" i="67"/>
  <c r="G452" i="67"/>
  <c r="G507" i="67"/>
  <c r="G101" i="67"/>
  <c r="G499" i="67"/>
  <c r="G411" i="67"/>
  <c r="G412" i="67"/>
  <c r="G434" i="67"/>
  <c r="G500" i="67"/>
  <c r="G529" i="67"/>
  <c r="G1046" i="67"/>
  <c r="G1040" i="67"/>
  <c r="G1041" i="67"/>
  <c r="G1042" i="67"/>
  <c r="G1053" i="67"/>
  <c r="G1051" i="67"/>
  <c r="G1039" i="67"/>
  <c r="G1043" i="67"/>
  <c r="G1055" i="67"/>
  <c r="G1044" i="67"/>
  <c r="G1050" i="67"/>
  <c r="G1048" i="67"/>
  <c r="G1047" i="67"/>
  <c r="G1037" i="67"/>
  <c r="G1045" i="67"/>
  <c r="G1049" i="67"/>
  <c r="G1036" i="67"/>
  <c r="G1052" i="67"/>
  <c r="G1038" i="67"/>
  <c r="G1054" i="67"/>
  <c r="G1253" i="67"/>
  <c r="G1252" i="67"/>
  <c r="G1256" i="67"/>
  <c r="G1255" i="67"/>
  <c r="G1254" i="67"/>
  <c r="G1258" i="67"/>
  <c r="G1257" i="67"/>
  <c r="G1251" i="67"/>
  <c r="G1355" i="67"/>
  <c r="G1321" i="67"/>
  <c r="G1554" i="67"/>
  <c r="G1546" i="67"/>
  <c r="G1470" i="67"/>
  <c r="G1382" i="67"/>
  <c r="G1383" i="67"/>
  <c r="G1384" i="67"/>
  <c r="G1452" i="67"/>
  <c r="G1372" i="67"/>
  <c r="G1471" i="67"/>
  <c r="G1490" i="67"/>
  <c r="G1260" i="67"/>
  <c r="G1273" i="67"/>
  <c r="G1296" i="67"/>
  <c r="G1453" i="67"/>
  <c r="G1385" i="67"/>
  <c r="G1307" i="67"/>
  <c r="G1491" i="67"/>
  <c r="G1509" i="67"/>
  <c r="G1322" i="67"/>
  <c r="G1454" i="67"/>
  <c r="G1386" i="67"/>
  <c r="G1555" i="67"/>
  <c r="G1426" i="67"/>
  <c r="G1556" i="67"/>
  <c r="G1323" i="67"/>
  <c r="G1356" i="67"/>
  <c r="G1387" i="67"/>
  <c r="G1557" i="67"/>
  <c r="G1388" i="67"/>
  <c r="G1558" i="67"/>
  <c r="G1472" i="67"/>
  <c r="G1455" i="67"/>
  <c r="G1492" i="67"/>
  <c r="G1427" i="67"/>
  <c r="G1510" i="67"/>
  <c r="G1428" i="67"/>
  <c r="G1559" i="67"/>
  <c r="G1552" i="67"/>
  <c r="G1493" i="67"/>
  <c r="G1456" i="67"/>
  <c r="G1389" i="67"/>
  <c r="G1457" i="67"/>
  <c r="G1390" i="67"/>
  <c r="G1267" i="67"/>
  <c r="G1391" i="67"/>
  <c r="G1494" i="67"/>
  <c r="G1392" i="67"/>
  <c r="G1473" i="67"/>
  <c r="G1357" i="67"/>
  <c r="G1429" i="67"/>
  <c r="G1275" i="67"/>
  <c r="G1542" i="67"/>
  <c r="G1474" i="67"/>
  <c r="G1373" i="67"/>
  <c r="G1358" i="67"/>
  <c r="G1324" i="67"/>
  <c r="G1359" i="67"/>
  <c r="G1495" i="67"/>
  <c r="G1475" i="67"/>
  <c r="G1430" i="67"/>
  <c r="G1458" i="67"/>
  <c r="G1360" i="67"/>
  <c r="G1297" i="67"/>
  <c r="G1347" i="67"/>
  <c r="G1451" i="67"/>
  <c r="G1459" i="67"/>
  <c r="G1393" i="67"/>
  <c r="G1394" i="67"/>
  <c r="G1431" i="67"/>
  <c r="G1325" i="67"/>
  <c r="G1374" i="67"/>
  <c r="G1536" i="67"/>
  <c r="G1317" i="67"/>
  <c r="G1290" i="67"/>
  <c r="G1511" i="67"/>
  <c r="G1291" i="67"/>
  <c r="G1326" i="67"/>
  <c r="G1327" i="67"/>
  <c r="G1547" i="67"/>
  <c r="G1432" i="67"/>
  <c r="G1328" i="67"/>
  <c r="G1395" i="67"/>
  <c r="G1496" i="67"/>
  <c r="G1433" i="67"/>
  <c r="G1434" i="67"/>
  <c r="G1516" i="67"/>
  <c r="G1261" i="67"/>
  <c r="G1396" i="67"/>
  <c r="G1329" i="67"/>
  <c r="G1497" i="67"/>
  <c r="G1560" i="67"/>
  <c r="G1548" i="67"/>
  <c r="G1330" i="67"/>
  <c r="G1259" i="67"/>
  <c r="G1331" i="67"/>
  <c r="G1308" i="67"/>
  <c r="G1361" i="67"/>
  <c r="G1498" i="67"/>
  <c r="G1332" i="67"/>
  <c r="G1271" i="67"/>
  <c r="G1375" i="67"/>
  <c r="G1499" i="67"/>
  <c r="G1476" i="67"/>
  <c r="G1309" i="67"/>
  <c r="G1310" i="67"/>
  <c r="G1397" i="67"/>
  <c r="G1398" i="67"/>
  <c r="G1298" i="67"/>
  <c r="G1302" i="67"/>
  <c r="G1477" i="67"/>
  <c r="G1399" i="67"/>
  <c r="G1500" i="67"/>
  <c r="G1311" i="67"/>
  <c r="G1400" i="67"/>
  <c r="G1512" i="67"/>
  <c r="G1348" i="67"/>
  <c r="G1362" i="67"/>
  <c r="G1349" i="67"/>
  <c r="G1543" i="67"/>
  <c r="G1435" i="67"/>
  <c r="G1460" i="67"/>
  <c r="G1333" i="67"/>
  <c r="G1461" i="67"/>
  <c r="G1436" i="67"/>
  <c r="G1501" i="67"/>
  <c r="G1462" i="67"/>
  <c r="G1478" i="67"/>
  <c r="G1502" i="67"/>
  <c r="G1437" i="67"/>
  <c r="G1350" i="67"/>
  <c r="G1401" i="67"/>
  <c r="G1402" i="67"/>
  <c r="G1351" i="67"/>
  <c r="G1403" i="67"/>
  <c r="G1299" i="67"/>
  <c r="G1334" i="67"/>
  <c r="G1479" i="67"/>
  <c r="G1404" i="67"/>
  <c r="G1537" i="67"/>
  <c r="G1405" i="67"/>
  <c r="G1300" i="67"/>
  <c r="G1517" i="67"/>
  <c r="G1513" i="67"/>
  <c r="G1503" i="67"/>
  <c r="G1303" i="67"/>
  <c r="G1518" i="67"/>
  <c r="G1480" i="67"/>
  <c r="G1534" i="67"/>
  <c r="G1538" i="67"/>
  <c r="G1335" i="67"/>
  <c r="G1549" i="67"/>
  <c r="G1481" i="67"/>
  <c r="G1265" i="67"/>
  <c r="G1482" i="67"/>
  <c r="G1519" i="67"/>
  <c r="G1483" i="67"/>
  <c r="G1438" i="67"/>
  <c r="G1352" i="67"/>
  <c r="G1539" i="67"/>
  <c r="G1336" i="67"/>
  <c r="G1484" i="67"/>
  <c r="G1276" i="67"/>
  <c r="G1544" i="67"/>
  <c r="G1530" i="67"/>
  <c r="G1277" i="67"/>
  <c r="G1363" i="67"/>
  <c r="G1364" i="67"/>
  <c r="G1550" i="67"/>
  <c r="G1365" i="67"/>
  <c r="G1439" i="67"/>
  <c r="G1264" i="67"/>
  <c r="G1440" i="67"/>
  <c r="G1266" i="67"/>
  <c r="G1531" i="67"/>
  <c r="G1366" i="67"/>
  <c r="G1406" i="67"/>
  <c r="G1504" i="67"/>
  <c r="G1337" i="67"/>
  <c r="G1407" i="67"/>
  <c r="G1278" i="67"/>
  <c r="G1520" i="67"/>
  <c r="G1463" i="67"/>
  <c r="G1551" i="67"/>
  <c r="G1408" i="67"/>
  <c r="G1409" i="67"/>
  <c r="G1505" i="67"/>
  <c r="G1521" i="67"/>
  <c r="G1464" i="67"/>
  <c r="G1441" i="67"/>
  <c r="G1318" i="67"/>
  <c r="G1304" i="67"/>
  <c r="G1312" i="67"/>
  <c r="G1553" i="67"/>
  <c r="G1279" i="67"/>
  <c r="G1410" i="67"/>
  <c r="G1411" i="67"/>
  <c r="G1367" i="67"/>
  <c r="G1485" i="67"/>
  <c r="G1315" i="67"/>
  <c r="G1368" i="67"/>
  <c r="G1412" i="67"/>
  <c r="G1442" i="67"/>
  <c r="G1465" i="67"/>
  <c r="G1280" i="67"/>
  <c r="G1486" i="67"/>
  <c r="G1522" i="67"/>
  <c r="G1313" i="67"/>
  <c r="G1561" i="67"/>
  <c r="G1376" i="67"/>
  <c r="G1443" i="67"/>
  <c r="G1514" i="67"/>
  <c r="G1319" i="67"/>
  <c r="G1292" i="67"/>
  <c r="G1305" i="67"/>
  <c r="G1262" i="67"/>
  <c r="G1338" i="67"/>
  <c r="G1540" i="67"/>
  <c r="G1281" i="67"/>
  <c r="G1529" i="67"/>
  <c r="G1377" i="67"/>
  <c r="G1487" i="67"/>
  <c r="G1339" i="67"/>
  <c r="G1314" i="67"/>
  <c r="G1340" i="67"/>
  <c r="G1413" i="67"/>
  <c r="G1532" i="67"/>
  <c r="G1282" i="67"/>
  <c r="G1506" i="67"/>
  <c r="G1562" i="67"/>
  <c r="G1353" i="67"/>
  <c r="G1414" i="67"/>
  <c r="G1316" i="67"/>
  <c r="G1268" i="67"/>
  <c r="G1378" i="67"/>
  <c r="G1369" i="67"/>
  <c r="G1283" i="67"/>
  <c r="G1301" i="67"/>
  <c r="G1293" i="67"/>
  <c r="G1523" i="67"/>
  <c r="G1379" i="67"/>
  <c r="G1415" i="67"/>
  <c r="G1444" i="67"/>
  <c r="G1524" i="67"/>
  <c r="G1341" i="67"/>
  <c r="G1488" i="67"/>
  <c r="G1545" i="67"/>
  <c r="G1416" i="67"/>
  <c r="G1272" i="67"/>
  <c r="G1417" i="67"/>
  <c r="G1418" i="67"/>
  <c r="G1284" i="67"/>
  <c r="G1306" i="67"/>
  <c r="G1370" i="67"/>
  <c r="G1419" i="67"/>
  <c r="G1263" i="67"/>
  <c r="G1342" i="67"/>
  <c r="G1525" i="67"/>
  <c r="G1354" i="67"/>
  <c r="G1269" i="67"/>
  <c r="G1507" i="67"/>
  <c r="G1285" i="67"/>
  <c r="G1466" i="67"/>
  <c r="G1343" i="67"/>
  <c r="G1420" i="67"/>
  <c r="G1274" i="67"/>
  <c r="G1380" i="67"/>
  <c r="G1515" i="67"/>
  <c r="G1467" i="67"/>
  <c r="G1286" i="67"/>
  <c r="G1508" i="67"/>
  <c r="G1533" i="67"/>
  <c r="G1421" i="67"/>
  <c r="G1526" i="67"/>
  <c r="G1468" i="67"/>
  <c r="G1469" i="67"/>
  <c r="G1422" i="67"/>
  <c r="G1344" i="67"/>
  <c r="G1445" i="67"/>
  <c r="G1563" i="67"/>
  <c r="G1541" i="67"/>
  <c r="G1294" i="67"/>
  <c r="G1320" i="67"/>
  <c r="G1527" i="67"/>
  <c r="G1381" i="67"/>
  <c r="G1287" i="67"/>
  <c r="G1528" i="67"/>
  <c r="G1423" i="67"/>
  <c r="G1489" i="67"/>
  <c r="G1446" i="67"/>
  <c r="G1270" i="67"/>
  <c r="G1288" i="67"/>
  <c r="G1535" i="67"/>
  <c r="G1564" i="67"/>
  <c r="G1295" i="67"/>
  <c r="G1345" i="67"/>
  <c r="G1371" i="67"/>
  <c r="G1447" i="67"/>
  <c r="G1448" i="67"/>
  <c r="G1449" i="67"/>
  <c r="G1424" i="67"/>
  <c r="G1425" i="67"/>
  <c r="G1450" i="67"/>
  <c r="G1346" i="67"/>
  <c r="G1289" i="67"/>
  <c r="G1573" i="67"/>
  <c r="G1574" i="67"/>
  <c r="G1585" i="67"/>
  <c r="G1567" i="67"/>
  <c r="G1575" i="67"/>
  <c r="G1568" i="67"/>
  <c r="G1576" i="67"/>
  <c r="G1571" i="67"/>
  <c r="G1577" i="67"/>
  <c r="G1569" i="67"/>
  <c r="G1572" i="67"/>
  <c r="G1578" i="67"/>
  <c r="G1566" i="67"/>
  <c r="G1565" i="67"/>
  <c r="G1579" i="67"/>
  <c r="G1570" i="67"/>
  <c r="G1580" i="67"/>
  <c r="G1581" i="67"/>
  <c r="G1583" i="67"/>
  <c r="G1582" i="67"/>
  <c r="G1584" i="67"/>
  <c r="G1241" i="67"/>
  <c r="G1242" i="67"/>
  <c r="G1245" i="67"/>
  <c r="G1247" i="67"/>
  <c r="G1239" i="67"/>
  <c r="G1243" i="67"/>
  <c r="G1248" i="67"/>
  <c r="G1250" i="67"/>
  <c r="G1249" i="67"/>
  <c r="G1240" i="67"/>
  <c r="G1246" i="67"/>
  <c r="G1244" i="67"/>
  <c r="G1232" i="67"/>
  <c r="G1086" i="67"/>
  <c r="G1117" i="67"/>
  <c r="G1118" i="67"/>
  <c r="G1119" i="67"/>
  <c r="G1220" i="67"/>
  <c r="G1120" i="67"/>
  <c r="G1121" i="67"/>
  <c r="G1122" i="67"/>
  <c r="G1221" i="67"/>
  <c r="G1123" i="67"/>
  <c r="G1124" i="67"/>
  <c r="G1125" i="67"/>
  <c r="G1126" i="67"/>
  <c r="G1127" i="67"/>
  <c r="G1128" i="67"/>
  <c r="G1129" i="67"/>
  <c r="G1130" i="67"/>
  <c r="G1102" i="67"/>
  <c r="G1131" i="67"/>
  <c r="G1132" i="67"/>
  <c r="G1103" i="67"/>
  <c r="G1133" i="67"/>
  <c r="G1134" i="67"/>
  <c r="G1091" i="67"/>
  <c r="G1233" i="67"/>
  <c r="G1135" i="67"/>
  <c r="G1136" i="67"/>
  <c r="G1137" i="67"/>
  <c r="G1138" i="67"/>
  <c r="G1139" i="67"/>
  <c r="G1140" i="67"/>
  <c r="G1141" i="67"/>
  <c r="G1142" i="67"/>
  <c r="G1143" i="67"/>
  <c r="G1084" i="67"/>
  <c r="G1144" i="67"/>
  <c r="G1145" i="67"/>
  <c r="G1146" i="67"/>
  <c r="G1222" i="67"/>
  <c r="G1147" i="67"/>
  <c r="G1148" i="67"/>
  <c r="G1149" i="67"/>
  <c r="G1115" i="67"/>
  <c r="G1150" i="67"/>
  <c r="G1151" i="67"/>
  <c r="G1087" i="67"/>
  <c r="G1094" i="67"/>
  <c r="G1152" i="67"/>
  <c r="G1095" i="67"/>
  <c r="G1223" i="67"/>
  <c r="G1153" i="67"/>
  <c r="G1154" i="67"/>
  <c r="G1234" i="67"/>
  <c r="G1155" i="67"/>
  <c r="G1156" i="67"/>
  <c r="G1157" i="67"/>
  <c r="G1104" i="67"/>
  <c r="G1105" i="67"/>
  <c r="G1158" i="67"/>
  <c r="G1159" i="67"/>
  <c r="G1092" i="67"/>
  <c r="G1082" i="67"/>
  <c r="G1160" i="67"/>
  <c r="G1096" i="67"/>
  <c r="G1161" i="67"/>
  <c r="G1224" i="67"/>
  <c r="G1217" i="67"/>
  <c r="G1097" i="67"/>
  <c r="G1162" i="67"/>
  <c r="G1106" i="67"/>
  <c r="G1081" i="67"/>
  <c r="G1229" i="67"/>
  <c r="G1163" i="67"/>
  <c r="G1098" i="67"/>
  <c r="G1230" i="67"/>
  <c r="G1164" i="67"/>
  <c r="G1088" i="67"/>
  <c r="G1165" i="67"/>
  <c r="G1166" i="67"/>
  <c r="G1167" i="67"/>
  <c r="G1168" i="67"/>
  <c r="G1169" i="67"/>
  <c r="G1225" i="67"/>
  <c r="G1170" i="67"/>
  <c r="G1171" i="67"/>
  <c r="G1172" i="67"/>
  <c r="G1101" i="67"/>
  <c r="G1173" i="67"/>
  <c r="G1174" i="67"/>
  <c r="G1175" i="67"/>
  <c r="G1176" i="67"/>
  <c r="G1177" i="67"/>
  <c r="G1178" i="67"/>
  <c r="G1179" i="67"/>
  <c r="G1235" i="67"/>
  <c r="G1089" i="67"/>
  <c r="G1180" i="67"/>
  <c r="G1226" i="67"/>
  <c r="G1099" i="67"/>
  <c r="G1181" i="67"/>
  <c r="G1182" i="67"/>
  <c r="G1183" i="67"/>
  <c r="G1184" i="67"/>
  <c r="G1218" i="67"/>
  <c r="G1116" i="67"/>
  <c r="G1185" i="67"/>
  <c r="G1186" i="67"/>
  <c r="G1083" i="67"/>
  <c r="G1187" i="67"/>
  <c r="G1107" i="67"/>
  <c r="G1108" i="67"/>
  <c r="G1219" i="67"/>
  <c r="G1090" i="67"/>
  <c r="G1188" i="67"/>
  <c r="G1189" i="67"/>
  <c r="G1190" i="67"/>
  <c r="G1236" i="67"/>
  <c r="G1100" i="67"/>
  <c r="G1109" i="67"/>
  <c r="G1191" i="67"/>
  <c r="G1192" i="67"/>
  <c r="G1216" i="67"/>
  <c r="G1227" i="67"/>
  <c r="G1193" i="67"/>
  <c r="G1194" i="67"/>
  <c r="G1080" i="67"/>
  <c r="G1195" i="67"/>
  <c r="G1110" i="67"/>
  <c r="G1085" i="67"/>
  <c r="G1196" i="67"/>
  <c r="G1197" i="67"/>
  <c r="G1111" i="67"/>
  <c r="G1198" i="67"/>
  <c r="G1199" i="67"/>
  <c r="G1237" i="67"/>
  <c r="G1200" i="67"/>
  <c r="G1201" i="67"/>
  <c r="G1202" i="67"/>
  <c r="G1112" i="67"/>
  <c r="G1203" i="67"/>
  <c r="G1204" i="67"/>
  <c r="G1205" i="67"/>
  <c r="G1206" i="67"/>
  <c r="G1207" i="67"/>
  <c r="G1238" i="67"/>
  <c r="G1208" i="67"/>
  <c r="G1209" i="67"/>
  <c r="G1231" i="67"/>
  <c r="G1210" i="67"/>
  <c r="G1093" i="67"/>
  <c r="G1211" i="67"/>
  <c r="G1212" i="67"/>
  <c r="G1228" i="67"/>
  <c r="G1113" i="67"/>
  <c r="G1213" i="67"/>
  <c r="G1214" i="67"/>
  <c r="G1114" i="67"/>
  <c r="G1215" i="67"/>
  <c r="D556" i="67"/>
  <c r="D571" i="67"/>
  <c r="D992" i="67"/>
  <c r="D311" i="67"/>
  <c r="D21" i="67"/>
  <c r="D58" i="67"/>
  <c r="D261" i="67"/>
  <c r="D998" i="67"/>
  <c r="D983" i="67"/>
  <c r="D184" i="67"/>
  <c r="D230" i="67"/>
  <c r="D1073" i="67"/>
  <c r="D255" i="67"/>
  <c r="D557" i="67"/>
  <c r="D27" i="67"/>
  <c r="D32" i="67"/>
  <c r="D297" i="67"/>
  <c r="D265" i="67"/>
  <c r="D258" i="67"/>
  <c r="D29" i="67"/>
  <c r="D558" i="67"/>
  <c r="D219" i="67"/>
  <c r="D76" i="67"/>
  <c r="D77" i="67"/>
  <c r="D295" i="67"/>
  <c r="D188" i="67"/>
  <c r="D214" i="67"/>
  <c r="D171" i="67"/>
  <c r="D1064" i="67"/>
  <c r="D1006" i="67"/>
  <c r="D232" i="67"/>
  <c r="D141" i="67"/>
  <c r="D1005" i="67"/>
  <c r="D80" i="67"/>
  <c r="D984" i="67"/>
  <c r="D138" i="67"/>
  <c r="D1008" i="67"/>
  <c r="D81" i="67"/>
  <c r="D53" i="67"/>
  <c r="D546" i="67"/>
  <c r="D208" i="67"/>
  <c r="D5" i="67"/>
  <c r="D307" i="67"/>
  <c r="D161" i="67"/>
  <c r="D1074" i="67"/>
  <c r="D54" i="67"/>
  <c r="D150" i="67"/>
  <c r="D166" i="67"/>
  <c r="D164" i="67"/>
  <c r="D233" i="67"/>
  <c r="D65" i="67"/>
  <c r="D320" i="67"/>
  <c r="D17" i="67"/>
  <c r="D319" i="67"/>
  <c r="D190" i="67"/>
  <c r="D165" i="67"/>
  <c r="D173" i="67"/>
  <c r="D207" i="67"/>
  <c r="D990" i="67"/>
  <c r="D13" i="67"/>
  <c r="D240" i="67"/>
  <c r="D204" i="67"/>
  <c r="D248" i="67"/>
  <c r="D31" i="67"/>
  <c r="D66" i="67"/>
  <c r="D197" i="67"/>
  <c r="D249" i="67"/>
  <c r="D49" i="67"/>
  <c r="D244" i="67"/>
  <c r="D317" i="67"/>
  <c r="D236" i="67"/>
  <c r="D87" i="67"/>
  <c r="D1058" i="67"/>
  <c r="D263" i="67"/>
  <c r="D321" i="67"/>
  <c r="D273" i="67"/>
  <c r="D221" i="67"/>
  <c r="D160" i="67"/>
  <c r="D247" i="67"/>
  <c r="D548" i="67"/>
  <c r="D151" i="67"/>
  <c r="D1010" i="67"/>
  <c r="D1009" i="67"/>
  <c r="D1065" i="67"/>
  <c r="D137" i="67"/>
  <c r="D67" i="67"/>
  <c r="D993" i="67"/>
  <c r="D284" i="67"/>
  <c r="D569" i="67"/>
  <c r="D237" i="67"/>
  <c r="D213" i="67"/>
  <c r="D195" i="67"/>
  <c r="D314" i="67"/>
  <c r="D40" i="67"/>
  <c r="D185" i="67"/>
  <c r="D1066" i="67"/>
  <c r="D68" i="67"/>
  <c r="D252" i="67"/>
  <c r="D147" i="67"/>
  <c r="D243" i="67"/>
  <c r="D322" i="67"/>
  <c r="D84" i="67"/>
  <c r="D288" i="67"/>
  <c r="D228" i="67"/>
  <c r="D312" i="67"/>
  <c r="D223" i="67"/>
  <c r="D82" i="67"/>
  <c r="D274" i="67"/>
  <c r="D154" i="67"/>
  <c r="D1056" i="67"/>
  <c r="D22" i="67"/>
  <c r="D23" i="67"/>
  <c r="D1059" i="67"/>
  <c r="D10" i="67"/>
  <c r="D559" i="67"/>
  <c r="D33" i="67"/>
  <c r="D239" i="67"/>
  <c r="D1011" i="67"/>
  <c r="D38" i="67"/>
  <c r="D1067" i="67"/>
  <c r="D174" i="67"/>
  <c r="D74" i="67"/>
  <c r="D565" i="67"/>
  <c r="D69" i="67"/>
  <c r="D186" i="67"/>
  <c r="D241" i="67"/>
  <c r="D78" i="67"/>
  <c r="D270" i="67"/>
  <c r="D216" i="67"/>
  <c r="D175" i="67"/>
  <c r="D323" i="67"/>
  <c r="D289" i="67"/>
  <c r="D550" i="67"/>
  <c r="D324" i="67"/>
  <c r="D257" i="67"/>
  <c r="D250" i="67"/>
  <c r="D292" i="67"/>
  <c r="D989" i="67"/>
  <c r="D1075" i="67"/>
  <c r="D198" i="67"/>
  <c r="D325" i="67"/>
  <c r="D6" i="67"/>
  <c r="D1061" i="67"/>
  <c r="D242" i="67"/>
  <c r="D551" i="67"/>
  <c r="D180" i="67"/>
  <c r="D313" i="67"/>
  <c r="D156" i="67"/>
  <c r="D123" i="67"/>
  <c r="D86" i="67"/>
  <c r="D19" i="67"/>
  <c r="D85" i="67"/>
  <c r="D145" i="67"/>
  <c r="D199" i="67"/>
  <c r="D246" i="67"/>
  <c r="D44" i="67"/>
  <c r="D70" i="67"/>
  <c r="D278" i="67"/>
  <c r="D260" i="67"/>
  <c r="D157" i="67"/>
  <c r="D985" i="67"/>
  <c r="D139" i="67"/>
  <c r="D35" i="67"/>
  <c r="D315" i="67"/>
  <c r="D152" i="67"/>
  <c r="D572" i="67"/>
  <c r="D272" i="67"/>
  <c r="D1012" i="67"/>
  <c r="D991" i="67"/>
  <c r="D181" i="67"/>
  <c r="D276" i="67"/>
  <c r="D62" i="67"/>
  <c r="D187" i="67"/>
  <c r="D176" i="67"/>
  <c r="D294" i="67"/>
  <c r="D567" i="67"/>
  <c r="D212" i="67"/>
  <c r="D63" i="67"/>
  <c r="D290" i="67"/>
  <c r="D177" i="67"/>
  <c r="D995" i="67"/>
  <c r="D552" i="67"/>
  <c r="D574" i="67"/>
  <c r="D56" i="67"/>
  <c r="D226" i="67"/>
  <c r="D83" i="67"/>
  <c r="D79" i="67"/>
  <c r="D144" i="67"/>
  <c r="D560" i="67"/>
  <c r="D25" i="67"/>
  <c r="D149" i="67"/>
  <c r="D305" i="67"/>
  <c r="D256" i="67"/>
  <c r="D326" i="67"/>
  <c r="D1003" i="67"/>
  <c r="D1001" i="67"/>
  <c r="D1033" i="67"/>
  <c r="D285" i="67"/>
  <c r="D189" i="67"/>
  <c r="D225" i="67"/>
  <c r="D8" i="67"/>
  <c r="D11" i="67"/>
  <c r="D253" i="67"/>
  <c r="D202" i="67"/>
  <c r="D298" i="67"/>
  <c r="D327" i="67"/>
  <c r="D259" i="67"/>
  <c r="D60" i="67"/>
  <c r="D1002" i="67"/>
  <c r="D168" i="67"/>
  <c r="D89" i="67"/>
  <c r="D209" i="67"/>
  <c r="D996" i="67"/>
  <c r="D18" i="67"/>
  <c r="D34" i="67"/>
  <c r="D254" i="67"/>
  <c r="D269" i="67"/>
  <c r="D251" i="67"/>
  <c r="D206" i="67"/>
  <c r="D245" i="67"/>
  <c r="D75" i="67"/>
  <c r="D328" i="67"/>
  <c r="D48" i="67"/>
  <c r="D178" i="67"/>
  <c r="D1076" i="67"/>
  <c r="D227" i="67"/>
  <c r="D554" i="67"/>
  <c r="D1070" i="67"/>
  <c r="D561" i="67"/>
  <c r="D9" i="67"/>
  <c r="D200" i="67"/>
  <c r="D308" i="67"/>
  <c r="D566" i="67"/>
  <c r="D562" i="67"/>
  <c r="D196" i="67"/>
  <c r="D1072" i="67"/>
  <c r="D994" i="67"/>
  <c r="D224" i="67"/>
  <c r="D282" i="67"/>
  <c r="D159" i="67"/>
  <c r="D57" i="67"/>
  <c r="D1071" i="67"/>
  <c r="D191" i="67"/>
  <c r="D172" i="67"/>
  <c r="D545" i="67"/>
  <c r="D286" i="67"/>
  <c r="D1000" i="67"/>
  <c r="D215" i="67"/>
  <c r="D1062" i="67"/>
  <c r="D271" i="67"/>
  <c r="D291" i="67"/>
  <c r="D45" i="67"/>
  <c r="D329" i="67"/>
  <c r="D55" i="67"/>
  <c r="D306" i="67"/>
  <c r="D121" i="67"/>
  <c r="D318" i="67"/>
  <c r="D3" i="67"/>
  <c r="D238" i="67"/>
  <c r="D64" i="67"/>
  <c r="D169" i="67"/>
  <c r="D192" i="67"/>
  <c r="D41" i="67"/>
  <c r="D563" i="67"/>
  <c r="D279" i="67"/>
  <c r="D309" i="67"/>
  <c r="D36" i="67"/>
  <c r="D330" i="67"/>
  <c r="D544" i="67"/>
  <c r="D283" i="67"/>
  <c r="D201" i="67"/>
  <c r="D547" i="67"/>
  <c r="D999" i="67"/>
  <c r="D281" i="67"/>
  <c r="D179" i="67"/>
  <c r="D287" i="67"/>
  <c r="D262" i="67"/>
  <c r="D564" i="67"/>
  <c r="D280" i="67"/>
  <c r="D39" i="67"/>
  <c r="D24" i="67"/>
  <c r="D218" i="67"/>
  <c r="D26" i="67"/>
  <c r="D331" i="67"/>
  <c r="D28" i="67"/>
  <c r="D229" i="67"/>
  <c r="D222" i="67"/>
  <c r="D162" i="67"/>
  <c r="D293" i="67"/>
  <c r="D332" i="67"/>
  <c r="D194" i="67"/>
  <c r="D231" i="67"/>
  <c r="D47" i="67"/>
  <c r="D71" i="67"/>
  <c r="D46" i="67"/>
  <c r="D148" i="67"/>
  <c r="D310" i="67"/>
  <c r="D1060" i="67"/>
  <c r="D575" i="67"/>
  <c r="D987" i="67"/>
  <c r="D88" i="67"/>
  <c r="D1077" i="67"/>
  <c r="D182" i="67"/>
  <c r="D234" i="67"/>
  <c r="D1078" i="67"/>
  <c r="D143" i="67"/>
  <c r="D299" i="67"/>
  <c r="D982" i="67"/>
  <c r="D1035" i="67"/>
  <c r="D61" i="67"/>
  <c r="D50" i="67"/>
  <c r="D549" i="67"/>
  <c r="D333" i="67"/>
  <c r="D59" i="67"/>
  <c r="D72" i="67"/>
  <c r="D7" i="67"/>
  <c r="D986" i="67"/>
  <c r="D170" i="67"/>
  <c r="D334" i="67"/>
  <c r="D205" i="67"/>
  <c r="D277" i="67"/>
  <c r="D1063" i="67"/>
  <c r="D555" i="67"/>
  <c r="D37" i="67"/>
  <c r="D264" i="67"/>
  <c r="D266" i="67"/>
  <c r="D12" i="67"/>
  <c r="D1057" i="67"/>
  <c r="D153" i="67"/>
  <c r="D42" i="67"/>
  <c r="D573" i="67"/>
  <c r="D158" i="67"/>
  <c r="D235" i="67"/>
  <c r="D140" i="67"/>
  <c r="D304" i="67"/>
  <c r="D568" i="67"/>
  <c r="D51" i="67"/>
  <c r="D30" i="67"/>
  <c r="D20" i="67"/>
  <c r="D193" i="67"/>
  <c r="D1034" i="67"/>
  <c r="D210" i="67"/>
  <c r="D997" i="67"/>
  <c r="D211" i="67"/>
  <c r="D1068" i="67"/>
  <c r="D268" i="67"/>
  <c r="D1079" i="67"/>
  <c r="D183" i="67"/>
  <c r="D220" i="67"/>
  <c r="D335" i="67"/>
  <c r="D15" i="67"/>
  <c r="D300" i="67"/>
  <c r="D14" i="67"/>
  <c r="D296" i="67"/>
  <c r="D302" i="67"/>
  <c r="D988" i="67"/>
  <c r="D217" i="67"/>
  <c r="D267" i="67"/>
  <c r="D203" i="67"/>
  <c r="D553" i="67"/>
  <c r="D167" i="67"/>
  <c r="D1069" i="67"/>
  <c r="D155" i="67"/>
  <c r="D1004" i="67"/>
  <c r="D73" i="67"/>
  <c r="D543" i="67"/>
  <c r="D1007" i="67"/>
  <c r="D122" i="67"/>
  <c r="D163" i="67"/>
  <c r="D4" i="67"/>
  <c r="D1032" i="67"/>
  <c r="D301" i="67"/>
  <c r="D316" i="67"/>
  <c r="D570" i="67"/>
  <c r="D336" i="67"/>
  <c r="D303" i="67"/>
  <c r="D725" i="67"/>
  <c r="D750" i="67"/>
  <c r="D831" i="67"/>
  <c r="D746" i="67"/>
  <c r="D592" i="67"/>
  <c r="D726" i="67"/>
  <c r="D711" i="67"/>
  <c r="D695" i="67"/>
  <c r="D655" i="67"/>
  <c r="D757" i="67"/>
  <c r="D758" i="67"/>
  <c r="D892" i="67"/>
  <c r="D751" i="67"/>
  <c r="D734" i="67"/>
  <c r="D916" i="67"/>
  <c r="D627" i="67"/>
  <c r="D720" i="67"/>
  <c r="D712" i="67"/>
  <c r="D866" i="67"/>
  <c r="D682" i="67"/>
  <c r="D759" i="67"/>
  <c r="D735" i="67"/>
  <c r="D120" i="67"/>
  <c r="D832" i="67"/>
  <c r="D752" i="67"/>
  <c r="D952" i="67"/>
  <c r="D924" i="67"/>
  <c r="D146" i="67"/>
  <c r="D630" i="67"/>
  <c r="D903" i="67"/>
  <c r="D649" i="67"/>
  <c r="D760" i="67"/>
  <c r="D857" i="67"/>
  <c r="D699" i="67"/>
  <c r="D599" i="67"/>
  <c r="D761" i="67"/>
  <c r="D595" i="67"/>
  <c r="D925" i="67"/>
  <c r="D762" i="67"/>
  <c r="D919" i="67"/>
  <c r="D878" i="67"/>
  <c r="D867" i="67"/>
  <c r="D763" i="67"/>
  <c r="D631" i="67"/>
  <c r="D953" i="67"/>
  <c r="D764" i="67"/>
  <c r="D906" i="67"/>
  <c r="D765" i="67"/>
  <c r="D893" i="67"/>
  <c r="D833" i="67"/>
  <c r="D683" i="67"/>
  <c r="D766" i="67"/>
  <c r="D926" i="67"/>
  <c r="D136" i="67"/>
  <c r="D131" i="67"/>
  <c r="D727" i="67"/>
  <c r="D710" i="67"/>
  <c r="D767" i="67"/>
  <c r="D768" i="67"/>
  <c r="D669" i="67"/>
  <c r="D769" i="67"/>
  <c r="D650" i="67"/>
  <c r="D632" i="67"/>
  <c r="D628" i="67"/>
  <c r="D954" i="67"/>
  <c r="D913" i="67"/>
  <c r="D946" i="67"/>
  <c r="D770" i="67"/>
  <c r="D129" i="67"/>
  <c r="D601" i="67"/>
  <c r="D771" i="67"/>
  <c r="D955" i="67"/>
  <c r="D707" i="67"/>
  <c r="D679" i="67"/>
  <c r="D834" i="67"/>
  <c r="D772" i="67"/>
  <c r="D684" i="67"/>
  <c r="D747" i="67"/>
  <c r="D773" i="67"/>
  <c r="D956" i="67"/>
  <c r="D858" i="67"/>
  <c r="D957" i="67"/>
  <c r="D639" i="67"/>
  <c r="D774" i="67"/>
  <c r="D651" i="67"/>
  <c r="D728" i="67"/>
  <c r="D824" i="67"/>
  <c r="D775" i="67"/>
  <c r="D690" i="67"/>
  <c r="D825" i="67"/>
  <c r="D888" i="67"/>
  <c r="D854" i="67"/>
  <c r="D958" i="67"/>
  <c r="D776" i="67"/>
  <c r="D777" i="67"/>
  <c r="D778" i="67"/>
  <c r="D779" i="67"/>
  <c r="D894" i="67"/>
  <c r="D835" i="67"/>
  <c r="D617" i="67"/>
  <c r="D739" i="67"/>
  <c r="D889" i="67"/>
  <c r="D927" i="67"/>
  <c r="D780" i="67"/>
  <c r="D928" i="67"/>
  <c r="D704" i="67"/>
  <c r="D748" i="67"/>
  <c r="D736" i="67"/>
  <c r="D603" i="67"/>
  <c r="D920" i="67"/>
  <c r="D959" i="67"/>
  <c r="D929" i="67"/>
  <c r="D895" i="67"/>
  <c r="D930" i="67"/>
  <c r="D781" i="67"/>
  <c r="D633" i="67"/>
  <c r="D618" i="67"/>
  <c r="D836" i="67"/>
  <c r="D597" i="67"/>
  <c r="D132" i="67"/>
  <c r="D960" i="67"/>
  <c r="D670" i="67"/>
  <c r="D729" i="67"/>
  <c r="D722" i="67"/>
  <c r="D609" i="67"/>
  <c r="D890" i="67"/>
  <c r="D868" i="67"/>
  <c r="D656" i="67"/>
  <c r="D740" i="67"/>
  <c r="D625" i="67"/>
  <c r="D612" i="67"/>
  <c r="D869" i="67"/>
  <c r="D657" i="67"/>
  <c r="D782" i="67"/>
  <c r="D837" i="67"/>
  <c r="D658" i="67"/>
  <c r="D598" i="67"/>
  <c r="D850" i="67"/>
  <c r="D576" i="67"/>
  <c r="D634" i="67"/>
  <c r="D891" i="67"/>
  <c r="D783" i="67"/>
  <c r="D579" i="67"/>
  <c r="D730" i="67"/>
  <c r="D659" i="67"/>
  <c r="D912" i="67"/>
  <c r="D880" i="67"/>
  <c r="D784" i="67"/>
  <c r="D680" i="67"/>
  <c r="D917" i="67"/>
  <c r="D692" i="67"/>
  <c r="D838" i="67"/>
  <c r="D717" i="67"/>
  <c r="D961" i="67"/>
  <c r="D785" i="67"/>
  <c r="D962" i="67"/>
  <c r="D963" i="67"/>
  <c r="D964" i="67"/>
  <c r="D870" i="67"/>
  <c r="D839" i="67"/>
  <c r="D786" i="67"/>
  <c r="D787" i="67"/>
  <c r="D668" i="67"/>
  <c r="D660" i="67"/>
  <c r="D904" i="67"/>
  <c r="D788" i="67"/>
  <c r="D619" i="67"/>
  <c r="D931" i="67"/>
  <c r="D965" i="67"/>
  <c r="D914" i="67"/>
  <c r="D705" i="67"/>
  <c r="D640" i="67"/>
  <c r="D685" i="67"/>
  <c r="D693" i="67"/>
  <c r="D610" i="67"/>
  <c r="D641" i="67"/>
  <c r="D789" i="67"/>
  <c r="D851" i="67"/>
  <c r="D856" i="67"/>
  <c r="D675" i="67"/>
  <c r="D932" i="67"/>
  <c r="D642" i="67"/>
  <c r="D790" i="67"/>
  <c r="D918" i="67"/>
  <c r="D643" i="67"/>
  <c r="D731" i="67"/>
  <c r="D661" i="67"/>
  <c r="D600" i="67"/>
  <c r="D966" i="67"/>
  <c r="D859" i="67"/>
  <c r="D826" i="67"/>
  <c r="D791" i="67"/>
  <c r="D933" i="67"/>
  <c r="D915" i="67"/>
  <c r="D741" i="67"/>
  <c r="D967" i="67"/>
  <c r="D662" i="67"/>
  <c r="D644" i="67"/>
  <c r="D934" i="67"/>
  <c r="D591" i="67"/>
  <c r="D921" i="67"/>
  <c r="D879" i="67"/>
  <c r="D871" i="67"/>
  <c r="D792" i="67"/>
  <c r="D671" i="67"/>
  <c r="D652" i="67"/>
  <c r="D853" i="67"/>
  <c r="D840" i="67"/>
  <c r="D881" i="67"/>
  <c r="D882" i="67"/>
  <c r="D872" i="67"/>
  <c r="D947" i="67"/>
  <c r="D883" i="67"/>
  <c r="D935" i="67"/>
  <c r="D911" i="67"/>
  <c r="D793" i="67"/>
  <c r="D713" i="67"/>
  <c r="D841" i="67"/>
  <c r="D737" i="67"/>
  <c r="D936" i="67"/>
  <c r="D738" i="67"/>
  <c r="D794" i="67"/>
  <c r="D128" i="67"/>
  <c r="D968" i="67"/>
  <c r="D795" i="67"/>
  <c r="D937" i="67"/>
  <c r="D860" i="67"/>
  <c r="D861" i="67"/>
  <c r="D663" i="67"/>
  <c r="D708" i="67"/>
  <c r="D969" i="67"/>
  <c r="D922" i="67"/>
  <c r="D796" i="67"/>
  <c r="D718" i="67"/>
  <c r="D852" i="67"/>
  <c r="D938" i="67"/>
  <c r="D797" i="67"/>
  <c r="D593" i="67"/>
  <c r="D577" i="67"/>
  <c r="D700" i="67"/>
  <c r="D743" i="67"/>
  <c r="D723" i="67"/>
  <c r="D672" i="67"/>
  <c r="D647" i="67"/>
  <c r="D798" i="67"/>
  <c r="D721" i="67"/>
  <c r="D714" i="67"/>
  <c r="D606" i="67"/>
  <c r="D715" i="67"/>
  <c r="D635" i="67"/>
  <c r="D873" i="67"/>
  <c r="D629" i="67"/>
  <c r="D970" i="67"/>
  <c r="D939" i="67"/>
  <c r="D620" i="67"/>
  <c r="D753" i="67"/>
  <c r="D842" i="67"/>
  <c r="D677" i="67"/>
  <c r="D716" i="67"/>
  <c r="D664" i="67"/>
  <c r="D696" i="67"/>
  <c r="D799" i="67"/>
  <c r="D653" i="67"/>
  <c r="D742" i="67"/>
  <c r="D822" i="67"/>
  <c r="D607" i="67"/>
  <c r="D614" i="67"/>
  <c r="D923" i="67"/>
  <c r="D602" i="67"/>
  <c r="D691" i="67"/>
  <c r="D681" i="67"/>
  <c r="D843" i="67"/>
  <c r="D827" i="67"/>
  <c r="D754" i="67"/>
  <c r="D896" i="67"/>
  <c r="D828" i="67"/>
  <c r="D654" i="67"/>
  <c r="D626" i="67"/>
  <c r="D744" i="67"/>
  <c r="D907" i="67"/>
  <c r="D862" i="67"/>
  <c r="D905" i="67"/>
  <c r="D800" i="67"/>
  <c r="D801" i="67"/>
  <c r="D686" i="67"/>
  <c r="D676" i="67"/>
  <c r="D874" i="67"/>
  <c r="D802" i="67"/>
  <c r="D803" i="67"/>
  <c r="D621" i="67"/>
  <c r="D697" i="67"/>
  <c r="D940" i="67"/>
  <c r="D804" i="67"/>
  <c r="D829" i="67"/>
  <c r="D805" i="67"/>
  <c r="D971" i="67"/>
  <c r="D806" i="67"/>
  <c r="D908" i="67"/>
  <c r="D972" i="67"/>
  <c r="D674" i="67"/>
  <c r="D948" i="67"/>
  <c r="D863" i="67"/>
  <c r="D646" i="67"/>
  <c r="D807" i="67"/>
  <c r="D16" i="67"/>
  <c r="D698" i="67"/>
  <c r="D645" i="67"/>
  <c r="D130" i="67"/>
  <c r="D52" i="67"/>
  <c r="D43" i="67"/>
  <c r="D701" i="67"/>
  <c r="D830" i="67"/>
  <c r="D665" i="67"/>
  <c r="D973" i="67"/>
  <c r="D864" i="67"/>
  <c r="D808" i="67"/>
  <c r="D941" i="67"/>
  <c r="D687" i="67"/>
  <c r="D636" i="67"/>
  <c r="D897" i="67"/>
  <c r="D809" i="67"/>
  <c r="D875" i="67"/>
  <c r="D745" i="67"/>
  <c r="D126" i="67"/>
  <c r="D127" i="67"/>
  <c r="D876" i="67"/>
  <c r="D678" i="67"/>
  <c r="D942" i="67"/>
  <c r="D810" i="67"/>
  <c r="D673" i="67"/>
  <c r="D637" i="67"/>
  <c r="D702" i="67"/>
  <c r="D688" i="67"/>
  <c r="D755" i="67"/>
  <c r="D823" i="67"/>
  <c r="D622" i="67"/>
  <c r="D694" i="67"/>
  <c r="D732" i="67"/>
  <c r="D638" i="67"/>
  <c r="D811" i="67"/>
  <c r="D594" i="67"/>
  <c r="D909" i="67"/>
  <c r="D884" i="67"/>
  <c r="D812" i="67"/>
  <c r="D749" i="67"/>
  <c r="D133" i="67"/>
  <c r="D949" i="67"/>
  <c r="D902" i="67"/>
  <c r="D596" i="67"/>
  <c r="D733" i="67"/>
  <c r="D124" i="67"/>
  <c r="D648" i="67"/>
  <c r="D624" i="67"/>
  <c r="D719" i="67"/>
  <c r="D974" i="67"/>
  <c r="D910" i="67"/>
  <c r="D898" i="67"/>
  <c r="D865" i="67"/>
  <c r="D134" i="67"/>
  <c r="D855" i="67"/>
  <c r="D899" i="67"/>
  <c r="D608" i="67"/>
  <c r="D950" i="67"/>
  <c r="D611" i="67"/>
  <c r="D703" i="67"/>
  <c r="D813" i="67"/>
  <c r="D814" i="67"/>
  <c r="D844" i="67"/>
  <c r="D615" i="67"/>
  <c r="D943" i="67"/>
  <c r="D944" i="67"/>
  <c r="D815" i="67"/>
  <c r="D885" i="67"/>
  <c r="D135" i="67"/>
  <c r="D689" i="67"/>
  <c r="D724" i="67"/>
  <c r="D900" i="67"/>
  <c r="D623" i="67"/>
  <c r="D845" i="67"/>
  <c r="D877" i="67"/>
  <c r="D901" i="67"/>
  <c r="D142" i="67"/>
  <c r="D846" i="67"/>
  <c r="D886" i="67"/>
  <c r="D709" i="67"/>
  <c r="D816" i="67"/>
  <c r="D817" i="67"/>
  <c r="D818" i="67"/>
  <c r="D945" i="67"/>
  <c r="D613" i="67"/>
  <c r="D604" i="67"/>
  <c r="D819" i="67"/>
  <c r="D820" i="67"/>
  <c r="D847" i="67"/>
  <c r="D887" i="67"/>
  <c r="D951" i="67"/>
  <c r="D821" i="67"/>
  <c r="D848" i="67"/>
  <c r="D125" i="67"/>
  <c r="D706" i="67"/>
  <c r="D756" i="67"/>
  <c r="D616" i="67"/>
  <c r="D666" i="67"/>
  <c r="D849" i="67"/>
  <c r="D667" i="67"/>
  <c r="D605" i="67"/>
  <c r="D585" i="67"/>
  <c r="D587" i="67"/>
  <c r="D580" i="67"/>
  <c r="D582" i="67"/>
  <c r="D976" i="67"/>
  <c r="D977" i="67"/>
  <c r="D586" i="67"/>
  <c r="D588" i="67"/>
  <c r="D275" i="67"/>
  <c r="D581" i="67"/>
  <c r="D589" i="67"/>
  <c r="D590" i="67"/>
  <c r="D975" i="67"/>
  <c r="D980" i="67"/>
  <c r="D578" i="67"/>
  <c r="D978" i="67"/>
  <c r="D981" i="67"/>
  <c r="D583" i="67"/>
  <c r="D979" i="67"/>
  <c r="D584" i="67"/>
  <c r="D428" i="67"/>
  <c r="D421" i="67"/>
  <c r="D1017" i="67"/>
  <c r="D1023" i="67"/>
  <c r="D521" i="67"/>
  <c r="D379" i="67"/>
  <c r="D113" i="67"/>
  <c r="D338" i="67"/>
  <c r="D340" i="67"/>
  <c r="D534" i="67"/>
  <c r="D342" i="67"/>
  <c r="D417" i="67"/>
  <c r="D482" i="67"/>
  <c r="D339" i="67"/>
  <c r="D483" i="67"/>
  <c r="D359" i="67"/>
  <c r="D516" i="67"/>
  <c r="D472" i="67"/>
  <c r="D438" i="67"/>
  <c r="D1028" i="67"/>
  <c r="D95" i="67"/>
  <c r="D518" i="67"/>
  <c r="D435" i="67"/>
  <c r="D453" i="67"/>
  <c r="D90" i="67"/>
  <c r="D457" i="67"/>
  <c r="D1022" i="67"/>
  <c r="D381" i="67"/>
  <c r="D513" i="67"/>
  <c r="D96" i="67"/>
  <c r="D385" i="67"/>
  <c r="D458" i="67"/>
  <c r="D462" i="67"/>
  <c r="D356" i="67"/>
  <c r="D1021" i="67"/>
  <c r="D337" i="67"/>
  <c r="D94" i="67"/>
  <c r="D365" i="67"/>
  <c r="D369" i="67"/>
  <c r="D377" i="67"/>
  <c r="D522" i="67"/>
  <c r="D114" i="67"/>
  <c r="D115" i="67"/>
  <c r="D508" i="67"/>
  <c r="D468" i="67"/>
  <c r="D1024" i="67"/>
  <c r="D360" i="67"/>
  <c r="D454" i="67"/>
  <c r="D384" i="67"/>
  <c r="D392" i="67"/>
  <c r="D469" i="67"/>
  <c r="D382" i="67"/>
  <c r="D393" i="67"/>
  <c r="D502" i="67"/>
  <c r="D459" i="67"/>
  <c r="D374" i="67"/>
  <c r="D386" i="67"/>
  <c r="D439" i="67"/>
  <c r="D484" i="67"/>
  <c r="D108" i="67"/>
  <c r="D361" i="67"/>
  <c r="D477" i="67"/>
  <c r="D109" i="67"/>
  <c r="D362" i="67"/>
  <c r="D536" i="67"/>
  <c r="D535" i="67"/>
  <c r="D1029" i="67"/>
  <c r="D436" i="67"/>
  <c r="D413" i="67"/>
  <c r="D394" i="67"/>
  <c r="D395" i="67"/>
  <c r="D474" i="67"/>
  <c r="D485" i="67"/>
  <c r="D343" i="67"/>
  <c r="D396" i="67"/>
  <c r="D354" i="67"/>
  <c r="D370" i="67"/>
  <c r="D397" i="67"/>
  <c r="D517" i="67"/>
  <c r="D1016" i="67"/>
  <c r="D523" i="67"/>
  <c r="D486" i="67"/>
  <c r="D91" i="67"/>
  <c r="D358" i="67"/>
  <c r="D510" i="67"/>
  <c r="D347" i="67"/>
  <c r="D398" i="67"/>
  <c r="D540" i="67"/>
  <c r="D1013" i="67"/>
  <c r="D399" i="67"/>
  <c r="D531" i="67"/>
  <c r="D420" i="67"/>
  <c r="D460" i="67"/>
  <c r="D505" i="67"/>
  <c r="D440" i="67"/>
  <c r="D92" i="67"/>
  <c r="D441" i="67"/>
  <c r="D116" i="67"/>
  <c r="D1014" i="67"/>
  <c r="D456" i="67"/>
  <c r="D380" i="67"/>
  <c r="D464" i="67"/>
  <c r="D400" i="67"/>
  <c r="D106" i="67"/>
  <c r="D422" i="67"/>
  <c r="D349" i="67"/>
  <c r="D487" i="67"/>
  <c r="D541" i="67"/>
  <c r="D99" i="67"/>
  <c r="D1026" i="67"/>
  <c r="D401" i="67"/>
  <c r="D105" i="67"/>
  <c r="D117" i="67"/>
  <c r="D110" i="67"/>
  <c r="D352" i="67"/>
  <c r="D503" i="67"/>
  <c r="D402" i="67"/>
  <c r="D371" i="67"/>
  <c r="D1018" i="67"/>
  <c r="D372" i="67"/>
  <c r="D478" i="67"/>
  <c r="D473" i="67"/>
  <c r="D363" i="67"/>
  <c r="D100" i="67"/>
  <c r="D103" i="67"/>
  <c r="D455" i="67"/>
  <c r="D414" i="67"/>
  <c r="D403" i="67"/>
  <c r="D524" i="67"/>
  <c r="D442" i="67"/>
  <c r="D488" i="67"/>
  <c r="D475" i="67"/>
  <c r="D470" i="67"/>
  <c r="D471" i="67"/>
  <c r="D489" i="67"/>
  <c r="D490" i="67"/>
  <c r="D404" i="67"/>
  <c r="D355" i="67"/>
  <c r="D1019" i="67"/>
  <c r="D405" i="67"/>
  <c r="D514" i="67"/>
  <c r="D509" i="67"/>
  <c r="D427" i="67"/>
  <c r="D348" i="67"/>
  <c r="D387" i="67"/>
  <c r="D93" i="67"/>
  <c r="D429" i="67"/>
  <c r="D491" i="67"/>
  <c r="D492" i="67"/>
  <c r="D493" i="67"/>
  <c r="D1027" i="67"/>
  <c r="D118" i="67"/>
  <c r="D388" i="67"/>
  <c r="D433" i="67"/>
  <c r="D525" i="67"/>
  <c r="D537" i="67"/>
  <c r="D104" i="67"/>
  <c r="D476" i="67"/>
  <c r="D418" i="67"/>
  <c r="D389" i="67"/>
  <c r="D494" i="67"/>
  <c r="D430" i="67"/>
  <c r="D443" i="67"/>
  <c r="D366" i="67"/>
  <c r="D444" i="67"/>
  <c r="D495" i="67"/>
  <c r="D415" i="67"/>
  <c r="D97" i="67"/>
  <c r="D511" i="67"/>
  <c r="D416" i="67"/>
  <c r="D375" i="67"/>
  <c r="D376" i="67"/>
  <c r="D512" i="67"/>
  <c r="D479" i="67"/>
  <c r="D390" i="67"/>
  <c r="D445" i="67"/>
  <c r="D465" i="67"/>
  <c r="D406" i="67"/>
  <c r="D1025" i="67"/>
  <c r="D350" i="67"/>
  <c r="D102" i="67"/>
  <c r="D515" i="67"/>
  <c r="D367" i="67"/>
  <c r="D446" i="67"/>
  <c r="D378" i="67"/>
  <c r="D357" i="67"/>
  <c r="D368" i="67"/>
  <c r="D520" i="67"/>
  <c r="D345" i="67"/>
  <c r="D466" i="67"/>
  <c r="D423" i="67"/>
  <c r="D407" i="67"/>
  <c r="D408" i="67"/>
  <c r="D496" i="67"/>
  <c r="D424" i="67"/>
  <c r="D519" i="67"/>
  <c r="D98" i="67"/>
  <c r="D107" i="67"/>
  <c r="D467" i="67"/>
  <c r="D1020" i="67"/>
  <c r="D1031" i="67"/>
  <c r="D447" i="67"/>
  <c r="D526" i="67"/>
  <c r="D538" i="67"/>
  <c r="D480" i="67"/>
  <c r="D448" i="67"/>
  <c r="D1030" i="67"/>
  <c r="D111" i="67"/>
  <c r="D463" i="67"/>
  <c r="D112" i="67"/>
  <c r="D481" i="67"/>
  <c r="D532" i="67"/>
  <c r="D533" i="67"/>
  <c r="D344" i="67"/>
  <c r="D383" i="67"/>
  <c r="D539" i="67"/>
  <c r="D497" i="67"/>
  <c r="D351" i="67"/>
  <c r="D353" i="67"/>
  <c r="D437" i="67"/>
  <c r="D527" i="67"/>
  <c r="D431" i="67"/>
  <c r="D346" i="67"/>
  <c r="D530" i="67"/>
  <c r="D504" i="67"/>
  <c r="D364" i="67"/>
  <c r="D409" i="67"/>
  <c r="D449" i="67"/>
  <c r="D119" i="67"/>
  <c r="D410" i="67"/>
  <c r="D498" i="67"/>
  <c r="D341" i="67"/>
  <c r="D425" i="67"/>
  <c r="D528" i="67"/>
  <c r="D450" i="67"/>
  <c r="D506" i="67"/>
  <c r="D1015" i="67"/>
  <c r="D426" i="67"/>
  <c r="D419" i="67"/>
  <c r="D391" i="67"/>
  <c r="D432" i="67"/>
  <c r="D461" i="67"/>
  <c r="D542" i="67"/>
  <c r="D373" i="67"/>
  <c r="D451" i="67"/>
  <c r="D501" i="67"/>
  <c r="D452" i="67"/>
  <c r="D507" i="67"/>
  <c r="D101" i="67"/>
  <c r="D499" i="67"/>
  <c r="D411" i="67"/>
  <c r="D412" i="67"/>
  <c r="D434" i="67"/>
  <c r="D500" i="67"/>
  <c r="D529" i="67"/>
  <c r="D1046" i="67"/>
  <c r="D1040" i="67"/>
  <c r="D1041" i="67"/>
  <c r="D1042" i="67"/>
  <c r="D1053" i="67"/>
  <c r="D1051" i="67"/>
  <c r="D1039" i="67"/>
  <c r="D1043" i="67"/>
  <c r="D1055" i="67"/>
  <c r="D1044" i="67"/>
  <c r="D1050" i="67"/>
  <c r="D1048" i="67"/>
  <c r="D1047" i="67"/>
  <c r="D1037" i="67"/>
  <c r="D1045" i="67"/>
  <c r="D1049" i="67"/>
  <c r="D1036" i="67"/>
  <c r="D1052" i="67"/>
  <c r="D1038" i="67"/>
  <c r="D1054" i="67"/>
  <c r="D1253" i="67"/>
  <c r="D1252" i="67"/>
  <c r="D1256" i="67"/>
  <c r="D1255" i="67"/>
  <c r="D1254" i="67"/>
  <c r="D1258" i="67"/>
  <c r="D1257" i="67"/>
  <c r="D1251" i="67"/>
  <c r="D1355" i="67"/>
  <c r="D1321" i="67"/>
  <c r="D1554" i="67"/>
  <c r="D1546" i="67"/>
  <c r="D1470" i="67"/>
  <c r="D1382" i="67"/>
  <c r="D1383" i="67"/>
  <c r="D1384" i="67"/>
  <c r="D1452" i="67"/>
  <c r="D1372" i="67"/>
  <c r="D1471" i="67"/>
  <c r="D1490" i="67"/>
  <c r="D1260" i="67"/>
  <c r="D1273" i="67"/>
  <c r="D1296" i="67"/>
  <c r="D1453" i="67"/>
  <c r="D1385" i="67"/>
  <c r="D1307" i="67"/>
  <c r="D1491" i="67"/>
  <c r="D1509" i="67"/>
  <c r="D1322" i="67"/>
  <c r="D1454" i="67"/>
  <c r="D1386" i="67"/>
  <c r="D1555" i="67"/>
  <c r="D1426" i="67"/>
  <c r="D1556" i="67"/>
  <c r="D1323" i="67"/>
  <c r="D1356" i="67"/>
  <c r="D1387" i="67"/>
  <c r="D1557" i="67"/>
  <c r="D1388" i="67"/>
  <c r="D1558" i="67"/>
  <c r="D1472" i="67"/>
  <c r="D1455" i="67"/>
  <c r="D1492" i="67"/>
  <c r="D1427" i="67"/>
  <c r="D1510" i="67"/>
  <c r="D1428" i="67"/>
  <c r="D1559" i="67"/>
  <c r="D1552" i="67"/>
  <c r="D1493" i="67"/>
  <c r="D1456" i="67"/>
  <c r="D1389" i="67"/>
  <c r="D1457" i="67"/>
  <c r="D1390" i="67"/>
  <c r="D1267" i="67"/>
  <c r="D1391" i="67"/>
  <c r="D1494" i="67"/>
  <c r="D1392" i="67"/>
  <c r="D1473" i="67"/>
  <c r="D1357" i="67"/>
  <c r="D1429" i="67"/>
  <c r="D1275" i="67"/>
  <c r="D1542" i="67"/>
  <c r="D1474" i="67"/>
  <c r="D1373" i="67"/>
  <c r="D1358" i="67"/>
  <c r="D1324" i="67"/>
  <c r="D1359" i="67"/>
  <c r="D1495" i="67"/>
  <c r="D1475" i="67"/>
  <c r="D1430" i="67"/>
  <c r="D1458" i="67"/>
  <c r="D1360" i="67"/>
  <c r="D1297" i="67"/>
  <c r="D1347" i="67"/>
  <c r="D1451" i="67"/>
  <c r="D1459" i="67"/>
  <c r="D1393" i="67"/>
  <c r="D1394" i="67"/>
  <c r="D1431" i="67"/>
  <c r="D1325" i="67"/>
  <c r="D1374" i="67"/>
  <c r="D1536" i="67"/>
  <c r="D1317" i="67"/>
  <c r="D1290" i="67"/>
  <c r="D1511" i="67"/>
  <c r="D1291" i="67"/>
  <c r="D1326" i="67"/>
  <c r="D1327" i="67"/>
  <c r="D1547" i="67"/>
  <c r="D1432" i="67"/>
  <c r="D1328" i="67"/>
  <c r="D1395" i="67"/>
  <c r="D1496" i="67"/>
  <c r="D1433" i="67"/>
  <c r="D1434" i="67"/>
  <c r="D1516" i="67"/>
  <c r="D1261" i="67"/>
  <c r="D1396" i="67"/>
  <c r="D1329" i="67"/>
  <c r="D1497" i="67"/>
  <c r="D1560" i="67"/>
  <c r="D1548" i="67"/>
  <c r="D1330" i="67"/>
  <c r="D1259" i="67"/>
  <c r="D1331" i="67"/>
  <c r="D1308" i="67"/>
  <c r="D1361" i="67"/>
  <c r="D1498" i="67"/>
  <c r="D1332" i="67"/>
  <c r="D1271" i="67"/>
  <c r="D1375" i="67"/>
  <c r="D1499" i="67"/>
  <c r="D1476" i="67"/>
  <c r="D1309" i="67"/>
  <c r="D1310" i="67"/>
  <c r="D1397" i="67"/>
  <c r="D1398" i="67"/>
  <c r="D1298" i="67"/>
  <c r="D1302" i="67"/>
  <c r="D1477" i="67"/>
  <c r="D1399" i="67"/>
  <c r="D1500" i="67"/>
  <c r="D1311" i="67"/>
  <c r="D1400" i="67"/>
  <c r="D1512" i="67"/>
  <c r="D1348" i="67"/>
  <c r="D1362" i="67"/>
  <c r="D1349" i="67"/>
  <c r="D1543" i="67"/>
  <c r="D1435" i="67"/>
  <c r="D1460" i="67"/>
  <c r="D1333" i="67"/>
  <c r="D1461" i="67"/>
  <c r="D1436" i="67"/>
  <c r="D1501" i="67"/>
  <c r="D1462" i="67"/>
  <c r="D1478" i="67"/>
  <c r="D1502" i="67"/>
  <c r="D1437" i="67"/>
  <c r="D1350" i="67"/>
  <c r="D1401" i="67"/>
  <c r="D1402" i="67"/>
  <c r="D1351" i="67"/>
  <c r="D1403" i="67"/>
  <c r="D1299" i="67"/>
  <c r="D1334" i="67"/>
  <c r="D1479" i="67"/>
  <c r="D1404" i="67"/>
  <c r="D1537" i="67"/>
  <c r="D1405" i="67"/>
  <c r="D1300" i="67"/>
  <c r="D1517" i="67"/>
  <c r="D1513" i="67"/>
  <c r="D1503" i="67"/>
  <c r="D1303" i="67"/>
  <c r="D1518" i="67"/>
  <c r="D1480" i="67"/>
  <c r="D1534" i="67"/>
  <c r="D1538" i="67"/>
  <c r="D1335" i="67"/>
  <c r="D1549" i="67"/>
  <c r="D1481" i="67"/>
  <c r="D1265" i="67"/>
  <c r="D1482" i="67"/>
  <c r="D1519" i="67"/>
  <c r="D1483" i="67"/>
  <c r="D1438" i="67"/>
  <c r="D1352" i="67"/>
  <c r="D1539" i="67"/>
  <c r="D1336" i="67"/>
  <c r="D1484" i="67"/>
  <c r="D1276" i="67"/>
  <c r="D1544" i="67"/>
  <c r="D1530" i="67"/>
  <c r="D1277" i="67"/>
  <c r="D1363" i="67"/>
  <c r="D1364" i="67"/>
  <c r="D1550" i="67"/>
  <c r="D1365" i="67"/>
  <c r="D1439" i="67"/>
  <c r="D1264" i="67"/>
  <c r="D1440" i="67"/>
  <c r="D1266" i="67"/>
  <c r="D1531" i="67"/>
  <c r="D1366" i="67"/>
  <c r="D1406" i="67"/>
  <c r="D1504" i="67"/>
  <c r="D1337" i="67"/>
  <c r="D1407" i="67"/>
  <c r="D1278" i="67"/>
  <c r="D1520" i="67"/>
  <c r="D1463" i="67"/>
  <c r="D1551" i="67"/>
  <c r="D1408" i="67"/>
  <c r="D1409" i="67"/>
  <c r="D1505" i="67"/>
  <c r="D1521" i="67"/>
  <c r="D1464" i="67"/>
  <c r="D1441" i="67"/>
  <c r="D1318" i="67"/>
  <c r="D1304" i="67"/>
  <c r="D1312" i="67"/>
  <c r="D1553" i="67"/>
  <c r="D1279" i="67"/>
  <c r="D1410" i="67"/>
  <c r="D1411" i="67"/>
  <c r="D1367" i="67"/>
  <c r="D1485" i="67"/>
  <c r="D1315" i="67"/>
  <c r="D1368" i="67"/>
  <c r="D1412" i="67"/>
  <c r="D1442" i="67"/>
  <c r="D1465" i="67"/>
  <c r="D1280" i="67"/>
  <c r="D1486" i="67"/>
  <c r="D1522" i="67"/>
  <c r="D1313" i="67"/>
  <c r="D1561" i="67"/>
  <c r="D1376" i="67"/>
  <c r="D1443" i="67"/>
  <c r="D1514" i="67"/>
  <c r="D1319" i="67"/>
  <c r="D1292" i="67"/>
  <c r="D1305" i="67"/>
  <c r="D1262" i="67"/>
  <c r="D1338" i="67"/>
  <c r="D1540" i="67"/>
  <c r="D1281" i="67"/>
  <c r="D1529" i="67"/>
  <c r="D1377" i="67"/>
  <c r="D1487" i="67"/>
  <c r="D1339" i="67"/>
  <c r="D1314" i="67"/>
  <c r="D1340" i="67"/>
  <c r="D1413" i="67"/>
  <c r="D1532" i="67"/>
  <c r="D1282" i="67"/>
  <c r="D1506" i="67"/>
  <c r="D1562" i="67"/>
  <c r="D1353" i="67"/>
  <c r="D1414" i="67"/>
  <c r="D1316" i="67"/>
  <c r="D1268" i="67"/>
  <c r="D1378" i="67"/>
  <c r="D1369" i="67"/>
  <c r="D1283" i="67"/>
  <c r="D1301" i="67"/>
  <c r="D1293" i="67"/>
  <c r="D1523" i="67"/>
  <c r="D1379" i="67"/>
  <c r="D1415" i="67"/>
  <c r="D1444" i="67"/>
  <c r="D1524" i="67"/>
  <c r="D1341" i="67"/>
  <c r="D1488" i="67"/>
  <c r="D1545" i="67"/>
  <c r="D1416" i="67"/>
  <c r="D1272" i="67"/>
  <c r="D1417" i="67"/>
  <c r="D1418" i="67"/>
  <c r="D1284" i="67"/>
  <c r="D1306" i="67"/>
  <c r="D1370" i="67"/>
  <c r="D1419" i="67"/>
  <c r="D1263" i="67"/>
  <c r="D1342" i="67"/>
  <c r="D1525" i="67"/>
  <c r="D1354" i="67"/>
  <c r="D1269" i="67"/>
  <c r="D1507" i="67"/>
  <c r="D1285" i="67"/>
  <c r="D1466" i="67"/>
  <c r="D1343" i="67"/>
  <c r="D1420" i="67"/>
  <c r="D1274" i="67"/>
  <c r="D1380" i="67"/>
  <c r="D1515" i="67"/>
  <c r="D1467" i="67"/>
  <c r="D1286" i="67"/>
  <c r="D1508" i="67"/>
  <c r="D1533" i="67"/>
  <c r="D1421" i="67"/>
  <c r="D1526" i="67"/>
  <c r="D1468" i="67"/>
  <c r="D1469" i="67"/>
  <c r="D1422" i="67"/>
  <c r="D1344" i="67"/>
  <c r="D1445" i="67"/>
  <c r="D1563" i="67"/>
  <c r="D1541" i="67"/>
  <c r="D1294" i="67"/>
  <c r="D1320" i="67"/>
  <c r="D1527" i="67"/>
  <c r="D1381" i="67"/>
  <c r="D1287" i="67"/>
  <c r="D1528" i="67"/>
  <c r="D1423" i="67"/>
  <c r="D1489" i="67"/>
  <c r="D1446" i="67"/>
  <c r="D1270" i="67"/>
  <c r="D1288" i="67"/>
  <c r="D1535" i="67"/>
  <c r="D1564" i="67"/>
  <c r="D1295" i="67"/>
  <c r="D1345" i="67"/>
  <c r="D1371" i="67"/>
  <c r="D1447" i="67"/>
  <c r="D1448" i="67"/>
  <c r="D1449" i="67"/>
  <c r="D1424" i="67"/>
  <c r="D1425" i="67"/>
  <c r="D1450" i="67"/>
  <c r="D1346" i="67"/>
  <c r="D1289" i="67"/>
  <c r="D1573" i="67"/>
  <c r="D1574" i="67"/>
  <c r="D1585" i="67"/>
  <c r="D1567" i="67"/>
  <c r="D1575" i="67"/>
  <c r="D1568" i="67"/>
  <c r="D1576" i="67"/>
  <c r="D1571" i="67"/>
  <c r="D1577" i="67"/>
  <c r="D1569" i="67"/>
  <c r="D1572" i="67"/>
  <c r="D1578" i="67"/>
  <c r="D1566" i="67"/>
  <c r="D1565" i="67"/>
  <c r="D1579" i="67"/>
  <c r="D1570" i="67"/>
  <c r="D1580" i="67"/>
  <c r="D1581" i="67"/>
  <c r="D1583" i="67"/>
  <c r="D1582" i="67"/>
  <c r="D1584" i="67"/>
  <c r="D1241" i="67"/>
  <c r="D1242" i="67"/>
  <c r="D1245" i="67"/>
  <c r="D1247" i="67"/>
  <c r="D1239" i="67"/>
  <c r="D1243" i="67"/>
  <c r="D1248" i="67"/>
  <c r="D1250" i="67"/>
  <c r="D1249" i="67"/>
  <c r="D1240" i="67"/>
  <c r="D1246" i="67"/>
  <c r="D1244" i="67"/>
  <c r="D1232" i="67"/>
  <c r="D1086" i="67"/>
  <c r="D1117" i="67"/>
  <c r="D1118" i="67"/>
  <c r="D1119" i="67"/>
  <c r="D1220" i="67"/>
  <c r="D1120" i="67"/>
  <c r="D1121" i="67"/>
  <c r="D1122" i="67"/>
  <c r="D1221" i="67"/>
  <c r="D1123" i="67"/>
  <c r="D1124" i="67"/>
  <c r="D1125" i="67"/>
  <c r="D1126" i="67"/>
  <c r="D1127" i="67"/>
  <c r="D1128" i="67"/>
  <c r="D1129" i="67"/>
  <c r="D1130" i="67"/>
  <c r="D1102" i="67"/>
  <c r="D1131" i="67"/>
  <c r="D1132" i="67"/>
  <c r="D1103" i="67"/>
  <c r="D1133" i="67"/>
  <c r="D1134" i="67"/>
  <c r="D1091" i="67"/>
  <c r="D1233" i="67"/>
  <c r="D1135" i="67"/>
  <c r="D1136" i="67"/>
  <c r="D1137" i="67"/>
  <c r="D1138" i="67"/>
  <c r="D1139" i="67"/>
  <c r="D1140" i="67"/>
  <c r="D1141" i="67"/>
  <c r="D1142" i="67"/>
  <c r="D1143" i="67"/>
  <c r="D1084" i="67"/>
  <c r="D1144" i="67"/>
  <c r="D1145" i="67"/>
  <c r="D1146" i="67"/>
  <c r="D1222" i="67"/>
  <c r="D1147" i="67"/>
  <c r="D1148" i="67"/>
  <c r="D1149" i="67"/>
  <c r="D1115" i="67"/>
  <c r="D1150" i="67"/>
  <c r="D1151" i="67"/>
  <c r="D1087" i="67"/>
  <c r="D1094" i="67"/>
  <c r="D1152" i="67"/>
  <c r="D1095" i="67"/>
  <c r="D1223" i="67"/>
  <c r="D1153" i="67"/>
  <c r="D1154" i="67"/>
  <c r="D1234" i="67"/>
  <c r="D1155" i="67"/>
  <c r="D1156" i="67"/>
  <c r="D1157" i="67"/>
  <c r="D1104" i="67"/>
  <c r="D1105" i="67"/>
  <c r="D1158" i="67"/>
  <c r="D1159" i="67"/>
  <c r="D1092" i="67"/>
  <c r="D1082" i="67"/>
  <c r="D1160" i="67"/>
  <c r="D1096" i="67"/>
  <c r="D1161" i="67"/>
  <c r="D1224" i="67"/>
  <c r="D1217" i="67"/>
  <c r="D1097" i="67"/>
  <c r="D1162" i="67"/>
  <c r="D1106" i="67"/>
  <c r="D1081" i="67"/>
  <c r="D1229" i="67"/>
  <c r="D1163" i="67"/>
  <c r="D1098" i="67"/>
  <c r="D1230" i="67"/>
  <c r="D1164" i="67"/>
  <c r="D1088" i="67"/>
  <c r="D1165" i="67"/>
  <c r="D1166" i="67"/>
  <c r="D1167" i="67"/>
  <c r="D1168" i="67"/>
  <c r="D1169" i="67"/>
  <c r="D1225" i="67"/>
  <c r="D1170" i="67"/>
  <c r="D1171" i="67"/>
  <c r="D1172" i="67"/>
  <c r="D1101" i="67"/>
  <c r="D1173" i="67"/>
  <c r="D1174" i="67"/>
  <c r="D1175" i="67"/>
  <c r="D1176" i="67"/>
  <c r="D1177" i="67"/>
  <c r="D1178" i="67"/>
  <c r="D1179" i="67"/>
  <c r="D1235" i="67"/>
  <c r="D1089" i="67"/>
  <c r="D1180" i="67"/>
  <c r="D1226" i="67"/>
  <c r="D1099" i="67"/>
  <c r="D1181" i="67"/>
  <c r="D1182" i="67"/>
  <c r="D1183" i="67"/>
  <c r="D1184" i="67"/>
  <c r="D1218" i="67"/>
  <c r="D1116" i="67"/>
  <c r="D1185" i="67"/>
  <c r="D1186" i="67"/>
  <c r="D1083" i="67"/>
  <c r="D1187" i="67"/>
  <c r="D1107" i="67"/>
  <c r="D1108" i="67"/>
  <c r="D1219" i="67"/>
  <c r="D1090" i="67"/>
  <c r="D1188" i="67"/>
  <c r="D1189" i="67"/>
  <c r="D1190" i="67"/>
  <c r="D1236" i="67"/>
  <c r="D1100" i="67"/>
  <c r="D1109" i="67"/>
  <c r="D1191" i="67"/>
  <c r="D1192" i="67"/>
  <c r="D1216" i="67"/>
  <c r="D1227" i="67"/>
  <c r="D1193" i="67"/>
  <c r="D1194" i="67"/>
  <c r="D1080" i="67"/>
  <c r="D1195" i="67"/>
  <c r="D1110" i="67"/>
  <c r="D1085" i="67"/>
  <c r="D1196" i="67"/>
  <c r="D1197" i="67"/>
  <c r="D1111" i="67"/>
  <c r="D1198" i="67"/>
  <c r="D1199" i="67"/>
  <c r="D1237" i="67"/>
  <c r="D1200" i="67"/>
  <c r="D1201" i="67"/>
  <c r="D1202" i="67"/>
  <c r="D1112" i="67"/>
  <c r="D1203" i="67"/>
  <c r="D1204" i="67"/>
  <c r="D1205" i="67"/>
  <c r="D1206" i="67"/>
  <c r="D1207" i="67"/>
  <c r="D1238" i="67"/>
  <c r="D1208" i="67"/>
  <c r="D1209" i="67"/>
  <c r="D1231" i="67"/>
  <c r="D1210" i="67"/>
  <c r="D1093" i="67"/>
  <c r="D1211" i="67"/>
  <c r="D1212" i="67"/>
  <c r="D1228" i="67"/>
  <c r="D1113" i="67"/>
  <c r="D1213" i="67"/>
  <c r="D1214" i="67"/>
  <c r="D1114" i="67"/>
  <c r="D1215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B1211" i="77"/>
  <c r="D1211" i="77" s="1"/>
  <c r="B1212" i="77"/>
  <c r="D1212" i="77" s="1"/>
  <c r="B1213" i="77"/>
  <c r="D1213" i="77" s="1"/>
  <c r="B1214" i="77"/>
  <c r="D1214" i="77" s="1"/>
  <c r="B1215" i="77"/>
  <c r="D1215" i="77" s="1"/>
  <c r="B1216" i="77"/>
  <c r="D1216" i="77" s="1"/>
  <c r="B1217" i="77"/>
  <c r="D1217" i="77" s="1"/>
  <c r="B1218" i="77"/>
  <c r="D1218" i="77" s="1"/>
  <c r="B1219" i="77"/>
  <c r="D1219" i="77" s="1"/>
  <c r="B1220" i="77"/>
  <c r="D1220" i="77" s="1"/>
  <c r="B1221" i="77"/>
  <c r="D1221" i="77" s="1"/>
  <c r="B1222" i="77"/>
  <c r="D1222" i="77" s="1"/>
  <c r="B1223" i="77"/>
  <c r="D1223" i="77" s="1"/>
  <c r="B1224" i="77"/>
  <c r="D1224" i="77" s="1"/>
  <c r="B1225" i="77"/>
  <c r="D1225" i="77" s="1"/>
  <c r="B1226" i="77"/>
  <c r="D1226" i="77" s="1"/>
  <c r="B1227" i="77"/>
  <c r="D1227" i="77" s="1"/>
  <c r="B1228" i="77"/>
  <c r="D1228" i="77" s="1"/>
  <c r="B1229" i="77"/>
  <c r="D1229" i="77" s="1"/>
  <c r="B1230" i="77"/>
  <c r="D1230" i="77" s="1"/>
  <c r="B1231" i="77"/>
  <c r="D1231" i="77" s="1"/>
  <c r="B1232" i="77"/>
  <c r="D1232" i="77" s="1"/>
  <c r="B1233" i="77"/>
  <c r="D1233" i="77" s="1"/>
  <c r="B1234" i="77"/>
  <c r="D1234" i="77" s="1"/>
  <c r="B1235" i="77"/>
  <c r="D1235" i="77" s="1"/>
  <c r="B1236" i="77"/>
  <c r="D1236" i="77" s="1"/>
  <c r="B1237" i="77"/>
  <c r="D1237" i="77" s="1"/>
  <c r="B1238" i="77"/>
  <c r="D1238" i="77" s="1"/>
  <c r="B1239" i="77"/>
  <c r="D1239" i="77" s="1"/>
  <c r="B1240" i="77"/>
  <c r="D1240" i="77" s="1"/>
  <c r="B1241" i="77"/>
  <c r="D1241" i="77" s="1"/>
  <c r="B1242" i="77"/>
  <c r="D1242" i="77" s="1"/>
  <c r="B1243" i="77"/>
  <c r="D1243" i="77" s="1"/>
  <c r="B1244" i="77"/>
  <c r="D1244" i="77" s="1"/>
  <c r="B1245" i="77"/>
  <c r="D1245" i="77" s="1"/>
  <c r="B1246" i="77"/>
  <c r="D1246" i="77" s="1"/>
  <c r="B1247" i="77"/>
  <c r="D1247" i="77" s="1"/>
  <c r="B1248" i="77"/>
  <c r="D1248" i="77" s="1"/>
  <c r="B1249" i="77"/>
  <c r="D1249" i="77" s="1"/>
  <c r="B1250" i="77"/>
  <c r="D1250" i="77" s="1"/>
  <c r="B1251" i="77"/>
  <c r="D1251" i="77" s="1"/>
  <c r="B1252" i="77"/>
  <c r="D1252" i="77" s="1"/>
  <c r="B1253" i="77"/>
  <c r="D1253" i="77" s="1"/>
  <c r="B1254" i="77"/>
  <c r="D1254" i="77" s="1"/>
  <c r="B1255" i="77"/>
  <c r="D1255" i="77" s="1"/>
  <c r="B1256" i="77"/>
  <c r="D1256" i="77" s="1"/>
  <c r="B1257" i="77"/>
  <c r="D1257" i="77" s="1"/>
  <c r="B1258" i="77"/>
  <c r="D1258" i="77" s="1"/>
  <c r="B1259" i="77"/>
  <c r="D1259" i="77" s="1"/>
  <c r="B1260" i="77"/>
  <c r="D1260" i="77" s="1"/>
  <c r="B1261" i="77"/>
  <c r="D1261" i="77" s="1"/>
  <c r="B1262" i="77"/>
  <c r="D1262" i="77" s="1"/>
  <c r="B1263" i="77"/>
  <c r="D1263" i="77" s="1"/>
  <c r="B1264" i="77"/>
  <c r="D1264" i="77" s="1"/>
  <c r="B1265" i="77"/>
  <c r="D1265" i="77" s="1"/>
  <c r="B1266" i="77"/>
  <c r="D1266" i="77" s="1"/>
  <c r="B1267" i="77"/>
  <c r="D1267" i="77" s="1"/>
  <c r="B1268" i="77"/>
  <c r="D1268" i="77" s="1"/>
  <c r="B1269" i="77"/>
  <c r="D1269" i="77" s="1"/>
  <c r="B1270" i="77"/>
  <c r="D1270" i="77" s="1"/>
  <c r="B1271" i="77"/>
  <c r="D1271" i="77" s="1"/>
  <c r="B1272" i="77"/>
  <c r="D1272" i="77" s="1"/>
  <c r="B1273" i="77"/>
  <c r="D1273" i="77" s="1"/>
  <c r="B1274" i="77"/>
  <c r="D1274" i="77" s="1"/>
  <c r="B1275" i="77"/>
  <c r="D1275" i="77" s="1"/>
  <c r="B1276" i="77"/>
  <c r="D1276" i="77" s="1"/>
  <c r="B1277" i="77"/>
  <c r="D1277" i="77" s="1"/>
  <c r="B1278" i="77"/>
  <c r="D1278" i="77" s="1"/>
  <c r="B1279" i="77"/>
  <c r="D1279" i="77" s="1"/>
  <c r="B1280" i="77"/>
  <c r="D1280" i="77" s="1"/>
  <c r="B1281" i="77"/>
  <c r="D1281" i="77" s="1"/>
  <c r="B1282" i="77"/>
  <c r="D1282" i="77" s="1"/>
  <c r="B1283" i="77"/>
  <c r="D1283" i="77" s="1"/>
  <c r="B1284" i="77"/>
  <c r="D1284" i="77" s="1"/>
  <c r="B1285" i="77"/>
  <c r="D1285" i="77" s="1"/>
  <c r="B1286" i="77"/>
  <c r="D1286" i="77" s="1"/>
  <c r="B1287" i="77"/>
  <c r="D1287" i="77" s="1"/>
  <c r="B1288" i="77"/>
  <c r="D1288" i="77" s="1"/>
  <c r="B1289" i="77"/>
  <c r="D1289" i="77" s="1"/>
  <c r="B1290" i="77"/>
  <c r="D1290" i="77" s="1"/>
  <c r="B1291" i="77"/>
  <c r="D1291" i="77" s="1"/>
  <c r="B1292" i="77"/>
  <c r="D1292" i="77" s="1"/>
  <c r="B1293" i="77"/>
  <c r="D1293" i="77" s="1"/>
  <c r="B1294" i="77"/>
  <c r="D1294" i="77" s="1"/>
  <c r="B1295" i="77"/>
  <c r="D1295" i="77" s="1"/>
  <c r="B1296" i="77"/>
  <c r="D1296" i="77" s="1"/>
  <c r="B1297" i="77"/>
  <c r="D1297" i="77" s="1"/>
  <c r="B1298" i="77"/>
  <c r="D1298" i="77" s="1"/>
  <c r="B1299" i="77"/>
  <c r="D1299" i="77" s="1"/>
  <c r="B1300" i="77"/>
  <c r="D1300" i="77" s="1"/>
  <c r="B1301" i="77"/>
  <c r="D1301" i="77" s="1"/>
  <c r="B1302" i="77"/>
  <c r="D1302" i="77" s="1"/>
  <c r="B1303" i="77"/>
  <c r="D1303" i="77" s="1"/>
  <c r="B1304" i="77"/>
  <c r="D1304" i="77" s="1"/>
  <c r="B1305" i="77"/>
  <c r="D1305" i="77" s="1"/>
  <c r="B1306" i="77"/>
  <c r="D1306" i="77" s="1"/>
  <c r="B1307" i="77"/>
  <c r="D1307" i="77" s="1"/>
  <c r="B1308" i="77"/>
  <c r="D1308" i="77" s="1"/>
  <c r="B1309" i="77"/>
  <c r="D1309" i="77" s="1"/>
  <c r="B1310" i="77"/>
  <c r="D1310" i="77" s="1"/>
  <c r="B1311" i="77"/>
  <c r="D1311" i="77" s="1"/>
  <c r="B1312" i="77"/>
  <c r="D1312" i="77" s="1"/>
  <c r="B1313" i="77"/>
  <c r="D1313" i="77" s="1"/>
  <c r="B1314" i="77"/>
  <c r="D1314" i="77" s="1"/>
  <c r="B1315" i="77"/>
  <c r="D1315" i="77" s="1"/>
  <c r="B1316" i="77"/>
  <c r="D1316" i="77" s="1"/>
  <c r="B1317" i="77"/>
  <c r="D1317" i="77" s="1"/>
  <c r="B1318" i="77"/>
  <c r="D1318" i="77" s="1"/>
  <c r="B1319" i="77"/>
  <c r="D1319" i="77" s="1"/>
  <c r="B1320" i="77"/>
  <c r="D1320" i="77" s="1"/>
  <c r="B1321" i="77"/>
  <c r="D1321" i="77" s="1"/>
  <c r="B1322" i="77"/>
  <c r="D1322" i="77" s="1"/>
  <c r="B1323" i="77"/>
  <c r="D1323" i="77" s="1"/>
  <c r="B1324" i="77"/>
  <c r="D1324" i="77" s="1"/>
  <c r="B1325" i="77"/>
  <c r="D1325" i="77" s="1"/>
  <c r="B1326" i="77"/>
  <c r="D1326" i="77" s="1"/>
  <c r="B1327" i="77"/>
  <c r="D1327" i="77" s="1"/>
  <c r="B1328" i="77"/>
  <c r="D1328" i="77" s="1"/>
  <c r="B1329" i="77"/>
  <c r="D1329" i="77" s="1"/>
  <c r="B1330" i="77"/>
  <c r="D1330" i="77" s="1"/>
  <c r="B1331" i="77"/>
  <c r="D1331" i="77" s="1"/>
  <c r="B1332" i="77"/>
  <c r="D1332" i="77" s="1"/>
  <c r="B1333" i="77"/>
  <c r="D1333" i="77" s="1"/>
  <c r="B1334" i="77"/>
  <c r="D1334" i="77" s="1"/>
  <c r="B1335" i="77"/>
  <c r="D1335" i="77" s="1"/>
  <c r="B1336" i="77"/>
  <c r="D1336" i="77" s="1"/>
  <c r="B1337" i="77"/>
  <c r="D1337" i="77" s="1"/>
  <c r="B1338" i="77"/>
  <c r="D1338" i="77" s="1"/>
  <c r="B1339" i="77"/>
  <c r="D1339" i="77" s="1"/>
  <c r="B1340" i="77"/>
  <c r="D1340" i="77" s="1"/>
  <c r="B1341" i="77"/>
  <c r="D1341" i="77" s="1"/>
  <c r="B1342" i="77"/>
  <c r="D1342" i="77" s="1"/>
  <c r="B1343" i="77"/>
  <c r="D1343" i="77" s="1"/>
  <c r="B1344" i="77"/>
  <c r="D1344" i="77" s="1"/>
  <c r="B1345" i="77"/>
  <c r="D1345" i="77" s="1"/>
  <c r="B1346" i="77"/>
  <c r="D1346" i="77" s="1"/>
  <c r="B1347" i="77"/>
  <c r="D1347" i="77" s="1"/>
  <c r="B1348" i="77"/>
  <c r="D1348" i="77" s="1"/>
  <c r="B1349" i="77"/>
  <c r="D1349" i="77" s="1"/>
  <c r="B1350" i="77"/>
  <c r="D1350" i="77" s="1"/>
  <c r="B1351" i="77"/>
  <c r="D1351" i="77" s="1"/>
  <c r="B1352" i="77"/>
  <c r="D1352" i="77" s="1"/>
  <c r="B1353" i="77"/>
  <c r="D1353" i="77" s="1"/>
  <c r="B1354" i="77"/>
  <c r="D1354" i="77" s="1"/>
  <c r="B1355" i="77"/>
  <c r="D1355" i="77" s="1"/>
  <c r="B1356" i="77"/>
  <c r="D1356" i="77" s="1"/>
  <c r="B1357" i="77"/>
  <c r="D1357" i="77" s="1"/>
  <c r="B1358" i="77"/>
  <c r="D1358" i="77" s="1"/>
  <c r="B1359" i="77"/>
  <c r="D1359" i="77" s="1"/>
  <c r="B1360" i="77"/>
  <c r="D1360" i="77" s="1"/>
  <c r="B1361" i="77"/>
  <c r="D1361" i="77" s="1"/>
  <c r="B1362" i="77"/>
  <c r="D1362" i="77" s="1"/>
  <c r="B1363" i="77"/>
  <c r="D1363" i="77" s="1"/>
  <c r="B1364" i="77"/>
  <c r="D1364" i="77" s="1"/>
  <c r="B1365" i="77"/>
  <c r="D1365" i="77" s="1"/>
  <c r="B1366" i="77"/>
  <c r="D1366" i="77" s="1"/>
  <c r="B1367" i="77"/>
  <c r="D1367" i="77" s="1"/>
  <c r="B1368" i="77"/>
  <c r="D1368" i="77" s="1"/>
  <c r="B1369" i="77"/>
  <c r="D1369" i="77" s="1"/>
  <c r="B1370" i="77"/>
  <c r="D1370" i="77" s="1"/>
  <c r="B1371" i="77"/>
  <c r="D1371" i="77" s="1"/>
  <c r="B1372" i="77"/>
  <c r="D1372" i="77" s="1"/>
  <c r="B1373" i="77"/>
  <c r="D1373" i="77" s="1"/>
  <c r="B1374" i="77"/>
  <c r="D1374" i="77" s="1"/>
  <c r="B1375" i="77"/>
  <c r="D1375" i="77" s="1"/>
  <c r="B1376" i="77"/>
  <c r="D1376" i="77" s="1"/>
  <c r="B1377" i="77"/>
  <c r="D1377" i="77" s="1"/>
  <c r="B1378" i="77"/>
  <c r="D1378" i="77" s="1"/>
  <c r="B1379" i="77"/>
  <c r="D1379" i="77" s="1"/>
  <c r="B1380" i="77"/>
  <c r="D1380" i="77" s="1"/>
  <c r="B1381" i="77"/>
  <c r="D1381" i="77" s="1"/>
  <c r="B1382" i="77"/>
  <c r="D1382" i="77" s="1"/>
  <c r="B1383" i="77"/>
  <c r="D1383" i="77" s="1"/>
  <c r="B1384" i="77"/>
  <c r="D1384" i="77" s="1"/>
  <c r="B1385" i="77"/>
  <c r="D1385" i="77" s="1"/>
  <c r="B1386" i="77"/>
  <c r="D1386" i="77" s="1"/>
  <c r="B1387" i="77"/>
  <c r="D1387" i="77" s="1"/>
  <c r="B1388" i="77"/>
  <c r="D1388" i="77" s="1"/>
  <c r="B1389" i="77"/>
  <c r="D1389" i="77" s="1"/>
  <c r="B1390" i="77"/>
  <c r="D1390" i="77" s="1"/>
  <c r="B1391" i="77"/>
  <c r="D1391" i="77" s="1"/>
  <c r="B1392" i="77"/>
  <c r="D1392" i="77" s="1"/>
  <c r="B1393" i="77"/>
  <c r="D1393" i="77" s="1"/>
  <c r="B1394" i="77"/>
  <c r="D1394" i="77" s="1"/>
  <c r="B1395" i="77"/>
  <c r="D1395" i="77" s="1"/>
  <c r="B1396" i="77"/>
  <c r="D1396" i="77" s="1"/>
  <c r="B1397" i="77"/>
  <c r="D1397" i="77" s="1"/>
  <c r="B1398" i="77"/>
  <c r="D1398" i="77" s="1"/>
  <c r="B1399" i="77"/>
  <c r="D1399" i="77" s="1"/>
  <c r="B1400" i="77"/>
  <c r="D1400" i="77" s="1"/>
  <c r="B1401" i="77"/>
  <c r="D1401" i="77" s="1"/>
  <c r="B1402" i="77"/>
  <c r="D1402" i="77" s="1"/>
  <c r="B1403" i="77"/>
  <c r="D1403" i="77" s="1"/>
  <c r="B1404" i="77"/>
  <c r="D1404" i="77" s="1"/>
  <c r="B1405" i="77"/>
  <c r="D1405" i="77" s="1"/>
  <c r="B1406" i="77"/>
  <c r="D1406" i="77" s="1"/>
  <c r="B1407" i="77"/>
  <c r="D1407" i="77" s="1"/>
  <c r="B1408" i="77"/>
  <c r="D1408" i="77" s="1"/>
  <c r="B1409" i="77"/>
  <c r="D1409" i="77" s="1"/>
  <c r="B1410" i="77"/>
  <c r="D1410" i="77" s="1"/>
  <c r="B1411" i="77"/>
  <c r="D1411" i="77" s="1"/>
  <c r="B1412" i="77"/>
  <c r="D1412" i="77" s="1"/>
  <c r="B1413" i="77"/>
  <c r="D1413" i="77" s="1"/>
  <c r="B1414" i="77"/>
  <c r="D1414" i="77" s="1"/>
  <c r="B1415" i="77"/>
  <c r="D1415" i="77" s="1"/>
  <c r="B1416" i="77"/>
  <c r="D1416" i="77" s="1"/>
  <c r="B1417" i="77"/>
  <c r="D1417" i="77" s="1"/>
  <c r="B1418" i="77"/>
  <c r="D1418" i="77" s="1"/>
  <c r="B1419" i="77"/>
  <c r="D1419" i="77" s="1"/>
  <c r="B1420" i="77"/>
  <c r="D1420" i="77" s="1"/>
  <c r="B1421" i="77"/>
  <c r="D1421" i="77" s="1"/>
  <c r="B1422" i="77"/>
  <c r="D1422" i="77" s="1"/>
  <c r="B1423" i="77"/>
  <c r="D1423" i="77" s="1"/>
  <c r="B1424" i="77"/>
  <c r="D1424" i="77" s="1"/>
  <c r="B1425" i="77"/>
  <c r="D1425" i="77" s="1"/>
  <c r="B1426" i="77"/>
  <c r="D1426" i="77" s="1"/>
  <c r="B1427" i="77"/>
  <c r="D1427" i="77" s="1"/>
  <c r="B1428" i="77"/>
  <c r="D1428" i="77" s="1"/>
  <c r="B1429" i="77"/>
  <c r="D1429" i="77" s="1"/>
  <c r="B1430" i="77"/>
  <c r="D1430" i="77" s="1"/>
  <c r="B1431" i="77"/>
  <c r="D1431" i="77" s="1"/>
  <c r="B1432" i="77"/>
  <c r="D1432" i="77" s="1"/>
  <c r="B1433" i="77"/>
  <c r="D1433" i="77" s="1"/>
  <c r="B1434" i="77"/>
  <c r="D1434" i="77" s="1"/>
  <c r="B1435" i="77"/>
  <c r="D1435" i="77" s="1"/>
  <c r="B1436" i="77"/>
  <c r="D1436" i="77" s="1"/>
  <c r="B1437" i="77"/>
  <c r="D1437" i="77" s="1"/>
  <c r="B1438" i="77"/>
  <c r="D1438" i="77" s="1"/>
  <c r="B1439" i="77"/>
  <c r="D1439" i="77" s="1"/>
  <c r="B1440" i="77"/>
  <c r="D1440" i="77" s="1"/>
  <c r="B1441" i="77"/>
  <c r="D1441" i="77" s="1"/>
  <c r="B1442" i="77"/>
  <c r="D1442" i="77" s="1"/>
  <c r="B1443" i="77"/>
  <c r="D1443" i="77" s="1"/>
  <c r="B1444" i="77"/>
  <c r="D1444" i="77" s="1"/>
  <c r="B1445" i="77"/>
  <c r="D1445" i="77" s="1"/>
  <c r="B1446" i="77"/>
  <c r="D1446" i="77" s="1"/>
  <c r="B1447" i="77"/>
  <c r="D1447" i="77" s="1"/>
  <c r="B1448" i="77"/>
  <c r="D1448" i="77" s="1"/>
  <c r="B1449" i="77"/>
  <c r="D1449" i="77" s="1"/>
  <c r="B1450" i="77"/>
  <c r="D1450" i="77" s="1"/>
  <c r="B1451" i="77"/>
  <c r="D1451" i="77" s="1"/>
  <c r="B1452" i="77"/>
  <c r="D1452" i="77" s="1"/>
  <c r="B1453" i="77"/>
  <c r="D1453" i="77" s="1"/>
  <c r="B1454" i="77"/>
  <c r="D1454" i="77" s="1"/>
  <c r="B1455" i="77"/>
  <c r="D1455" i="77" s="1"/>
  <c r="B1456" i="77"/>
  <c r="D1456" i="77" s="1"/>
  <c r="B1457" i="77"/>
  <c r="D1457" i="77" s="1"/>
  <c r="B1458" i="77"/>
  <c r="D1458" i="77" s="1"/>
  <c r="B1459" i="77"/>
  <c r="D1459" i="77" s="1"/>
  <c r="B1460" i="77"/>
  <c r="D1460" i="77" s="1"/>
  <c r="B1461" i="77"/>
  <c r="D1461" i="77" s="1"/>
  <c r="B1462" i="77"/>
  <c r="D1462" i="77" s="1"/>
  <c r="B1463" i="77"/>
  <c r="D1463" i="77" s="1"/>
  <c r="B1464" i="77"/>
  <c r="D1464" i="77" s="1"/>
  <c r="B1465" i="77"/>
  <c r="D1465" i="77" s="1"/>
  <c r="B1466" i="77"/>
  <c r="D1466" i="77" s="1"/>
  <c r="B1467" i="77"/>
  <c r="D1467" i="77" s="1"/>
  <c r="B1468" i="77"/>
  <c r="D1468" i="77" s="1"/>
  <c r="B1469" i="77"/>
  <c r="D1469" i="77" s="1"/>
  <c r="B1470" i="77"/>
  <c r="D1470" i="77" s="1"/>
  <c r="B1471" i="77"/>
  <c r="D1471" i="77" s="1"/>
  <c r="B1472" i="77"/>
  <c r="D1472" i="77" s="1"/>
  <c r="B1473" i="77"/>
  <c r="D1473" i="77" s="1"/>
  <c r="B1474" i="77"/>
  <c r="D1474" i="77" s="1"/>
  <c r="B1475" i="77"/>
  <c r="D1475" i="77" s="1"/>
  <c r="B1476" i="77"/>
  <c r="D1476" i="77" s="1"/>
  <c r="B1477" i="77"/>
  <c r="D1477" i="77" s="1"/>
  <c r="B1478" i="77"/>
  <c r="D1478" i="77" s="1"/>
  <c r="B1479" i="77"/>
  <c r="D1479" i="77" s="1"/>
  <c r="B1480" i="77"/>
  <c r="D1480" i="77" s="1"/>
  <c r="B1481" i="77"/>
  <c r="D1481" i="77" s="1"/>
  <c r="B1482" i="77"/>
  <c r="D1482" i="77" s="1"/>
  <c r="B1483" i="77"/>
  <c r="D1483" i="77" s="1"/>
  <c r="B1484" i="77"/>
  <c r="D1484" i="77" s="1"/>
  <c r="B1485" i="77"/>
  <c r="D1485" i="77" s="1"/>
  <c r="B1486" i="77"/>
  <c r="D1486" i="77" s="1"/>
  <c r="B1487" i="77"/>
  <c r="D1487" i="77" s="1"/>
  <c r="B1488" i="77"/>
  <c r="D1488" i="77" s="1"/>
  <c r="B1489" i="77"/>
  <c r="D1489" i="77" s="1"/>
  <c r="B1490" i="77"/>
  <c r="D1490" i="77" s="1"/>
  <c r="B1491" i="77"/>
  <c r="D1491" i="77" s="1"/>
  <c r="B1492" i="77"/>
  <c r="D1492" i="77" s="1"/>
  <c r="B1493" i="77"/>
  <c r="D1493" i="77" s="1"/>
  <c r="B1494" i="77"/>
  <c r="D1494" i="77" s="1"/>
  <c r="B1495" i="77"/>
  <c r="D1495" i="77" s="1"/>
  <c r="B1496" i="77"/>
  <c r="D1496" i="77" s="1"/>
  <c r="B1497" i="77"/>
  <c r="D1497" i="77" s="1"/>
  <c r="B1498" i="77"/>
  <c r="D1498" i="77" s="1"/>
  <c r="B1499" i="77"/>
  <c r="D1499" i="77" s="1"/>
  <c r="B1500" i="77"/>
  <c r="D1500" i="77" s="1"/>
  <c r="B1501" i="77"/>
  <c r="D1501" i="77" s="1"/>
  <c r="B1502" i="77"/>
  <c r="D1502" i="77" s="1"/>
  <c r="B1503" i="77"/>
  <c r="D1503" i="77" s="1"/>
  <c r="B1504" i="77"/>
  <c r="D1504" i="77" s="1"/>
  <c r="B1505" i="77"/>
  <c r="D1505" i="77" s="1"/>
  <c r="B1506" i="77"/>
  <c r="D1506" i="77" s="1"/>
  <c r="B1507" i="77"/>
  <c r="D1507" i="77" s="1"/>
  <c r="B1508" i="77"/>
  <c r="D1508" i="77" s="1"/>
  <c r="B1509" i="77"/>
  <c r="D1509" i="77" s="1"/>
  <c r="B1510" i="77"/>
  <c r="D1510" i="77" s="1"/>
  <c r="B1511" i="77"/>
  <c r="D1511" i="77" s="1"/>
  <c r="B1512" i="77"/>
  <c r="D1512" i="77" s="1"/>
  <c r="B1513" i="77"/>
  <c r="D1513" i="77" s="1"/>
  <c r="B1514" i="77"/>
  <c r="D1514" i="77" s="1"/>
  <c r="B1515" i="77"/>
  <c r="D1515" i="77" s="1"/>
  <c r="B1516" i="77"/>
  <c r="D1516" i="77" s="1"/>
  <c r="B1517" i="77"/>
  <c r="D1517" i="77" s="1"/>
  <c r="B1518" i="77"/>
  <c r="D1518" i="77" s="1"/>
  <c r="B1519" i="77"/>
  <c r="D1519" i="77" s="1"/>
  <c r="B1520" i="77"/>
  <c r="D1520" i="77" s="1"/>
  <c r="B1521" i="77"/>
  <c r="D1521" i="77" s="1"/>
  <c r="B1522" i="77"/>
  <c r="D1522" i="77" s="1"/>
  <c r="B1523" i="77"/>
  <c r="D1523" i="77" s="1"/>
  <c r="B1524" i="77"/>
  <c r="D1524" i="77" s="1"/>
  <c r="B1525" i="77"/>
  <c r="D1525" i="77" s="1"/>
  <c r="B1526" i="77"/>
  <c r="D1526" i="77" s="1"/>
  <c r="B1527" i="77"/>
  <c r="D1527" i="77" s="1"/>
  <c r="B1528" i="77"/>
  <c r="D1528" i="77" s="1"/>
  <c r="B1529" i="77"/>
  <c r="D1529" i="77" s="1"/>
  <c r="B1530" i="77"/>
  <c r="D1530" i="77" s="1"/>
  <c r="B1531" i="77"/>
  <c r="D1531" i="77" s="1"/>
  <c r="B1532" i="77"/>
  <c r="D1532" i="77" s="1"/>
  <c r="B1533" i="77"/>
  <c r="D1533" i="77" s="1"/>
  <c r="B1534" i="77"/>
  <c r="D1534" i="77" s="1"/>
  <c r="B1535" i="77"/>
  <c r="D1535" i="77" s="1"/>
  <c r="B1536" i="77"/>
  <c r="D1536" i="77" s="1"/>
  <c r="B1537" i="77"/>
  <c r="D1537" i="77" s="1"/>
  <c r="B1538" i="77"/>
  <c r="D1538" i="77" s="1"/>
  <c r="B1539" i="77"/>
  <c r="D1539" i="77" s="1"/>
  <c r="B1540" i="77"/>
  <c r="D1540" i="77" s="1"/>
  <c r="B1541" i="77"/>
  <c r="D1541" i="77" s="1"/>
  <c r="B1542" i="77"/>
  <c r="D1542" i="77" s="1"/>
  <c r="B1543" i="77"/>
  <c r="D1543" i="77" s="1"/>
  <c r="B1544" i="77"/>
  <c r="D1544" i="77" s="1"/>
  <c r="B1545" i="77"/>
  <c r="D1545" i="77" s="1"/>
  <c r="B1546" i="77"/>
  <c r="D1546" i="77" s="1"/>
  <c r="B1547" i="77"/>
  <c r="D1547" i="77" s="1"/>
  <c r="B1548" i="77"/>
  <c r="D1548" i="77" s="1"/>
  <c r="B1549" i="77"/>
  <c r="D1549" i="77" s="1"/>
  <c r="B1550" i="77"/>
  <c r="D1550" i="77" s="1"/>
  <c r="B1551" i="77"/>
  <c r="D1551" i="77" s="1"/>
  <c r="B1552" i="77"/>
  <c r="D1552" i="77" s="1"/>
  <c r="B1553" i="77"/>
  <c r="D1553" i="77" s="1"/>
  <c r="B1554" i="77"/>
  <c r="D1554" i="77" s="1"/>
  <c r="B1555" i="77"/>
  <c r="D1555" i="77" s="1"/>
  <c r="B1556" i="77"/>
  <c r="D1556" i="77" s="1"/>
  <c r="B1557" i="77"/>
  <c r="D1557" i="77" s="1"/>
  <c r="B1558" i="77"/>
  <c r="D1558" i="77" s="1"/>
  <c r="B1559" i="77"/>
  <c r="D1559" i="77" s="1"/>
  <c r="B1560" i="77"/>
  <c r="D1560" i="77" s="1"/>
  <c r="B1561" i="77"/>
  <c r="D1561" i="77" s="1"/>
  <c r="B1562" i="77"/>
  <c r="D1562" i="77" s="1"/>
  <c r="B1563" i="77"/>
  <c r="D1563" i="77" s="1"/>
  <c r="B1564" i="77"/>
  <c r="D1564" i="77" s="1"/>
  <c r="B1565" i="77"/>
  <c r="D1565" i="77" s="1"/>
  <c r="B1566" i="77"/>
  <c r="D1566" i="77" s="1"/>
  <c r="B1567" i="77"/>
  <c r="D1567" i="77" s="1"/>
  <c r="B1568" i="77"/>
  <c r="D1568" i="77" s="1"/>
  <c r="B1569" i="77"/>
  <c r="D1569" i="77" s="1"/>
  <c r="B1570" i="77"/>
  <c r="D1570" i="77" s="1"/>
  <c r="B1571" i="77"/>
  <c r="D1571" i="77" s="1"/>
  <c r="B1572" i="77"/>
  <c r="D1572" i="77" s="1"/>
  <c r="B1573" i="77"/>
  <c r="D1573" i="77" s="1"/>
  <c r="B1574" i="77"/>
  <c r="D1574" i="77" s="1"/>
  <c r="B1575" i="77"/>
  <c r="D1575" i="77" s="1"/>
  <c r="B1576" i="77"/>
  <c r="D1576" i="77" s="1"/>
  <c r="B1577" i="77"/>
  <c r="D1577" i="77" s="1"/>
  <c r="B1578" i="77"/>
  <c r="D1578" i="77" s="1"/>
  <c r="B1579" i="77"/>
  <c r="D1579" i="77" s="1"/>
  <c r="B1580" i="77"/>
  <c r="D1580" i="77" s="1"/>
  <c r="B1581" i="77"/>
  <c r="D1581" i="77" s="1"/>
  <c r="B1582" i="77"/>
  <c r="D1582" i="77" s="1"/>
  <c r="B1583" i="77"/>
  <c r="D1583" i="77" s="1"/>
  <c r="B1584" i="77"/>
  <c r="D1584" i="77" s="1"/>
  <c r="B1585" i="77"/>
  <c r="D1585" i="77" s="1"/>
  <c r="B1586" i="77"/>
  <c r="D1586" i="77" s="1"/>
  <c r="B1587" i="77"/>
  <c r="D1587" i="77" s="1"/>
  <c r="B1588" i="77"/>
  <c r="D1588" i="77" s="1"/>
  <c r="B1589" i="77"/>
  <c r="D1589" i="77" s="1"/>
  <c r="B1590" i="77"/>
  <c r="D1590" i="77" s="1"/>
  <c r="B1591" i="77"/>
  <c r="D1591" i="77" s="1"/>
  <c r="B1592" i="77"/>
  <c r="D1592" i="77" s="1"/>
  <c r="B1593" i="77"/>
  <c r="D1593" i="77" s="1"/>
  <c r="B1594" i="77"/>
  <c r="D1594" i="77" s="1"/>
  <c r="B1595" i="77"/>
  <c r="D1595" i="77" s="1"/>
  <c r="B1596" i="77"/>
  <c r="D1596" i="77" s="1"/>
  <c r="B1597" i="77"/>
  <c r="D1597" i="77" s="1"/>
  <c r="B1598" i="77"/>
  <c r="D1598" i="77" s="1"/>
  <c r="B1599" i="77"/>
  <c r="D1599" i="77" s="1"/>
  <c r="B1600" i="77"/>
  <c r="D1600" i="77" s="1"/>
  <c r="B1601" i="77"/>
  <c r="D1601" i="77" s="1"/>
  <c r="B1602" i="77"/>
  <c r="D1602" i="77" s="1"/>
  <c r="B1603" i="77"/>
  <c r="D1603" i="77" s="1"/>
  <c r="B1604" i="77"/>
  <c r="D1604" i="77" s="1"/>
  <c r="B1605" i="77"/>
  <c r="D1605" i="77" s="1"/>
  <c r="B1606" i="77"/>
  <c r="D1606" i="77" s="1"/>
  <c r="B1607" i="77"/>
  <c r="D1607" i="77" s="1"/>
  <c r="B1608" i="77"/>
  <c r="D1608" i="77" s="1"/>
  <c r="B1609" i="77"/>
  <c r="D1609" i="77" s="1"/>
  <c r="B1610" i="77"/>
  <c r="D1610" i="77" s="1"/>
  <c r="B1611" i="77"/>
  <c r="D1611" i="77" s="1"/>
  <c r="B1612" i="77"/>
  <c r="D1612" i="77" s="1"/>
  <c r="B1613" i="77"/>
  <c r="D1613" i="77" s="1"/>
  <c r="B1614" i="77"/>
  <c r="D1614" i="77" s="1"/>
  <c r="B1615" i="77"/>
  <c r="D1615" i="77" s="1"/>
  <c r="B1616" i="77"/>
  <c r="D1616" i="77" s="1"/>
  <c r="B1617" i="77"/>
  <c r="D1617" i="77" s="1"/>
  <c r="B1618" i="77"/>
  <c r="D1618" i="77" s="1"/>
  <c r="B1619" i="77"/>
  <c r="D1619" i="77" s="1"/>
  <c r="B1620" i="77"/>
  <c r="D1620" i="77" s="1"/>
  <c r="B1621" i="77"/>
  <c r="D1621" i="77" s="1"/>
  <c r="B1622" i="77"/>
  <c r="D1622" i="77" s="1"/>
  <c r="B1623" i="77"/>
  <c r="D1623" i="77" s="1"/>
  <c r="B1624" i="77"/>
  <c r="D1624" i="77" s="1"/>
  <c r="B1625" i="77"/>
  <c r="D1625" i="77" s="1"/>
  <c r="B1626" i="77"/>
  <c r="D1626" i="77" s="1"/>
  <c r="B1627" i="77"/>
  <c r="D1627" i="77" s="1"/>
  <c r="B1628" i="77"/>
  <c r="D1628" i="77" s="1"/>
  <c r="B1629" i="77"/>
  <c r="D1629" i="77" s="1"/>
  <c r="B1630" i="77"/>
  <c r="D1630" i="77" s="1"/>
  <c r="B1631" i="77"/>
  <c r="D1631" i="77" s="1"/>
  <c r="B1632" i="77"/>
  <c r="D1632" i="77" s="1"/>
  <c r="B1633" i="77"/>
  <c r="D1633" i="77" s="1"/>
  <c r="B1634" i="77"/>
  <c r="D1634" i="77" s="1"/>
  <c r="B1635" i="77"/>
  <c r="D1635" i="77" s="1"/>
  <c r="B1636" i="77"/>
  <c r="D1636" i="77" s="1"/>
  <c r="B1637" i="77"/>
  <c r="D1637" i="77" s="1"/>
  <c r="B1638" i="77"/>
  <c r="D1638" i="77" s="1"/>
  <c r="B1639" i="77"/>
  <c r="D1639" i="77" s="1"/>
  <c r="B1640" i="77"/>
  <c r="D1640" i="77" s="1"/>
  <c r="B1641" i="77"/>
  <c r="D1641" i="77" s="1"/>
  <c r="B1642" i="77"/>
  <c r="D1642" i="77" s="1"/>
  <c r="B1643" i="77"/>
  <c r="D1643" i="77" s="1"/>
  <c r="B1644" i="77"/>
  <c r="D1644" i="77" s="1"/>
  <c r="B1645" i="77"/>
  <c r="D1645" i="77" s="1"/>
  <c r="B1646" i="77"/>
  <c r="D1646" i="77" s="1"/>
  <c r="B1647" i="77"/>
  <c r="D1647" i="77" s="1"/>
  <c r="B1648" i="77"/>
  <c r="D1648" i="77" s="1"/>
  <c r="B1649" i="77"/>
  <c r="D1649" i="77" s="1"/>
  <c r="B1650" i="77"/>
  <c r="D1650" i="77" s="1"/>
  <c r="B1651" i="77"/>
  <c r="D1651" i="77" s="1"/>
  <c r="B1652" i="77"/>
  <c r="D1652" i="77" s="1"/>
  <c r="B1653" i="77"/>
  <c r="D1653" i="77" s="1"/>
  <c r="B1654" i="77"/>
  <c r="D1654" i="77" s="1"/>
  <c r="B1655" i="77"/>
  <c r="D1655" i="77" s="1"/>
  <c r="B1656" i="77"/>
  <c r="D1656" i="77" s="1"/>
  <c r="B1657" i="77"/>
  <c r="D1657" i="77" s="1"/>
  <c r="B1658" i="77"/>
  <c r="D1658" i="77" s="1"/>
  <c r="B1659" i="77"/>
  <c r="D1659" i="77" s="1"/>
  <c r="B1660" i="77"/>
  <c r="D1660" i="77" s="1"/>
  <c r="B1661" i="77"/>
  <c r="D1661" i="77" s="1"/>
  <c r="B1662" i="77"/>
  <c r="D1662" i="77" s="1"/>
  <c r="B1663" i="77"/>
  <c r="D1663" i="77" s="1"/>
  <c r="B1664" i="77"/>
  <c r="D1664" i="77" s="1"/>
  <c r="B1665" i="77"/>
  <c r="D1665" i="77" s="1"/>
  <c r="B1666" i="77"/>
  <c r="D1666" i="77" s="1"/>
  <c r="B1667" i="77"/>
  <c r="D1667" i="77" s="1"/>
  <c r="B1668" i="77"/>
  <c r="D1668" i="77" s="1"/>
  <c r="B1669" i="77"/>
  <c r="D1669" i="77" s="1"/>
  <c r="B1670" i="77"/>
  <c r="D1670" i="77" s="1"/>
  <c r="B1671" i="77"/>
  <c r="D1671" i="77" s="1"/>
  <c r="B1672" i="77"/>
  <c r="D1672" i="77" s="1"/>
  <c r="B1673" i="77"/>
  <c r="D1673" i="77" s="1"/>
  <c r="B1674" i="77"/>
  <c r="D1674" i="77" s="1"/>
  <c r="B1675" i="77"/>
  <c r="D1675" i="77" s="1"/>
  <c r="B1676" i="77"/>
  <c r="D1676" i="77" s="1"/>
  <c r="B1677" i="77"/>
  <c r="D1677" i="77" s="1"/>
  <c r="B1678" i="77"/>
  <c r="D1678" i="77" s="1"/>
  <c r="B1679" i="77"/>
  <c r="D1679" i="77" s="1"/>
  <c r="B1680" i="77"/>
  <c r="D1680" i="77" s="1"/>
  <c r="B1681" i="77"/>
  <c r="D1681" i="77" s="1"/>
  <c r="B1682" i="77"/>
  <c r="D1682" i="77" s="1"/>
  <c r="B1683" i="77"/>
  <c r="D1683" i="77" s="1"/>
  <c r="B1684" i="77"/>
  <c r="D1684" i="77" s="1"/>
  <c r="B1685" i="77"/>
  <c r="D1685" i="77" s="1"/>
  <c r="B1686" i="77"/>
  <c r="D1686" i="77" s="1"/>
  <c r="B1687" i="77"/>
  <c r="D1687" i="77" s="1"/>
  <c r="B1688" i="77"/>
  <c r="D1688" i="77" s="1"/>
  <c r="B1689" i="77"/>
  <c r="D1689" i="77" s="1"/>
  <c r="B1690" i="77"/>
  <c r="D1690" i="77" s="1"/>
  <c r="B1691" i="77"/>
  <c r="D1691" i="77" s="1"/>
  <c r="B1692" i="77"/>
  <c r="D1692" i="77" s="1"/>
  <c r="B1693" i="77"/>
  <c r="D1693" i="77" s="1"/>
  <c r="B1694" i="77"/>
  <c r="D1694" i="77" s="1"/>
  <c r="B1695" i="77"/>
  <c r="D1695" i="77" s="1"/>
  <c r="B1696" i="77"/>
  <c r="D1696" i="77" s="1"/>
  <c r="B1697" i="77"/>
  <c r="D1697" i="77" s="1"/>
  <c r="B1698" i="77"/>
  <c r="D1698" i="77" s="1"/>
  <c r="B1699" i="77"/>
  <c r="D1699" i="77" s="1"/>
  <c r="B1700" i="77"/>
  <c r="D1700" i="77" s="1"/>
  <c r="B1701" i="77"/>
  <c r="D1701" i="77" s="1"/>
  <c r="B1702" i="77"/>
  <c r="D1702" i="77" s="1"/>
  <c r="B1703" i="77"/>
  <c r="D1703" i="77" s="1"/>
  <c r="B1704" i="77"/>
  <c r="D1704" i="77" s="1"/>
  <c r="B1705" i="77"/>
  <c r="D1705" i="77" s="1"/>
  <c r="B1706" i="77"/>
  <c r="D1706" i="77" s="1"/>
  <c r="B1707" i="77"/>
  <c r="D1707" i="77" s="1"/>
  <c r="B1708" i="77"/>
  <c r="D1708" i="77" s="1"/>
  <c r="B1709" i="77"/>
  <c r="D1709" i="77" s="1"/>
  <c r="B1710" i="77"/>
  <c r="D1710" i="77" s="1"/>
  <c r="B1711" i="77"/>
  <c r="D1711" i="77" s="1"/>
  <c r="B1712" i="77"/>
  <c r="D1712" i="77" s="1"/>
  <c r="B1713" i="77"/>
  <c r="D1713" i="77" s="1"/>
  <c r="B1714" i="77"/>
  <c r="D1714" i="77" s="1"/>
  <c r="B1715" i="77"/>
  <c r="D1715" i="77" s="1"/>
  <c r="B1716" i="77"/>
  <c r="D1716" i="77" s="1"/>
  <c r="B1717" i="77"/>
  <c r="D1717" i="77" s="1"/>
  <c r="B1718" i="77"/>
  <c r="D1718" i="77" s="1"/>
  <c r="B1719" i="77"/>
  <c r="D1719" i="77" s="1"/>
  <c r="B1720" i="77"/>
  <c r="D1720" i="77" s="1"/>
  <c r="B1721" i="77"/>
  <c r="D1721" i="77" s="1"/>
  <c r="B1722" i="77"/>
  <c r="D1722" i="77" s="1"/>
  <c r="B1723" i="77"/>
  <c r="D1723" i="77" s="1"/>
  <c r="B1724" i="77"/>
  <c r="D1724" i="77" s="1"/>
  <c r="B1725" i="77"/>
  <c r="D1725" i="77" s="1"/>
  <c r="B1726" i="77"/>
  <c r="D1726" i="77" s="1"/>
  <c r="B1727" i="77"/>
  <c r="D1727" i="77" s="1"/>
  <c r="B1728" i="77"/>
  <c r="D1728" i="77" s="1"/>
  <c r="B1729" i="77"/>
  <c r="D1729" i="77" s="1"/>
  <c r="B1730" i="77"/>
  <c r="D1730" i="77" s="1"/>
  <c r="B1731" i="77"/>
  <c r="D1731" i="77" s="1"/>
  <c r="B1732" i="77"/>
  <c r="D1732" i="77" s="1"/>
  <c r="B1733" i="77"/>
  <c r="D1733" i="77" s="1"/>
  <c r="B1734" i="77"/>
  <c r="D1734" i="77" s="1"/>
  <c r="B1735" i="77"/>
  <c r="D1735" i="77" s="1"/>
  <c r="B1736" i="77"/>
  <c r="D1736" i="77" s="1"/>
  <c r="B1737" i="77"/>
  <c r="D1737" i="77" s="1"/>
  <c r="B1738" i="77"/>
  <c r="D1738" i="77" s="1"/>
  <c r="B1739" i="77"/>
  <c r="D1739" i="77" s="1"/>
  <c r="B1740" i="77"/>
  <c r="D1740" i="77" s="1"/>
  <c r="B1741" i="77"/>
  <c r="D1741" i="77" s="1"/>
  <c r="B1742" i="77"/>
  <c r="D1742" i="77" s="1"/>
  <c r="B1743" i="77"/>
  <c r="D1743" i="77" s="1"/>
  <c r="B1744" i="77"/>
  <c r="D1744" i="77" s="1"/>
  <c r="B1745" i="77"/>
  <c r="D1745" i="77" s="1"/>
  <c r="B1746" i="77"/>
  <c r="D1746" i="77" s="1"/>
  <c r="B1747" i="77"/>
  <c r="D1747" i="77" s="1"/>
  <c r="B1748" i="77"/>
  <c r="D1748" i="77" s="1"/>
  <c r="B1749" i="77"/>
  <c r="D1749" i="77" s="1"/>
  <c r="B1750" i="77"/>
  <c r="D1750" i="77" s="1"/>
  <c r="B1751" i="77"/>
  <c r="D1751" i="77" s="1"/>
  <c r="B1752" i="77"/>
  <c r="D1752" i="77" s="1"/>
  <c r="B1753" i="77"/>
  <c r="D1753" i="77" s="1"/>
  <c r="B1754" i="77"/>
  <c r="D1754" i="77" s="1"/>
  <c r="B1755" i="77"/>
  <c r="D1755" i="77" s="1"/>
  <c r="B1756" i="77"/>
  <c r="D1756" i="77" s="1"/>
  <c r="B1757" i="77"/>
  <c r="D1757" i="77" s="1"/>
  <c r="B1758" i="77"/>
  <c r="D1758" i="77" s="1"/>
  <c r="B1759" i="77"/>
  <c r="D1759" i="77" s="1"/>
  <c r="B1760" i="77"/>
  <c r="D1760" i="77" s="1"/>
  <c r="B1761" i="77"/>
  <c r="D1761" i="77" s="1"/>
  <c r="B1762" i="77"/>
  <c r="D1762" i="77" s="1"/>
  <c r="B1763" i="77"/>
  <c r="D1763" i="77" s="1"/>
  <c r="B1764" i="77"/>
  <c r="D1764" i="77" s="1"/>
  <c r="B1765" i="77"/>
  <c r="D1765" i="77" s="1"/>
  <c r="B1766" i="77"/>
  <c r="D1766" i="77" s="1"/>
  <c r="B1767" i="77"/>
  <c r="D1767" i="77" s="1"/>
  <c r="B1768" i="77"/>
  <c r="D1768" i="77" s="1"/>
  <c r="B1769" i="77"/>
  <c r="D1769" i="77" s="1"/>
  <c r="B1770" i="77"/>
  <c r="D1770" i="77" s="1"/>
  <c r="B1771" i="77"/>
  <c r="D1771" i="77" s="1"/>
  <c r="B1772" i="77"/>
  <c r="D1772" i="77" s="1"/>
  <c r="B1773" i="77"/>
  <c r="D1773" i="77" s="1"/>
  <c r="B1774" i="77"/>
  <c r="D1774" i="77" s="1"/>
  <c r="B1775" i="77"/>
  <c r="D1775" i="77" s="1"/>
  <c r="B1776" i="77"/>
  <c r="D1776" i="77" s="1"/>
  <c r="B1777" i="77"/>
  <c r="D1777" i="77" s="1"/>
  <c r="B1778" i="77"/>
  <c r="D1778" i="77" s="1"/>
  <c r="B1779" i="77"/>
  <c r="D1779" i="77" s="1"/>
  <c r="B1780" i="77"/>
  <c r="D1780" i="77" s="1"/>
  <c r="B1781" i="77"/>
  <c r="D1781" i="77" s="1"/>
  <c r="B1782" i="77"/>
  <c r="D1782" i="77" s="1"/>
  <c r="B1783" i="77"/>
  <c r="D1783" i="77" s="1"/>
  <c r="B1784" i="77"/>
  <c r="D1784" i="77" s="1"/>
  <c r="K1784" i="77"/>
  <c r="K1783" i="77"/>
  <c r="K1782" i="77"/>
  <c r="K1781" i="77"/>
  <c r="K1780" i="77"/>
  <c r="K1779" i="77"/>
  <c r="K1778" i="77"/>
  <c r="K1777" i="77"/>
  <c r="K1776" i="77"/>
  <c r="K1775" i="77"/>
  <c r="K1774" i="77"/>
  <c r="K1773" i="77"/>
  <c r="K1772" i="77"/>
  <c r="K1771" i="77"/>
  <c r="K1770" i="77"/>
  <c r="K1769" i="77"/>
  <c r="K1768" i="77"/>
  <c r="K1767" i="77"/>
  <c r="K1766" i="77"/>
  <c r="K1765" i="77"/>
  <c r="K1764" i="77"/>
  <c r="K1763" i="77"/>
  <c r="K1762" i="77"/>
  <c r="K1761" i="77"/>
  <c r="K1760" i="77"/>
  <c r="K1759" i="77"/>
  <c r="K1758" i="77"/>
  <c r="K1757" i="77"/>
  <c r="K1756" i="77"/>
  <c r="K1755" i="77"/>
  <c r="K1754" i="77"/>
  <c r="K1753" i="77"/>
  <c r="K1752" i="77"/>
  <c r="K1751" i="77"/>
  <c r="K1750" i="77"/>
  <c r="K1749" i="77"/>
  <c r="K1748" i="77"/>
  <c r="K1747" i="77"/>
  <c r="K1746" i="77"/>
  <c r="K1745" i="77"/>
  <c r="K1744" i="77"/>
  <c r="K1743" i="77"/>
  <c r="K1742" i="77"/>
  <c r="K1741" i="77"/>
  <c r="K1740" i="77"/>
  <c r="K1739" i="77"/>
  <c r="K1738" i="77"/>
  <c r="K1737" i="77"/>
  <c r="K1736" i="77"/>
  <c r="K1735" i="77"/>
  <c r="K1734" i="77"/>
  <c r="K1733" i="77"/>
  <c r="K1732" i="77"/>
  <c r="K1731" i="77"/>
  <c r="K1730" i="77"/>
  <c r="K1729" i="77"/>
  <c r="K1728" i="77"/>
  <c r="K1727" i="77"/>
  <c r="K1726" i="77"/>
  <c r="K1725" i="77"/>
  <c r="K1724" i="77"/>
  <c r="K1723" i="77"/>
  <c r="K1722" i="77"/>
  <c r="K1721" i="77"/>
  <c r="K1720" i="77"/>
  <c r="K1719" i="77"/>
  <c r="K1718" i="77"/>
  <c r="K1717" i="77"/>
  <c r="K1716" i="77"/>
  <c r="K1715" i="77"/>
  <c r="K1714" i="77"/>
  <c r="K1713" i="77"/>
  <c r="K1712" i="77"/>
  <c r="K1711" i="77"/>
  <c r="K1710" i="77"/>
  <c r="K1709" i="77"/>
  <c r="K1708" i="77"/>
  <c r="K1707" i="77"/>
  <c r="K1706" i="77"/>
  <c r="K1705" i="77"/>
  <c r="K1704" i="77"/>
  <c r="K1703" i="77"/>
  <c r="K1702" i="77"/>
  <c r="K1701" i="77"/>
  <c r="K1700" i="77"/>
  <c r="K1699" i="77"/>
  <c r="K1698" i="77"/>
  <c r="K1697" i="77"/>
  <c r="K1696" i="77"/>
  <c r="K1695" i="77"/>
  <c r="K1694" i="77"/>
  <c r="K1693" i="77"/>
  <c r="K1692" i="77"/>
  <c r="K1691" i="77"/>
  <c r="K1690" i="77"/>
  <c r="K1689" i="77"/>
  <c r="K1688" i="77"/>
  <c r="K1687" i="77"/>
  <c r="K1686" i="77"/>
  <c r="K1685" i="77"/>
  <c r="K1684" i="77"/>
  <c r="K1683" i="77"/>
  <c r="K1682" i="77"/>
  <c r="K1681" i="77"/>
  <c r="K1680" i="77"/>
  <c r="K1679" i="77"/>
  <c r="K1678" i="77"/>
  <c r="K1677" i="77"/>
  <c r="K1676" i="77"/>
  <c r="K1675" i="77"/>
  <c r="K1674" i="77"/>
  <c r="K1673" i="77"/>
  <c r="K1672" i="77"/>
  <c r="K1671" i="77"/>
  <c r="K1670" i="77"/>
  <c r="K1669" i="77"/>
  <c r="K1668" i="77"/>
  <c r="K1667" i="77"/>
  <c r="K1666" i="77"/>
  <c r="K1665" i="77"/>
  <c r="K1664" i="77"/>
  <c r="K1663" i="77"/>
  <c r="K1662" i="77"/>
  <c r="K1661" i="77"/>
  <c r="K1660" i="77"/>
  <c r="K1659" i="77"/>
  <c r="K1658" i="77"/>
  <c r="K1657" i="77"/>
  <c r="K1656" i="77"/>
  <c r="K1655" i="77"/>
  <c r="K1654" i="77"/>
  <c r="K1653" i="77"/>
  <c r="K1652" i="77"/>
  <c r="K1651" i="77"/>
  <c r="K1650" i="77"/>
  <c r="K1649" i="77"/>
  <c r="K1648" i="77"/>
  <c r="K1647" i="77"/>
  <c r="K1646" i="77"/>
  <c r="K1645" i="77"/>
  <c r="K1644" i="77"/>
  <c r="K1643" i="77"/>
  <c r="K1642" i="77"/>
  <c r="K1641" i="77"/>
  <c r="K1640" i="77"/>
  <c r="K1639" i="77"/>
  <c r="K1638" i="77"/>
  <c r="K1637" i="77"/>
  <c r="K1636" i="77"/>
  <c r="K1635" i="77"/>
  <c r="K1634" i="77"/>
  <c r="K1633" i="77"/>
  <c r="K1632" i="77"/>
  <c r="K1631" i="77"/>
  <c r="K1630" i="77"/>
  <c r="K1629" i="77"/>
  <c r="K1628" i="77"/>
  <c r="K1627" i="77"/>
  <c r="K1626" i="77"/>
  <c r="K1625" i="77"/>
  <c r="K1624" i="77"/>
  <c r="K1623" i="77"/>
  <c r="K1622" i="77"/>
  <c r="K1621" i="77"/>
  <c r="K1620" i="77"/>
  <c r="K1619" i="77"/>
  <c r="K1618" i="77"/>
  <c r="K1617" i="77"/>
  <c r="K1616" i="77"/>
  <c r="K1615" i="77"/>
  <c r="K1614" i="77"/>
  <c r="K1613" i="77"/>
  <c r="K1612" i="77"/>
  <c r="K1611" i="77"/>
  <c r="K1610" i="77"/>
  <c r="K1609" i="77"/>
  <c r="K1608" i="77"/>
  <c r="K1607" i="77"/>
  <c r="K1606" i="77"/>
  <c r="K1605" i="77"/>
  <c r="K1604" i="77"/>
  <c r="K1603" i="77"/>
  <c r="K1602" i="77"/>
  <c r="K1601" i="77"/>
  <c r="K1600" i="77"/>
  <c r="K1599" i="77"/>
  <c r="K1598" i="77"/>
  <c r="K1597" i="77"/>
  <c r="K1596" i="77"/>
  <c r="K1595" i="77"/>
  <c r="K1594" i="77"/>
  <c r="K1593" i="77"/>
  <c r="K1592" i="77"/>
  <c r="K1591" i="77"/>
  <c r="K1590" i="77"/>
  <c r="K1589" i="77"/>
  <c r="K1588" i="77"/>
  <c r="K1587" i="77"/>
  <c r="K1586" i="77"/>
  <c r="K1585" i="77"/>
  <c r="K1584" i="77"/>
  <c r="K1583" i="77"/>
  <c r="K1582" i="77"/>
  <c r="K1581" i="77"/>
  <c r="K1580" i="77"/>
  <c r="K1579" i="77"/>
  <c r="K1578" i="77"/>
  <c r="K1577" i="77"/>
  <c r="K1576" i="77"/>
  <c r="K1575" i="77"/>
  <c r="K1574" i="77"/>
  <c r="K1573" i="77"/>
  <c r="K1572" i="77"/>
  <c r="K1571" i="77"/>
  <c r="K1570" i="77"/>
  <c r="K1569" i="77"/>
  <c r="K1568" i="77"/>
  <c r="K1567" i="77"/>
  <c r="K1566" i="77"/>
  <c r="K1565" i="77"/>
  <c r="K1564" i="77"/>
  <c r="K1563" i="77"/>
  <c r="K1562" i="77"/>
  <c r="K1561" i="77"/>
  <c r="K1560" i="77"/>
  <c r="K1559" i="77"/>
  <c r="K1558" i="77"/>
  <c r="K1557" i="77"/>
  <c r="K1556" i="77"/>
  <c r="K1555" i="77"/>
  <c r="K1554" i="77"/>
  <c r="K1553" i="77"/>
  <c r="K1552" i="77"/>
  <c r="K1551" i="77"/>
  <c r="K1550" i="77"/>
  <c r="K1549" i="77"/>
  <c r="K1548" i="77"/>
  <c r="K1547" i="77"/>
  <c r="K1546" i="77"/>
  <c r="K1545" i="77"/>
  <c r="K1544" i="77"/>
  <c r="K1543" i="77"/>
  <c r="K1542" i="77"/>
  <c r="K1541" i="77"/>
  <c r="K1540" i="77"/>
  <c r="K1539" i="77"/>
  <c r="K1538" i="77"/>
  <c r="K1537" i="77"/>
  <c r="K1536" i="77"/>
  <c r="K1535" i="77"/>
  <c r="K1534" i="77"/>
  <c r="K1533" i="77"/>
  <c r="K1532" i="77"/>
  <c r="K1531" i="77"/>
  <c r="K1530" i="77"/>
  <c r="K1529" i="77"/>
  <c r="K1528" i="77"/>
  <c r="K1527" i="77"/>
  <c r="K1526" i="77"/>
  <c r="K1525" i="77"/>
  <c r="K1524" i="77"/>
  <c r="K1523" i="77"/>
  <c r="K1522" i="77"/>
  <c r="K1521" i="77"/>
  <c r="K1520" i="77"/>
  <c r="K1519" i="77"/>
  <c r="K1518" i="77"/>
  <c r="K1517" i="77"/>
  <c r="K1516" i="77"/>
  <c r="K1515" i="77"/>
  <c r="K1514" i="77"/>
  <c r="K1513" i="77"/>
  <c r="K1512" i="77"/>
  <c r="K1511" i="77"/>
  <c r="K1510" i="77"/>
  <c r="K1509" i="77"/>
  <c r="K1508" i="77"/>
  <c r="K1507" i="77"/>
  <c r="K1506" i="77"/>
  <c r="K1505" i="77"/>
  <c r="K1504" i="77"/>
  <c r="K1503" i="77"/>
  <c r="K1502" i="77"/>
  <c r="K1501" i="77"/>
  <c r="K1500" i="77"/>
  <c r="K1499" i="77"/>
  <c r="K1498" i="77"/>
  <c r="K1497" i="77"/>
  <c r="K1496" i="77"/>
  <c r="K1495" i="77"/>
  <c r="K1494" i="77"/>
  <c r="K1493" i="77"/>
  <c r="K1492" i="77"/>
  <c r="K1491" i="77"/>
  <c r="K1490" i="77"/>
  <c r="K1489" i="77"/>
  <c r="K1488" i="77"/>
  <c r="K1487" i="77"/>
  <c r="K1486" i="77"/>
  <c r="K1485" i="77"/>
  <c r="K1484" i="77"/>
  <c r="K1483" i="77"/>
  <c r="K1482" i="77"/>
  <c r="K1481" i="77"/>
  <c r="K1480" i="77"/>
  <c r="K1479" i="77"/>
  <c r="K1478" i="77"/>
  <c r="K1477" i="77"/>
  <c r="K1476" i="77"/>
  <c r="K1475" i="77"/>
  <c r="K1474" i="77"/>
  <c r="K1473" i="77"/>
  <c r="K1472" i="77"/>
  <c r="K1471" i="77"/>
  <c r="K1470" i="77"/>
  <c r="K1469" i="77"/>
  <c r="K1468" i="77"/>
  <c r="K1467" i="77"/>
  <c r="K1466" i="77"/>
  <c r="K1465" i="77"/>
  <c r="K1464" i="77"/>
  <c r="K1463" i="77"/>
  <c r="K1462" i="77"/>
  <c r="K1461" i="77"/>
  <c r="K1460" i="77"/>
  <c r="K1459" i="77"/>
  <c r="K1458" i="77"/>
  <c r="K1457" i="77"/>
  <c r="K1456" i="77"/>
  <c r="K1455" i="77"/>
  <c r="K1454" i="77"/>
  <c r="K1453" i="77"/>
  <c r="K1452" i="77"/>
  <c r="K1451" i="77"/>
  <c r="K1450" i="77"/>
  <c r="K1449" i="77"/>
  <c r="K1448" i="77"/>
  <c r="K1447" i="77"/>
  <c r="K1446" i="77"/>
  <c r="K1445" i="77"/>
  <c r="K1444" i="77"/>
  <c r="K1443" i="77"/>
  <c r="K1442" i="77"/>
  <c r="K1441" i="77"/>
  <c r="K1440" i="77"/>
  <c r="K1439" i="77"/>
  <c r="K1438" i="77"/>
  <c r="K1437" i="77"/>
  <c r="K1436" i="77"/>
  <c r="K1435" i="77"/>
  <c r="K1434" i="77"/>
  <c r="K1433" i="77"/>
  <c r="K1432" i="77"/>
  <c r="K1431" i="77"/>
  <c r="K1430" i="77"/>
  <c r="K1429" i="77"/>
  <c r="K1428" i="77"/>
  <c r="K1427" i="77"/>
  <c r="K1426" i="77"/>
  <c r="K1425" i="77"/>
  <c r="K1424" i="77"/>
  <c r="K1423" i="77"/>
  <c r="K1422" i="77"/>
  <c r="K1421" i="77"/>
  <c r="K1420" i="77"/>
  <c r="K1419" i="77"/>
  <c r="K1418" i="77"/>
  <c r="K1417" i="77"/>
  <c r="K1416" i="77"/>
  <c r="K1415" i="77"/>
  <c r="K1414" i="77"/>
  <c r="K1413" i="77"/>
  <c r="K1412" i="77"/>
  <c r="K1411" i="77"/>
  <c r="K1410" i="77"/>
  <c r="K1409" i="77"/>
  <c r="K1408" i="77"/>
  <c r="K1407" i="77"/>
  <c r="K1406" i="77"/>
  <c r="K1405" i="77"/>
  <c r="K1404" i="77"/>
  <c r="K1403" i="77"/>
  <c r="K1402" i="77"/>
  <c r="K1401" i="77"/>
  <c r="K1400" i="77"/>
  <c r="K1399" i="77"/>
  <c r="K1398" i="77"/>
  <c r="K1397" i="77"/>
  <c r="K1396" i="77"/>
  <c r="K1395" i="77"/>
  <c r="K1394" i="77"/>
  <c r="K1393" i="77"/>
  <c r="K1392" i="77"/>
  <c r="K1391" i="77"/>
  <c r="K1390" i="77"/>
  <c r="K1389" i="77"/>
  <c r="K1388" i="77"/>
  <c r="K1387" i="77"/>
  <c r="K1386" i="77"/>
  <c r="K1385" i="77"/>
  <c r="K1384" i="77"/>
  <c r="K1383" i="77"/>
  <c r="K1382" i="77"/>
  <c r="K1381" i="77"/>
  <c r="K1380" i="77"/>
  <c r="K1379" i="77"/>
  <c r="K1378" i="77"/>
  <c r="K1377" i="77"/>
  <c r="K1376" i="77"/>
  <c r="K1375" i="77"/>
  <c r="K1374" i="77"/>
  <c r="K1373" i="77"/>
  <c r="K1372" i="77"/>
  <c r="K1371" i="77"/>
  <c r="K1370" i="77"/>
  <c r="K1369" i="77"/>
  <c r="K1368" i="77"/>
  <c r="K1367" i="77"/>
  <c r="K1366" i="77"/>
  <c r="K1365" i="77"/>
  <c r="K1364" i="77"/>
  <c r="K1363" i="77"/>
  <c r="K1362" i="77"/>
  <c r="K1361" i="77"/>
  <c r="K1360" i="77"/>
  <c r="K1359" i="77"/>
  <c r="K1358" i="77"/>
  <c r="K1357" i="77"/>
  <c r="K1356" i="77"/>
  <c r="K1355" i="77"/>
  <c r="K1354" i="77"/>
  <c r="K1353" i="77"/>
  <c r="K1352" i="77"/>
  <c r="K1351" i="77"/>
  <c r="K1350" i="77"/>
  <c r="K1349" i="77"/>
  <c r="K1348" i="77"/>
  <c r="K1347" i="77"/>
  <c r="K1346" i="77"/>
  <c r="K1345" i="77"/>
  <c r="K1344" i="77"/>
  <c r="K1343" i="77"/>
  <c r="K1342" i="77"/>
  <c r="K1341" i="77"/>
  <c r="K1340" i="77"/>
  <c r="K1339" i="77"/>
  <c r="K1338" i="77"/>
  <c r="K1337" i="77"/>
  <c r="K1336" i="77"/>
  <c r="K1335" i="77"/>
  <c r="K1334" i="77"/>
  <c r="K1333" i="77"/>
  <c r="K1332" i="77"/>
  <c r="K1331" i="77"/>
  <c r="K1330" i="77"/>
  <c r="K1329" i="77"/>
  <c r="K1328" i="77"/>
  <c r="K1327" i="77"/>
  <c r="K1326" i="77"/>
  <c r="K1325" i="77"/>
  <c r="K1324" i="77"/>
  <c r="K1323" i="77"/>
  <c r="K1322" i="77"/>
  <c r="K1321" i="77"/>
  <c r="K1320" i="77"/>
  <c r="K1319" i="77"/>
  <c r="K1318" i="77"/>
  <c r="K1317" i="77"/>
  <c r="K1316" i="77"/>
  <c r="K1315" i="77"/>
  <c r="K1314" i="77"/>
  <c r="K1313" i="77"/>
  <c r="K1312" i="77"/>
  <c r="K1311" i="77"/>
  <c r="K1310" i="77"/>
  <c r="K1309" i="77"/>
  <c r="K1308" i="77"/>
  <c r="K1307" i="77"/>
  <c r="K1306" i="77"/>
  <c r="K1305" i="77"/>
  <c r="K1304" i="77"/>
  <c r="K1303" i="77"/>
  <c r="K1302" i="77"/>
  <c r="K1301" i="77"/>
  <c r="K1300" i="77"/>
  <c r="K1299" i="77"/>
  <c r="K1298" i="77"/>
  <c r="K1297" i="77"/>
  <c r="K1296" i="77"/>
  <c r="K1295" i="77"/>
  <c r="K1294" i="77"/>
  <c r="K1293" i="77"/>
  <c r="K1292" i="77"/>
  <c r="K1291" i="77"/>
  <c r="K1290" i="77"/>
  <c r="K1289" i="77"/>
  <c r="K1288" i="77"/>
  <c r="K1287" i="77"/>
  <c r="K1286" i="77"/>
  <c r="K1285" i="77"/>
  <c r="K1284" i="77"/>
  <c r="K1283" i="77"/>
  <c r="K1282" i="77"/>
  <c r="K1281" i="77"/>
  <c r="K1280" i="77"/>
  <c r="K1279" i="77"/>
  <c r="K1278" i="77"/>
  <c r="K1277" i="77"/>
  <c r="K1276" i="77"/>
  <c r="K1275" i="77"/>
  <c r="K1274" i="77"/>
  <c r="K1273" i="77"/>
  <c r="K1272" i="77"/>
  <c r="K1271" i="77"/>
  <c r="K1270" i="77"/>
  <c r="K1269" i="77"/>
  <c r="K1268" i="77"/>
  <c r="K1267" i="77"/>
  <c r="K1266" i="77"/>
  <c r="K1265" i="77"/>
  <c r="K1264" i="77"/>
  <c r="K1263" i="77"/>
  <c r="K1262" i="77"/>
  <c r="K1261" i="77"/>
  <c r="K1260" i="77"/>
  <c r="K1259" i="77"/>
  <c r="K1258" i="77"/>
  <c r="K1257" i="77"/>
  <c r="K1256" i="77"/>
  <c r="K1255" i="77"/>
  <c r="K1254" i="77"/>
  <c r="K1253" i="77"/>
  <c r="K1252" i="77"/>
  <c r="K1251" i="77"/>
  <c r="K1250" i="77"/>
  <c r="K1249" i="77"/>
  <c r="K1248" i="77"/>
  <c r="K1247" i="77"/>
  <c r="K1246" i="77"/>
  <c r="K1245" i="77"/>
  <c r="K1244" i="77"/>
  <c r="K1243" i="77"/>
  <c r="K1242" i="77"/>
  <c r="K1241" i="77"/>
  <c r="K1240" i="77"/>
  <c r="K1239" i="77"/>
  <c r="K1238" i="77"/>
  <c r="K1237" i="77"/>
  <c r="K1236" i="77"/>
  <c r="K1235" i="77"/>
  <c r="K1234" i="77"/>
  <c r="K1233" i="77"/>
  <c r="K1232" i="77"/>
  <c r="K1231" i="77"/>
  <c r="K1230" i="77"/>
  <c r="K1229" i="77"/>
  <c r="K1228" i="77"/>
  <c r="K1227" i="77"/>
  <c r="K1226" i="77"/>
  <c r="K1225" i="77"/>
  <c r="K1224" i="77"/>
  <c r="K1223" i="77"/>
  <c r="K1222" i="77"/>
  <c r="K1221" i="77"/>
  <c r="K1220" i="77"/>
  <c r="K1219" i="77"/>
  <c r="K1218" i="77"/>
  <c r="K1217" i="77"/>
  <c r="K1216" i="77"/>
  <c r="K1215" i="77"/>
  <c r="K1214" i="77"/>
  <c r="K1213" i="77"/>
  <c r="K1212" i="77"/>
  <c r="K1211" i="77"/>
  <c r="K1210" i="77"/>
  <c r="K1209" i="77"/>
  <c r="K1208" i="77"/>
  <c r="K1207" i="77"/>
  <c r="K1206" i="77"/>
  <c r="K1205" i="77"/>
  <c r="K1204" i="77"/>
  <c r="K1203" i="77"/>
  <c r="K1202" i="77"/>
  <c r="K1201" i="77"/>
  <c r="K1200" i="77"/>
  <c r="K1199" i="77"/>
  <c r="K1198" i="77"/>
  <c r="K1197" i="77"/>
  <c r="K1196" i="77"/>
  <c r="K1195" i="77"/>
  <c r="K1194" i="77"/>
  <c r="K1193" i="77"/>
  <c r="K1192" i="77"/>
  <c r="K1191" i="77"/>
  <c r="K1190" i="77"/>
  <c r="K1189" i="77"/>
  <c r="K1188" i="77"/>
  <c r="K1187" i="77"/>
  <c r="K1186" i="77"/>
  <c r="K1185" i="77"/>
  <c r="K1184" i="77"/>
  <c r="K1183" i="77"/>
  <c r="K1182" i="77"/>
  <c r="K1181" i="77"/>
  <c r="K1180" i="77"/>
  <c r="K1179" i="77"/>
  <c r="K1178" i="77"/>
  <c r="K1177" i="77"/>
  <c r="K1176" i="77"/>
  <c r="K1175" i="77"/>
  <c r="K1174" i="77"/>
  <c r="K1173" i="77"/>
  <c r="K1172" i="77"/>
  <c r="K1171" i="77"/>
  <c r="K1170" i="77"/>
  <c r="K1169" i="77"/>
  <c r="K1168" i="77"/>
  <c r="K1167" i="77"/>
  <c r="K1166" i="77"/>
  <c r="K1165" i="77"/>
  <c r="K1164" i="77"/>
  <c r="K1163" i="77"/>
  <c r="K1162" i="77"/>
  <c r="K1161" i="77"/>
  <c r="K1160" i="77"/>
  <c r="K1159" i="77"/>
  <c r="K1158" i="77"/>
  <c r="K1157" i="77"/>
  <c r="K1156" i="77"/>
  <c r="K1155" i="77"/>
  <c r="K1154" i="77"/>
  <c r="K1153" i="77"/>
  <c r="K1152" i="77"/>
  <c r="K1151" i="77"/>
  <c r="K1150" i="77"/>
  <c r="K1149" i="77"/>
  <c r="K1148" i="77"/>
  <c r="K1147" i="77"/>
  <c r="K1146" i="77"/>
  <c r="K1145" i="77"/>
  <c r="K1144" i="77"/>
  <c r="K1143" i="77"/>
  <c r="K1142" i="77"/>
  <c r="K1141" i="77"/>
  <c r="K1140" i="77"/>
  <c r="K1139" i="77"/>
  <c r="K1138" i="77"/>
  <c r="K1137" i="77"/>
  <c r="K1136" i="77"/>
  <c r="K1135" i="77"/>
  <c r="K1134" i="77"/>
  <c r="K1133" i="77"/>
  <c r="K1132" i="77"/>
  <c r="K1131" i="77"/>
  <c r="K1130" i="77"/>
  <c r="K1129" i="77"/>
  <c r="K1128" i="77"/>
  <c r="K1127" i="77"/>
  <c r="K1126" i="77"/>
  <c r="K1125" i="77"/>
  <c r="K1124" i="77"/>
  <c r="K1123" i="77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K1108" i="77"/>
  <c r="K1107" i="77"/>
  <c r="K1106" i="77"/>
  <c r="K1105" i="77"/>
  <c r="K1104" i="77"/>
  <c r="K1103" i="77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K1087" i="77"/>
  <c r="K1086" i="77"/>
  <c r="K1085" i="77"/>
  <c r="K1084" i="77"/>
  <c r="K1083" i="77"/>
  <c r="K1082" i="77"/>
  <c r="K1081" i="77"/>
  <c r="K1080" i="77"/>
  <c r="K1079" i="77"/>
  <c r="K1078" i="77"/>
  <c r="K1077" i="77"/>
  <c r="K1076" i="77"/>
  <c r="K1075" i="77"/>
  <c r="K1074" i="77"/>
  <c r="K1073" i="77"/>
  <c r="K1072" i="77"/>
  <c r="K1071" i="77"/>
  <c r="K1070" i="77"/>
  <c r="K1069" i="77"/>
  <c r="K1068" i="77"/>
  <c r="K1067" i="77"/>
  <c r="K1066" i="77"/>
  <c r="K1065" i="77"/>
  <c r="K1064" i="77"/>
  <c r="K1063" i="77"/>
  <c r="K1062" i="77"/>
  <c r="K1061" i="77"/>
  <c r="K1060" i="77"/>
  <c r="K1059" i="77"/>
  <c r="K1058" i="77"/>
  <c r="K1057" i="77"/>
  <c r="K1056" i="77"/>
  <c r="K1055" i="77"/>
  <c r="K1054" i="77"/>
  <c r="K1053" i="77"/>
  <c r="K1052" i="77"/>
  <c r="K1051" i="77"/>
  <c r="K1050" i="77"/>
  <c r="K1049" i="77"/>
  <c r="K1048" i="77"/>
  <c r="K1047" i="77"/>
  <c r="K1046" i="77"/>
  <c r="K1045" i="77"/>
  <c r="K1044" i="77"/>
  <c r="K1043" i="77"/>
  <c r="K1042" i="77"/>
  <c r="K1041" i="77"/>
  <c r="K1040" i="77"/>
  <c r="K1039" i="77"/>
  <c r="K1038" i="77"/>
  <c r="K1037" i="77"/>
  <c r="K1036" i="77"/>
  <c r="K1035" i="77"/>
  <c r="K1034" i="77"/>
  <c r="K1033" i="77"/>
  <c r="K1032" i="77"/>
  <c r="K1031" i="77"/>
  <c r="K1030" i="77"/>
  <c r="K1029" i="77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K1014" i="77"/>
  <c r="K1013" i="77"/>
  <c r="K1012" i="77"/>
  <c r="K1011" i="77"/>
  <c r="K1010" i="77"/>
  <c r="K1009" i="77"/>
  <c r="K1008" i="77"/>
  <c r="K1007" i="77"/>
  <c r="K1006" i="77"/>
  <c r="K1005" i="77"/>
  <c r="K1004" i="77"/>
  <c r="K1003" i="77"/>
  <c r="K1002" i="77"/>
  <c r="K1001" i="77"/>
  <c r="K1000" i="77"/>
  <c r="K999" i="77"/>
  <c r="K998" i="77"/>
  <c r="K997" i="77"/>
  <c r="K996" i="77"/>
  <c r="K995" i="77"/>
  <c r="K994" i="77"/>
  <c r="K993" i="77"/>
  <c r="K992" i="77"/>
  <c r="K991" i="77"/>
  <c r="K990" i="77"/>
  <c r="K989" i="77"/>
  <c r="K988" i="77"/>
  <c r="K987" i="77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K972" i="77"/>
  <c r="K971" i="77"/>
  <c r="K970" i="77"/>
  <c r="K969" i="77"/>
  <c r="K968" i="77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K934" i="77"/>
  <c r="K933" i="77"/>
  <c r="K932" i="77"/>
  <c r="K931" i="77"/>
  <c r="K930" i="77"/>
  <c r="K929" i="77"/>
  <c r="K928" i="77"/>
  <c r="K927" i="77"/>
  <c r="K926" i="77"/>
  <c r="K925" i="77"/>
  <c r="K924" i="77"/>
  <c r="K923" i="77"/>
  <c r="K922" i="77"/>
  <c r="K921" i="77"/>
  <c r="K920" i="77"/>
  <c r="K919" i="77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K904" i="77"/>
  <c r="K903" i="77"/>
  <c r="K902" i="77"/>
  <c r="K901" i="77"/>
  <c r="K900" i="77"/>
  <c r="K899" i="77"/>
  <c r="K898" i="77"/>
  <c r="K897" i="77"/>
  <c r="K896" i="77"/>
  <c r="K895" i="77"/>
  <c r="K894" i="77"/>
  <c r="K893" i="77"/>
  <c r="K892" i="77"/>
  <c r="K891" i="77"/>
  <c r="K890" i="77"/>
  <c r="K889" i="77"/>
  <c r="K888" i="77"/>
  <c r="K887" i="77"/>
  <c r="K886" i="77"/>
  <c r="K885" i="77"/>
  <c r="K884" i="77"/>
  <c r="K883" i="77"/>
  <c r="K882" i="77"/>
  <c r="K881" i="77"/>
  <c r="K880" i="77"/>
  <c r="K879" i="77"/>
  <c r="K878" i="77"/>
  <c r="K877" i="77"/>
  <c r="K876" i="77"/>
  <c r="K875" i="77"/>
  <c r="K874" i="77"/>
  <c r="K873" i="77"/>
  <c r="K872" i="77"/>
  <c r="K871" i="77"/>
  <c r="K870" i="77"/>
  <c r="K869" i="77"/>
  <c r="K868" i="77"/>
  <c r="K867" i="77"/>
  <c r="K866" i="77"/>
  <c r="K865" i="77"/>
  <c r="K864" i="77"/>
  <c r="K863" i="77"/>
  <c r="K862" i="77"/>
  <c r="K861" i="77"/>
  <c r="K860" i="77"/>
  <c r="K859" i="77"/>
  <c r="K858" i="77"/>
  <c r="K857" i="77"/>
  <c r="K856" i="77"/>
  <c r="K855" i="77"/>
  <c r="K854" i="77"/>
  <c r="K853" i="77"/>
  <c r="K852" i="77"/>
  <c r="K851" i="77"/>
  <c r="K850" i="77"/>
  <c r="K849" i="77"/>
  <c r="K848" i="77"/>
  <c r="K847" i="77"/>
  <c r="K846" i="77"/>
  <c r="K845" i="77"/>
  <c r="K844" i="77"/>
  <c r="K843" i="77"/>
  <c r="K842" i="77"/>
  <c r="K841" i="77"/>
  <c r="K840" i="77"/>
  <c r="K839" i="77"/>
  <c r="K838" i="77"/>
  <c r="K837" i="77"/>
  <c r="K836" i="77"/>
  <c r="K835" i="77"/>
  <c r="K834" i="77"/>
  <c r="K833" i="77"/>
  <c r="K832" i="77"/>
  <c r="K831" i="77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K815" i="77"/>
  <c r="K814" i="77"/>
  <c r="K813" i="77"/>
  <c r="K812" i="77"/>
  <c r="K811" i="77"/>
  <c r="K810" i="77"/>
  <c r="K809" i="77"/>
  <c r="K808" i="77"/>
  <c r="K807" i="77"/>
  <c r="K806" i="77"/>
  <c r="K805" i="77"/>
  <c r="K804" i="77"/>
  <c r="K803" i="77"/>
  <c r="K802" i="77"/>
  <c r="K801" i="77"/>
  <c r="K800" i="77"/>
  <c r="K799" i="77"/>
  <c r="K798" i="77"/>
  <c r="K797" i="77"/>
  <c r="K796" i="77"/>
  <c r="K795" i="77"/>
  <c r="K794" i="77"/>
  <c r="K793" i="77"/>
  <c r="K792" i="77"/>
  <c r="K791" i="77"/>
  <c r="K790" i="77"/>
  <c r="K789" i="77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K767" i="77"/>
  <c r="K766" i="77"/>
  <c r="K765" i="77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K740" i="77"/>
  <c r="K739" i="77"/>
  <c r="K738" i="77"/>
  <c r="K737" i="77"/>
  <c r="K736" i="77"/>
  <c r="K735" i="77"/>
  <c r="K734" i="77"/>
  <c r="K733" i="77"/>
  <c r="K732" i="77"/>
  <c r="K731" i="77"/>
  <c r="K730" i="77"/>
  <c r="K729" i="77"/>
  <c r="K728" i="77"/>
  <c r="K727" i="77"/>
  <c r="K726" i="77"/>
  <c r="K725" i="77"/>
  <c r="K724" i="77"/>
  <c r="K723" i="77"/>
  <c r="K722" i="77"/>
  <c r="K721" i="77"/>
  <c r="K720" i="77"/>
  <c r="K719" i="77"/>
  <c r="K718" i="77"/>
  <c r="K717" i="77"/>
  <c r="K716" i="77"/>
  <c r="K715" i="77"/>
  <c r="K714" i="77"/>
  <c r="K713" i="77"/>
  <c r="K712" i="77"/>
  <c r="K711" i="77"/>
  <c r="K710" i="77"/>
  <c r="K709" i="77"/>
  <c r="K708" i="77"/>
  <c r="K707" i="77"/>
  <c r="K706" i="77"/>
  <c r="K705" i="77"/>
  <c r="K704" i="77"/>
  <c r="K703" i="77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K688" i="77"/>
  <c r="K687" i="77"/>
  <c r="K686" i="77"/>
  <c r="K685" i="77"/>
  <c r="K684" i="77"/>
  <c r="K683" i="77"/>
  <c r="K682" i="77"/>
  <c r="K681" i="77"/>
  <c r="K680" i="77"/>
  <c r="K679" i="77"/>
  <c r="K678" i="77"/>
  <c r="K677" i="77"/>
  <c r="K676" i="77"/>
  <c r="K675" i="77"/>
  <c r="K674" i="77"/>
  <c r="K673" i="77"/>
  <c r="K672" i="77"/>
  <c r="K671" i="77"/>
  <c r="K670" i="77"/>
  <c r="K669" i="77"/>
  <c r="K668" i="77"/>
  <c r="K667" i="77"/>
  <c r="K666" i="77"/>
  <c r="K665" i="77"/>
  <c r="K664" i="77"/>
  <c r="K663" i="77"/>
  <c r="K662" i="77"/>
  <c r="K661" i="77"/>
  <c r="K660" i="77"/>
  <c r="K659" i="77"/>
  <c r="K658" i="77"/>
  <c r="K657" i="77"/>
  <c r="K656" i="77"/>
  <c r="K655" i="77"/>
  <c r="K654" i="77"/>
  <c r="K653" i="77"/>
  <c r="K652" i="77"/>
  <c r="K651" i="77"/>
  <c r="K650" i="77"/>
  <c r="K649" i="77"/>
  <c r="K648" i="77"/>
  <c r="K647" i="77"/>
  <c r="K646" i="77"/>
  <c r="K645" i="77"/>
  <c r="K644" i="77"/>
  <c r="K643" i="77"/>
  <c r="K642" i="77"/>
  <c r="K641" i="77"/>
  <c r="K640" i="77"/>
  <c r="K639" i="77"/>
  <c r="K638" i="77"/>
  <c r="K637" i="77"/>
  <c r="K636" i="77"/>
  <c r="K635" i="77"/>
  <c r="K634" i="77"/>
  <c r="K633" i="77"/>
  <c r="K632" i="77"/>
  <c r="K631" i="77"/>
  <c r="K630" i="77"/>
  <c r="K629" i="77"/>
  <c r="K628" i="77"/>
  <c r="K627" i="77"/>
  <c r="K626" i="77"/>
  <c r="K625" i="77"/>
  <c r="K624" i="77"/>
  <c r="K623" i="77"/>
  <c r="K622" i="77"/>
  <c r="K621" i="77"/>
  <c r="K620" i="77"/>
  <c r="K619" i="77"/>
  <c r="K618" i="77"/>
  <c r="K617" i="77"/>
  <c r="K616" i="77"/>
  <c r="K615" i="77"/>
  <c r="K614" i="77"/>
  <c r="K613" i="77"/>
  <c r="K612" i="77"/>
  <c r="K611" i="77"/>
  <c r="K610" i="77"/>
  <c r="K609" i="77"/>
  <c r="K608" i="77"/>
  <c r="K607" i="77"/>
  <c r="K606" i="77"/>
  <c r="K605" i="77"/>
  <c r="K604" i="77"/>
  <c r="K603" i="77"/>
  <c r="K602" i="77"/>
  <c r="K601" i="77"/>
  <c r="K600" i="77"/>
  <c r="K599" i="77"/>
  <c r="K598" i="77"/>
  <c r="K597" i="77"/>
  <c r="K596" i="77"/>
  <c r="K595" i="77"/>
  <c r="K594" i="77"/>
  <c r="K593" i="77"/>
  <c r="K592" i="77"/>
  <c r="K591" i="77"/>
  <c r="K590" i="77"/>
  <c r="K589" i="77"/>
  <c r="K588" i="77"/>
  <c r="K587" i="77"/>
  <c r="K586" i="77"/>
  <c r="K585" i="77"/>
  <c r="K584" i="77"/>
  <c r="K583" i="77"/>
  <c r="K582" i="77"/>
  <c r="K581" i="77"/>
  <c r="K580" i="77"/>
  <c r="K579" i="77"/>
  <c r="K578" i="77"/>
  <c r="K577" i="77"/>
  <c r="K576" i="77"/>
  <c r="K575" i="77"/>
  <c r="K574" i="77"/>
  <c r="K573" i="77"/>
  <c r="K572" i="77"/>
  <c r="K571" i="77"/>
  <c r="K570" i="77"/>
  <c r="K569" i="77"/>
  <c r="K568" i="77"/>
  <c r="K567" i="77"/>
  <c r="K566" i="77"/>
  <c r="K565" i="77"/>
  <c r="K564" i="77"/>
  <c r="K563" i="77"/>
  <c r="K562" i="77"/>
  <c r="K561" i="77"/>
  <c r="K560" i="77"/>
  <c r="K559" i="77"/>
  <c r="K558" i="77"/>
  <c r="K557" i="77"/>
  <c r="K556" i="77"/>
  <c r="K555" i="77"/>
  <c r="K554" i="77"/>
  <c r="K553" i="77"/>
  <c r="K552" i="77"/>
  <c r="K551" i="77"/>
  <c r="K550" i="77"/>
  <c r="K549" i="77"/>
  <c r="K548" i="77"/>
  <c r="K547" i="77"/>
  <c r="K546" i="77"/>
  <c r="K545" i="77"/>
  <c r="K544" i="77"/>
  <c r="K543" i="77"/>
  <c r="K542" i="77"/>
  <c r="K541" i="77"/>
  <c r="K540" i="77"/>
  <c r="K539" i="77"/>
  <c r="K538" i="77"/>
  <c r="K537" i="77"/>
  <c r="K536" i="77"/>
  <c r="K535" i="77"/>
  <c r="K534" i="77"/>
  <c r="K533" i="77"/>
  <c r="K532" i="77"/>
  <c r="K531" i="77"/>
  <c r="K530" i="77"/>
  <c r="K529" i="77"/>
  <c r="K528" i="77"/>
  <c r="K527" i="77"/>
  <c r="K526" i="77"/>
  <c r="K525" i="77"/>
  <c r="K524" i="77"/>
  <c r="K523" i="77"/>
  <c r="K522" i="77"/>
  <c r="K521" i="77"/>
  <c r="K520" i="77"/>
  <c r="K519" i="77"/>
  <c r="K518" i="77"/>
  <c r="K517" i="77"/>
  <c r="K516" i="77"/>
  <c r="K515" i="77"/>
  <c r="K514" i="77"/>
  <c r="K513" i="77"/>
  <c r="K512" i="77"/>
  <c r="K511" i="77"/>
  <c r="K510" i="77"/>
  <c r="K509" i="77"/>
  <c r="K508" i="77"/>
  <c r="K507" i="77"/>
  <c r="K506" i="77"/>
  <c r="K505" i="77"/>
  <c r="K504" i="77"/>
  <c r="K503" i="77"/>
  <c r="K502" i="77"/>
  <c r="K501" i="77"/>
  <c r="K500" i="77"/>
  <c r="K499" i="77"/>
  <c r="K498" i="77"/>
  <c r="K497" i="77"/>
  <c r="K496" i="77"/>
  <c r="K495" i="77"/>
  <c r="K494" i="77"/>
  <c r="K493" i="77"/>
  <c r="K492" i="77"/>
  <c r="K491" i="77"/>
  <c r="K490" i="77"/>
  <c r="K489" i="77"/>
  <c r="K488" i="77"/>
  <c r="K487" i="77"/>
  <c r="K486" i="77"/>
  <c r="K485" i="77"/>
  <c r="K484" i="77"/>
  <c r="K483" i="77"/>
  <c r="K482" i="77"/>
  <c r="K481" i="77"/>
  <c r="K480" i="77"/>
  <c r="K479" i="77"/>
  <c r="K478" i="77"/>
  <c r="K477" i="77"/>
  <c r="K476" i="77"/>
  <c r="K475" i="77"/>
  <c r="K474" i="77"/>
  <c r="K473" i="77"/>
  <c r="K472" i="77"/>
  <c r="K471" i="77"/>
  <c r="K470" i="77"/>
  <c r="K469" i="77"/>
  <c r="K468" i="77"/>
  <c r="K467" i="77"/>
  <c r="K466" i="77"/>
  <c r="K465" i="77"/>
  <c r="K464" i="77"/>
  <c r="K463" i="77"/>
  <c r="K462" i="77"/>
  <c r="K461" i="77"/>
  <c r="K460" i="77"/>
  <c r="K459" i="77"/>
  <c r="K458" i="77"/>
  <c r="K457" i="77"/>
  <c r="K456" i="77"/>
  <c r="K455" i="77"/>
  <c r="K454" i="77"/>
  <c r="K453" i="77"/>
  <c r="K452" i="77"/>
  <c r="K451" i="77"/>
  <c r="K450" i="77"/>
  <c r="K449" i="77"/>
  <c r="K448" i="77"/>
  <c r="K447" i="77"/>
  <c r="K446" i="77"/>
  <c r="K445" i="77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K431" i="77"/>
  <c r="K430" i="77"/>
  <c r="K429" i="77"/>
  <c r="K428" i="77"/>
  <c r="K427" i="77"/>
  <c r="K426" i="77"/>
  <c r="K425" i="77"/>
  <c r="K424" i="77"/>
  <c r="K423" i="77"/>
  <c r="K422" i="77"/>
  <c r="K421" i="77"/>
  <c r="K420" i="77"/>
  <c r="K419" i="77"/>
  <c r="K418" i="77"/>
  <c r="K417" i="77"/>
  <c r="K416" i="77"/>
  <c r="K415" i="77"/>
  <c r="K414" i="77"/>
  <c r="K413" i="77"/>
  <c r="K412" i="77"/>
  <c r="K411" i="77"/>
  <c r="K410" i="77"/>
  <c r="K409" i="77"/>
  <c r="K408" i="77"/>
  <c r="K407" i="77"/>
  <c r="K406" i="77"/>
  <c r="K405" i="77"/>
  <c r="K404" i="77"/>
  <c r="K403" i="77"/>
  <c r="K402" i="77"/>
  <c r="K401" i="77"/>
  <c r="K400" i="77"/>
  <c r="K399" i="77"/>
  <c r="K398" i="77"/>
  <c r="K397" i="77"/>
  <c r="K396" i="77"/>
  <c r="K395" i="77"/>
  <c r="K394" i="77"/>
  <c r="K393" i="77"/>
  <c r="K392" i="77"/>
  <c r="K391" i="77"/>
  <c r="K390" i="77"/>
  <c r="K389" i="77"/>
  <c r="K388" i="77"/>
  <c r="K387" i="77"/>
  <c r="K386" i="77"/>
  <c r="K385" i="77"/>
  <c r="K384" i="77"/>
  <c r="K383" i="77"/>
  <c r="K382" i="77"/>
  <c r="K381" i="77"/>
  <c r="K380" i="77"/>
  <c r="K379" i="77"/>
  <c r="K378" i="77"/>
  <c r="K377" i="77"/>
  <c r="K376" i="77"/>
  <c r="K375" i="77"/>
  <c r="K374" i="77"/>
  <c r="K373" i="77"/>
  <c r="K372" i="77"/>
  <c r="K371" i="77"/>
  <c r="K370" i="77"/>
  <c r="K369" i="77"/>
  <c r="K368" i="77"/>
  <c r="K367" i="77"/>
  <c r="K366" i="77"/>
  <c r="K365" i="77"/>
  <c r="K364" i="77"/>
  <c r="K363" i="77"/>
  <c r="K362" i="77"/>
  <c r="K361" i="77"/>
  <c r="K360" i="77"/>
  <c r="K359" i="77"/>
  <c r="K358" i="77"/>
  <c r="K357" i="77"/>
  <c r="K356" i="77"/>
  <c r="K355" i="77"/>
  <c r="K354" i="77"/>
  <c r="K353" i="77"/>
  <c r="K352" i="77"/>
  <c r="K351" i="77"/>
  <c r="K350" i="77"/>
  <c r="K349" i="77"/>
  <c r="K348" i="77"/>
  <c r="K347" i="77"/>
  <c r="K346" i="77"/>
  <c r="K345" i="77"/>
  <c r="K344" i="77"/>
  <c r="K343" i="77"/>
  <c r="K342" i="77"/>
  <c r="K341" i="77"/>
  <c r="K340" i="77"/>
  <c r="K339" i="77"/>
  <c r="K338" i="77"/>
  <c r="K337" i="77"/>
  <c r="K336" i="77"/>
  <c r="K335" i="77"/>
  <c r="K334" i="77"/>
  <c r="K333" i="77"/>
  <c r="K332" i="77"/>
  <c r="K331" i="77"/>
  <c r="K330" i="77"/>
  <c r="K329" i="77"/>
  <c r="K328" i="77"/>
  <c r="K327" i="77"/>
  <c r="K326" i="77"/>
  <c r="K325" i="77"/>
  <c r="K324" i="77"/>
  <c r="K323" i="77"/>
  <c r="K322" i="77"/>
  <c r="K321" i="77"/>
  <c r="K320" i="77"/>
  <c r="K319" i="77"/>
  <c r="K318" i="77"/>
  <c r="K317" i="77"/>
  <c r="K316" i="77"/>
  <c r="K315" i="77"/>
  <c r="K314" i="77"/>
  <c r="K313" i="77"/>
  <c r="K312" i="77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K298" i="77"/>
  <c r="K297" i="77"/>
  <c r="K296" i="77"/>
  <c r="K295" i="77"/>
  <c r="K294" i="77"/>
  <c r="K293" i="77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K277" i="77"/>
  <c r="K276" i="77"/>
  <c r="K275" i="77"/>
  <c r="K274" i="77"/>
  <c r="K273" i="77"/>
  <c r="K272" i="77"/>
  <c r="K271" i="77"/>
  <c r="K270" i="77"/>
  <c r="K269" i="77"/>
  <c r="K268" i="77"/>
  <c r="K267" i="77"/>
  <c r="K266" i="77"/>
  <c r="K265" i="77"/>
  <c r="K264" i="77"/>
  <c r="K263" i="77"/>
  <c r="K262" i="77"/>
  <c r="K261" i="77"/>
  <c r="K260" i="77"/>
  <c r="K259" i="77"/>
  <c r="K258" i="77"/>
  <c r="K257" i="77"/>
  <c r="K256" i="77"/>
  <c r="K255" i="77"/>
  <c r="K254" i="77"/>
  <c r="K253" i="77"/>
  <c r="K252" i="77"/>
  <c r="K251" i="77"/>
  <c r="K250" i="77"/>
  <c r="K249" i="77"/>
  <c r="K248" i="77"/>
  <c r="K247" i="77"/>
  <c r="K246" i="77"/>
  <c r="K245" i="77"/>
  <c r="K244" i="77"/>
  <c r="K243" i="77"/>
  <c r="K242" i="77"/>
  <c r="K241" i="77"/>
  <c r="K240" i="77"/>
  <c r="K239" i="77"/>
  <c r="K238" i="77"/>
  <c r="K237" i="77"/>
  <c r="K236" i="77"/>
  <c r="K235" i="77"/>
  <c r="K234" i="77"/>
  <c r="K233" i="77"/>
  <c r="K232" i="77"/>
  <c r="K231" i="77"/>
  <c r="K230" i="77"/>
  <c r="K229" i="77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K212" i="77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K197" i="77"/>
  <c r="K196" i="77"/>
  <c r="K195" i="77"/>
  <c r="K194" i="77"/>
  <c r="K193" i="77"/>
  <c r="K192" i="77"/>
  <c r="K191" i="77"/>
  <c r="K190" i="77"/>
  <c r="K189" i="77"/>
  <c r="K188" i="77"/>
  <c r="K187" i="77"/>
  <c r="K186" i="77"/>
  <c r="K185" i="77"/>
  <c r="K184" i="77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K167" i="77"/>
  <c r="K166" i="77"/>
  <c r="K165" i="77"/>
  <c r="K164" i="77"/>
  <c r="K163" i="77"/>
  <c r="K162" i="77"/>
  <c r="K161" i="77"/>
  <c r="K160" i="77"/>
  <c r="K159" i="77"/>
  <c r="K158" i="77"/>
  <c r="K157" i="77"/>
  <c r="K156" i="77"/>
  <c r="K155" i="77"/>
  <c r="K154" i="77"/>
  <c r="K153" i="77"/>
  <c r="K152" i="77"/>
  <c r="K151" i="77"/>
  <c r="K150" i="77"/>
  <c r="K149" i="77"/>
  <c r="K148" i="77"/>
  <c r="K147" i="77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K134" i="77"/>
  <c r="K133" i="77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K112" i="77"/>
  <c r="K111" i="77"/>
  <c r="K110" i="77"/>
  <c r="K109" i="77"/>
  <c r="K108" i="77"/>
  <c r="K107" i="77"/>
  <c r="K106" i="77"/>
  <c r="K105" i="77"/>
  <c r="K104" i="77"/>
  <c r="K103" i="77"/>
  <c r="K102" i="77"/>
  <c r="K101" i="77"/>
  <c r="K100" i="77"/>
  <c r="K99" i="77"/>
  <c r="K98" i="77"/>
  <c r="K97" i="77"/>
  <c r="K96" i="77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K79" i="77"/>
  <c r="K78" i="77"/>
  <c r="K77" i="77"/>
  <c r="K76" i="77"/>
  <c r="K75" i="77"/>
  <c r="K74" i="77"/>
  <c r="K73" i="77"/>
  <c r="K72" i="77"/>
  <c r="K71" i="77"/>
  <c r="K70" i="77"/>
  <c r="K69" i="77"/>
  <c r="K68" i="77"/>
  <c r="K67" i="77"/>
  <c r="K66" i="77"/>
  <c r="K65" i="77"/>
  <c r="K64" i="77"/>
  <c r="K63" i="77"/>
  <c r="K62" i="77"/>
  <c r="K61" i="77"/>
  <c r="K60" i="77"/>
  <c r="K59" i="77"/>
  <c r="K58" i="77"/>
  <c r="K57" i="77"/>
  <c r="K56" i="77"/>
  <c r="K55" i="77"/>
  <c r="K54" i="77"/>
  <c r="K53" i="77"/>
  <c r="K52" i="77"/>
  <c r="K51" i="77"/>
  <c r="K50" i="77"/>
  <c r="K49" i="77"/>
  <c r="K48" i="77"/>
  <c r="K47" i="77"/>
  <c r="K46" i="77"/>
  <c r="K45" i="77"/>
  <c r="K44" i="77"/>
  <c r="K43" i="77"/>
  <c r="K42" i="77"/>
  <c r="K41" i="77"/>
  <c r="K40" i="77"/>
  <c r="K39" i="77"/>
  <c r="K38" i="77"/>
  <c r="K37" i="77"/>
  <c r="K36" i="77"/>
  <c r="K35" i="77"/>
  <c r="K34" i="77"/>
  <c r="K33" i="77"/>
  <c r="K32" i="77"/>
  <c r="K31" i="77"/>
  <c r="K30" i="77"/>
  <c r="K29" i="77"/>
  <c r="K28" i="77"/>
  <c r="K27" i="77"/>
  <c r="K26" i="77"/>
  <c r="K25" i="77"/>
  <c r="K24" i="77"/>
  <c r="K23" i="77"/>
  <c r="K22" i="77"/>
  <c r="K21" i="77"/>
  <c r="K20" i="77"/>
  <c r="K19" i="77"/>
  <c r="K18" i="77"/>
  <c r="K17" i="77"/>
  <c r="K16" i="77"/>
  <c r="K15" i="77"/>
  <c r="K14" i="77"/>
  <c r="K13" i="77"/>
  <c r="K12" i="77"/>
  <c r="K11" i="77"/>
  <c r="K10" i="77"/>
  <c r="K9" i="77"/>
  <c r="K8" i="77"/>
  <c r="K7" i="77"/>
  <c r="K6" i="77"/>
  <c r="K5" i="77"/>
  <c r="K4" i="77"/>
  <c r="B29" i="2" l="1"/>
  <c r="E29" i="2" l="1"/>
  <c r="F29" i="2"/>
  <c r="G29" i="2"/>
  <c r="H29" i="2"/>
  <c r="I29" i="2"/>
  <c r="J29" i="2"/>
</calcChain>
</file>

<file path=xl/sharedStrings.xml><?xml version="1.0" encoding="utf-8"?>
<sst xmlns="http://schemas.openxmlformats.org/spreadsheetml/2006/main" count="26620" uniqueCount="4254">
  <si>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</si>
  <si>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</si>
  <si>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</si>
  <si>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</si>
  <si>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</si>
  <si>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</si>
  <si>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</si>
  <si>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</si>
  <si>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</si>
  <si>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</si>
  <si>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</si>
  <si>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</si>
  <si>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</si>
  <si>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</si>
  <si>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</si>
  <si>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</si>
  <si>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</si>
  <si>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</si>
  <si>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</si>
  <si>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</si>
  <si>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</si>
  <si>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</si>
  <si>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</si>
  <si>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</si>
  <si>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</si>
  <si>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</si>
  <si>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</si>
  <si>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</si>
  <si>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</si>
  <si>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</si>
  <si>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</si>
  <si>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</si>
  <si>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</si>
  <si>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</si>
  <si>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</si>
  <si>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</si>
  <si>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</si>
  <si>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</si>
  <si>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</si>
  <si>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</si>
  <si>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</si>
  <si>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</si>
  <si>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</si>
  <si>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</si>
  <si>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</si>
  <si>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</si>
  <si>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</si>
  <si>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</si>
  <si>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</si>
  <si>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</si>
  <si>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</si>
  <si>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</si>
  <si>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</si>
  <si>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</si>
  <si>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</si>
  <si>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</si>
  <si>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</si>
  <si>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</si>
  <si>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</si>
  <si>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</si>
  <si>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</si>
  <si>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</si>
  <si>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</si>
  <si>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</si>
  <si>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</si>
  <si>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</si>
  <si>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</si>
  <si>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</si>
  <si>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</si>
  <si>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</si>
  <si>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</si>
  <si>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</si>
  <si>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</si>
  <si>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</si>
  <si>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</si>
  <si>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</si>
  <si>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</si>
  <si>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</si>
  <si>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</si>
  <si>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</si>
  <si>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</si>
  <si>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</si>
  <si>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</si>
  <si>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</si>
  <si>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</si>
  <si>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</si>
  <si>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</si>
  <si>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</si>
  <si>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</si>
  <si>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</si>
  <si>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</si>
  <si>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</si>
  <si>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</si>
  <si>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</si>
  <si>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</si>
  <si>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</si>
  <si>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</si>
  <si>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</si>
  <si>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</si>
  <si>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</si>
  <si>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</si>
  <si>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</si>
  <si>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</si>
  <si>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</si>
  <si>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</si>
  <si>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</si>
  <si>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</si>
  <si>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</si>
  <si>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</si>
  <si>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</si>
  <si>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</si>
  <si>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</si>
  <si>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</si>
  <si>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</si>
  <si>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</si>
  <si>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</si>
  <si>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</si>
  <si>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</si>
  <si>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</si>
  <si>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</si>
  <si>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</si>
  <si>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</si>
  <si>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</si>
  <si>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</si>
  <si>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</si>
  <si>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</si>
  <si>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</si>
  <si>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</si>
  <si>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</si>
  <si>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</si>
  <si>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</si>
  <si>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</si>
  <si>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</si>
  <si>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</si>
  <si>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</si>
  <si>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</si>
  <si>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</si>
  <si>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MIGUEL ANGEL GONZALEZ LUGO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</si>
  <si>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</si>
  <si>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</si>
  <si>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</si>
  <si>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</si>
  <si>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</si>
  <si>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</si>
  <si>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</si>
  <si>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</si>
  <si>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</si>
  <si>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</si>
  <si>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</si>
  <si>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</si>
  <si>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</si>
  <si>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</si>
  <si>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</si>
  <si>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</si>
  <si>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</si>
  <si>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</si>
  <si>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</si>
  <si>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</si>
  <si>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</si>
  <si>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</si>
  <si>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</si>
  <si>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</si>
  <si>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</si>
  <si>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</si>
  <si>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</si>
  <si>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</si>
  <si>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</si>
  <si>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</si>
  <si>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</si>
  <si>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</si>
  <si>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</si>
  <si>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</si>
  <si>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</si>
  <si>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</si>
  <si>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</si>
  <si>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</si>
  <si>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ENC. DEPTO. REG. ART.</t>
  </si>
  <si>
    <t>ENC. RECURSOS HUMANOS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</si>
  <si>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</si>
  <si>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</si>
  <si>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</si>
  <si>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</si>
  <si>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</si>
  <si>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</si>
  <si>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</si>
  <si>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</si>
  <si>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</si>
  <si>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</si>
  <si>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</si>
  <si>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</si>
  <si>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</si>
  <si>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</si>
  <si>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</si>
  <si>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</si>
  <si>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</si>
  <si>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</si>
  <si>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</si>
  <si>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</si>
  <si>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</si>
  <si>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</si>
  <si>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</si>
  <si>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</si>
  <si>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</si>
  <si>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</si>
  <si>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</si>
  <si>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</si>
  <si>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</si>
  <si>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</si>
  <si>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</si>
  <si>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</si>
  <si>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</si>
  <si>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</si>
  <si>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</si>
  <si>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</si>
  <si>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</si>
  <si>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</si>
  <si>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</si>
  <si>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</si>
  <si>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</si>
  <si>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</si>
  <si>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</si>
  <si>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</si>
  <si>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</si>
  <si>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</si>
  <si>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</si>
  <si>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</si>
  <si>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</si>
  <si>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</si>
  <si>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</si>
  <si>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</si>
  <si>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</si>
  <si>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</si>
  <si>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</si>
  <si>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</si>
  <si>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</si>
  <si>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</si>
  <si>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</si>
  <si>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</si>
  <si>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</si>
  <si>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</si>
  <si>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</si>
  <si>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</si>
  <si>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</si>
  <si>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</si>
  <si>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</si>
  <si>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</si>
  <si>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</si>
  <si>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</si>
  <si>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</si>
  <si>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</si>
  <si>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OCTAVIO JIMENEZ MORETA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</si>
  <si>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</si>
  <si>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</si>
  <si>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</si>
  <si>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</si>
  <si>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</si>
  <si>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</si>
  <si>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</si>
  <si>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</si>
  <si>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</si>
  <si>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</si>
  <si>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</si>
  <si>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</si>
  <si>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</si>
  <si>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</si>
  <si>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</si>
  <si>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</si>
  <si>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</si>
  <si>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</si>
  <si>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</si>
  <si>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</si>
  <si>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</si>
  <si>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</si>
  <si>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</si>
  <si>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</si>
  <si>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</si>
  <si>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</si>
  <si>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</si>
  <si>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</si>
  <si>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</si>
  <si>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</si>
  <si>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</si>
  <si>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</si>
  <si>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</si>
  <si>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</si>
  <si>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</si>
  <si>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</si>
  <si>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</si>
  <si>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</si>
  <si>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</si>
  <si>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</si>
  <si>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</si>
  <si>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</si>
  <si>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</si>
  <si>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</si>
  <si>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</si>
  <si>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</si>
  <si>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</si>
  <si>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</si>
  <si>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</si>
  <si>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</si>
  <si>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</si>
  <si>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</si>
  <si>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</si>
  <si>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</si>
  <si>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</si>
  <si>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</si>
  <si>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</si>
  <si>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</si>
  <si>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</si>
  <si>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</si>
  <si>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</si>
  <si>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</si>
  <si>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</si>
  <si>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</si>
  <si>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</si>
  <si>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</si>
  <si>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</si>
  <si>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</si>
  <si>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</si>
  <si>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</si>
  <si>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</si>
  <si>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</si>
  <si>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</si>
  <si>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</si>
  <si>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</si>
  <si>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</si>
  <si>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YAJAIRA MARIA SANCHEZ AQUINO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</si>
  <si>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</si>
  <si>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</si>
  <si>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</si>
  <si>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</si>
  <si>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</si>
  <si>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</si>
  <si>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</si>
  <si>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</si>
  <si>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</si>
  <si>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</si>
  <si>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</si>
  <si>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</si>
  <si>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</si>
  <si>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</si>
  <si>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</si>
  <si>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</si>
  <si>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ENC. DE ARCHIVO Y CORRESP.</t>
  </si>
  <si>
    <t>ADOLFO ARTURO SANTOS MATOS</t>
  </si>
  <si>
    <t>GUIA BILINGUE</t>
  </si>
  <si>
    <t>AGUEDA ELIZABETH DEMORIZI RODRIGUEZ</t>
  </si>
  <si>
    <t>ENCARGADO ASUNTOS ARTISTICOS</t>
  </si>
  <si>
    <t>ALBA MARINA PATRICIO SANCHEZ</t>
  </si>
  <si>
    <t>ALBANIA GONZALEZ RUIZ</t>
  </si>
  <si>
    <t>SECRETARIA MUSEOS</t>
  </si>
  <si>
    <t>ALBERTO FRIAS TAVAREZ</t>
  </si>
  <si>
    <t>ALBINA ENCARNACION MARTINEZ</t>
  </si>
  <si>
    <t>ALEIDA FRANCISCA ALBA GARCIA</t>
  </si>
  <si>
    <t>ENC. DEL CENTRO DE RESTAURO</t>
  </si>
  <si>
    <t>ALLENDE FRANCIS GUERRA MENDEZ</t>
  </si>
  <si>
    <t>AMABLE LOPEZ</t>
  </si>
  <si>
    <t>AMADA SUAZO SANCHEZ</t>
  </si>
  <si>
    <t>AMALIA JOSEFA TORRES BRUNO</t>
  </si>
  <si>
    <t>AUXILIAR ADMINISTRATIVO I</t>
  </si>
  <si>
    <t>ANA ANDREINA PEREZ FELIZ</t>
  </si>
  <si>
    <t>ANA ESTHER SENCION ARAUJO</t>
  </si>
  <si>
    <t>CAJERO (A)</t>
  </si>
  <si>
    <t>ANA GRISELDA DIAZ JIMENEZ</t>
  </si>
  <si>
    <t>SUP. DE GUIA</t>
  </si>
  <si>
    <t>ANDREA MATIAS HERNANDEZ</t>
  </si>
  <si>
    <t>ANGEL GERINELDO CIPRIAN RAMIREZ</t>
  </si>
  <si>
    <t>ANTONIO MARIA GOMEZ GOMEZ</t>
  </si>
  <si>
    <t>ARCADIA BRIOSO ADAMES</t>
  </si>
  <si>
    <t>ARELIS ALBINO DIAZ</t>
  </si>
  <si>
    <t>ENC.RELACIONES PUBLICAS Y PREN</t>
  </si>
  <si>
    <t>ARTEMIA AMANCIO</t>
  </si>
  <si>
    <t>BERKIS ANDREA TAPIA CUELLO</t>
  </si>
  <si>
    <t>BETZAIDA ELAUDYS YMAYA CARELA</t>
  </si>
  <si>
    <t>BIENVENIDO TEJADA DE LA CRUZ</t>
  </si>
  <si>
    <t>BLASINA SANCHEZ</t>
  </si>
  <si>
    <t>CARLOS ARCENIO DE LOS SANTOS LIRIANO</t>
  </si>
  <si>
    <t>CARMEN ACEVEDO GUANTE</t>
  </si>
  <si>
    <t>CARMEN DE LA CRUZ HIRARDO</t>
  </si>
  <si>
    <t>CARMEN DORYS BAEZ GUZMAN</t>
  </si>
  <si>
    <t>GUIA DE MUSEO</t>
  </si>
  <si>
    <t>CARMEN GIL DE LA CRUZ</t>
  </si>
  <si>
    <t>CATALINO MEJIA HILARIO</t>
  </si>
  <si>
    <t>CHRISTIAN ANIBAL MARTINEZ VILLANUEVA</t>
  </si>
  <si>
    <t>DIRECTOR GENERAL</t>
  </si>
  <si>
    <t>CINTHIA ALTAGRACIA DIAZ MERCEDES</t>
  </si>
  <si>
    <t>CLENIS ANA CRISTINA TAVAREZ MARIA</t>
  </si>
  <si>
    <t>ENC. DE BIOLOGIA HUMANA</t>
  </si>
  <si>
    <t>AUXILIAR ADMINISTRATIVO (A)</t>
  </si>
  <si>
    <t>DANIEL ENCARNACION TAVERAS</t>
  </si>
  <si>
    <t>DANIEL FLORIAN ENCARNACION</t>
  </si>
  <si>
    <t>DANIEL SUERO GONZALEZ</t>
  </si>
  <si>
    <t>GUIA</t>
  </si>
  <si>
    <t>DEGNIS MATEO</t>
  </si>
  <si>
    <t>DELSI ALTAGRACIA BELLIARD LUGO DE UR</t>
  </si>
  <si>
    <t>SUPERVISOR (A) DE SALA</t>
  </si>
  <si>
    <t>DIEGO JOSE CAMACHO CUEVAS</t>
  </si>
  <si>
    <t>SUPERVISOR DE BOLETERIA</t>
  </si>
  <si>
    <t>DIONERIZ GILBERTO SANCHEZ TRINIDAD</t>
  </si>
  <si>
    <t>DIONISIA CORPORAN CORPORAN</t>
  </si>
  <si>
    <t>BIBLIOTECARIA</t>
  </si>
  <si>
    <t>DULCE MARIA HILARIO HENRIQUEZ</t>
  </si>
  <si>
    <t>EDGARDO RAFAEL SEPULVEDA TEJEDA</t>
  </si>
  <si>
    <t>EDILIANA LEONARDO DISLA</t>
  </si>
  <si>
    <t>EDUARD ANTONIO MARTINEZ MEDINA</t>
  </si>
  <si>
    <t>EDUARDO GARABITOS</t>
  </si>
  <si>
    <t>MENSAJERO DEL MUSEO CASAS R.</t>
  </si>
  <si>
    <t>EDWARD MISAEL RAMOS REYES</t>
  </si>
  <si>
    <t>ELIBERTO FELIZ REYNOSO LARA</t>
  </si>
  <si>
    <t>ELICIDA MONTERO BOCIO</t>
  </si>
  <si>
    <t>ELIGIO MARTINEZ</t>
  </si>
  <si>
    <t>ELIZABETH SOSA</t>
  </si>
  <si>
    <t>EMILIO FRANCISCO DE JESUS GUZMAN PIC</t>
  </si>
  <si>
    <t>ENERIA PAULINO CASTILLO</t>
  </si>
  <si>
    <t>ENRIQUE DE LOS SANTOS DE LOS SANTOS</t>
  </si>
  <si>
    <t>AYUDANTE DPTO. ARQUIOLIGIA</t>
  </si>
  <si>
    <t>ENRIQUE EMPERADOR FLORIAN</t>
  </si>
  <si>
    <t>SERV. LIMPIEZA</t>
  </si>
  <si>
    <t>ESTHEFANY AMINTA PEREZ ADAMES</t>
  </si>
  <si>
    <t>EURIS MANUEL ZABALA COLON</t>
  </si>
  <si>
    <t>EVELYN ENCARNACION ESQUEA</t>
  </si>
  <si>
    <t>FAUSTO ARIEL GONZALEZ</t>
  </si>
  <si>
    <t>PINTOR</t>
  </si>
  <si>
    <t>FELIX PEGUERO MOTA</t>
  </si>
  <si>
    <t>FIOR DALIZA ROSARIO RODRIGUEZ</t>
  </si>
  <si>
    <t>FIORDALIZA CONTRERAS ALCANTARA</t>
  </si>
  <si>
    <t>FRANCIA FLORENTINO ENCARNACION</t>
  </si>
  <si>
    <t>ENC. BANCO DE DATOS</t>
  </si>
  <si>
    <t>FRANCISCO GONZALEZ MONEGRO</t>
  </si>
  <si>
    <t>ALBAÑIL</t>
  </si>
  <si>
    <t>GABRIELA PAREDES ESPINAL</t>
  </si>
  <si>
    <t>SERVICIO AL CLIENTE</t>
  </si>
  <si>
    <t>GENARO ROSARIO</t>
  </si>
  <si>
    <t>SUPERVISOR MANTENIMIENTO</t>
  </si>
  <si>
    <t>GERMAN BENCOSME</t>
  </si>
  <si>
    <t>HAIRO JAVIER TAVAREZ</t>
  </si>
  <si>
    <t>HERNAN TEJEDA RODRIGUEZ</t>
  </si>
  <si>
    <t>GOBERNADOR PLAZA DE LA CULT.</t>
  </si>
  <si>
    <t>HIPOLITO JAQUEZ</t>
  </si>
  <si>
    <t>IRENE MATEO CASTILLO</t>
  </si>
  <si>
    <t>AUXILIAR MUSEOS</t>
  </si>
  <si>
    <t>PARQUEADOR</t>
  </si>
  <si>
    <t>JACINTO VASQUEZ ACEVEDO</t>
  </si>
  <si>
    <t>SERENO</t>
  </si>
  <si>
    <t>JACQUELINE DE LOS A JOSE</t>
  </si>
  <si>
    <t>JAMIN REYES ARIAS</t>
  </si>
  <si>
    <t>JAZMIN MERCEDES REYES MEJIA</t>
  </si>
  <si>
    <t>JEIKO PAYANO PARRA</t>
  </si>
  <si>
    <t>JESUSITA JAVIER SUAREZ</t>
  </si>
  <si>
    <t>JOHANNA ESTEFANY SUERO</t>
  </si>
  <si>
    <t>JOHNNY ALBERTO RUBIO REYES</t>
  </si>
  <si>
    <t>AYUDANTE SECCION ARTE REPESTRE</t>
  </si>
  <si>
    <t>JONATA VLADIMIR BEARD ALMONTE</t>
  </si>
  <si>
    <t>JORGE BALTAZAR LARCIER LOPEZ</t>
  </si>
  <si>
    <t>RESTAURADOR</t>
  </si>
  <si>
    <t>JOSE ANTONIO JACOBO SANCHEZ</t>
  </si>
  <si>
    <t>JOSE BENJAMIN GUZMAN RODRIGUEZ</t>
  </si>
  <si>
    <t>JOSE FEDERICO CUELLO DAVISON</t>
  </si>
  <si>
    <t>JOSE GABRIEL ATILES BIDO BIDO</t>
  </si>
  <si>
    <t>MUSEOGRAFO (A)</t>
  </si>
  <si>
    <t>JOSE LUIS BAEZ RODRIGUEZ</t>
  </si>
  <si>
    <t>JOSE MANUEL AQUINO LARA</t>
  </si>
  <si>
    <t>JOSE RAFAEL VASQUEZ</t>
  </si>
  <si>
    <t>JOSE RAUL NUÑEZ</t>
  </si>
  <si>
    <t>ENC. DE TIENDA</t>
  </si>
  <si>
    <t>JOSEFINA MONTERO OGANDO</t>
  </si>
  <si>
    <t>JOSEFINA RIVAS MARTINEZ</t>
  </si>
  <si>
    <t>JUAN AGUSTIN GARCIA MATEO</t>
  </si>
  <si>
    <t>JUAN ANTONIO HOLGUIN ARIAS</t>
  </si>
  <si>
    <t>JUAN BAUTISTA MATEO</t>
  </si>
  <si>
    <t>JUAN EVANGELISTA ALMONTE COLLADO</t>
  </si>
  <si>
    <t>JUAN FRANCISCO GIL CAMPUSANO</t>
  </si>
  <si>
    <t>JUAN MANUEL SORIANO</t>
  </si>
  <si>
    <t>AYUDANTE DE MANTENIMIENTO</t>
  </si>
  <si>
    <t>JUAN TOMAS MIGUEL GARCIA PEÑA</t>
  </si>
  <si>
    <t>JUANA DE LA ROSA PILIER DE LACHAPEL</t>
  </si>
  <si>
    <t>JULIANA DE LEON OVIEDO</t>
  </si>
  <si>
    <t>JULIO CESAR HERRERA</t>
  </si>
  <si>
    <t>JULIO GUZMAN PAYANO</t>
  </si>
  <si>
    <t>JULIO NELSON DURAN SANCHEZ</t>
  </si>
  <si>
    <t>ENCARGADO DE BIBLIOTECA</t>
  </si>
  <si>
    <t>KENIA ALTAGRACIA MALLI DE OCHOA</t>
  </si>
  <si>
    <t>ENC. DE BOLETERIA</t>
  </si>
  <si>
    <t>LAYO SALVADOR RAMIREZ</t>
  </si>
  <si>
    <t>LEIDY SAHILYS SANTIAGO TERRERO</t>
  </si>
  <si>
    <t>LEOPOLDO ENRIQUE PEREZ</t>
  </si>
  <si>
    <t>LILLIAN NOENI MARTINEZ URDANETA</t>
  </si>
  <si>
    <t>LISANDRO MIGUEL GOMEZ MARTE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</si>
  <si>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</si>
  <si>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</si>
  <si>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</si>
  <si>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</si>
  <si>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</si>
  <si>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</si>
  <si>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LUIS FELIPE RODRIGUEZ ALMONTE</t>
  </si>
  <si>
    <t>LUIS HERNANDEZ MANON</t>
  </si>
  <si>
    <t>LUZ FELINA JIMENEZ LOPEZ</t>
  </si>
  <si>
    <t>LUZ MARIA MENDEZ</t>
  </si>
  <si>
    <t>MAGALY ALTAGRACIA PEREZ GONZALEZ</t>
  </si>
  <si>
    <t>SEC. GOBERNADOR</t>
  </si>
  <si>
    <t>MARIA CELESTE SOSA GONZALEZ</t>
  </si>
  <si>
    <t>ASISTENTE OPERATIVA</t>
  </si>
  <si>
    <t>MARIA DE LOS SANTOS DE LA ALT. FELIZ</t>
  </si>
  <si>
    <t>MARIA DEL CARMEN RAMIREZ SURIEL</t>
  </si>
  <si>
    <t>MARIA DEL PILAR VASQUEZ PICHARDO</t>
  </si>
  <si>
    <t>MARIA ESTEFANY CASTRO SANTANA</t>
  </si>
  <si>
    <t>SECRETARIA AUXILIAR</t>
  </si>
  <si>
    <t>MARIA FRANCISCA PEREZ</t>
  </si>
  <si>
    <t>MARIA LIRANZO RECIO</t>
  </si>
  <si>
    <t>MARIA MERCEDES BRITO FERNANDEZ DE FE</t>
  </si>
  <si>
    <t>SECRETARIA GRAL. DE LA UNESCO</t>
  </si>
  <si>
    <t>MARIA MERCEDES JIMINIAN ROSARIO</t>
  </si>
  <si>
    <t>MARIANA ESTRELLITA BACHA HALL</t>
  </si>
  <si>
    <t>MARTIRES JIMENEZ DE LOS SANTOS</t>
  </si>
  <si>
    <t>MAXIMA JORGE GOMEZ</t>
  </si>
  <si>
    <t>ADMINISTRADOR (A)</t>
  </si>
  <si>
    <t>MERCEDES JUDITH PEREZ PEREZ</t>
  </si>
  <si>
    <t>AUXILIAR DE SALAS</t>
  </si>
  <si>
    <t>MERY JANET GARCIA</t>
  </si>
  <si>
    <t>MIGUEL ANTONIO NOVA HERNANDEZ</t>
  </si>
  <si>
    <t>MIGUELINA RAMONA GONZALEZ  DE SOSA</t>
  </si>
  <si>
    <t>MILTON SANTIAGO ADAMES MANZUETA</t>
  </si>
  <si>
    <t>PORTERO</t>
  </si>
  <si>
    <t>MINERVA ALTAGRACIA DE PAULA MARTINEZ</t>
  </si>
  <si>
    <t>MIRIAN ORLI PEÑA GERMAN</t>
  </si>
  <si>
    <t>NICOLAS AGRAMONTE NUÑEZ</t>
  </si>
  <si>
    <t>NICOLAS PERALTA FORTUNA</t>
  </si>
  <si>
    <t>NIURKA MERCEDES MADERA FLORES</t>
  </si>
  <si>
    <t>OLIMPIA MADE TAVERA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</si>
  <si>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</si>
  <si>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</si>
  <si>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</si>
  <si>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</si>
  <si>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</si>
  <si>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PURA CONCEPCION ORTEGA</t>
  </si>
  <si>
    <t>RADHAMES LOPEZ</t>
  </si>
  <si>
    <t>TRACTORISTA</t>
  </si>
  <si>
    <t>RAFAEL BIENVENIDO CARMONA CIPRIAN</t>
  </si>
  <si>
    <t>VIGILANTE NOCTURNO</t>
  </si>
  <si>
    <t>RAFAEL BIENVENIDO PUELLO NINA</t>
  </si>
  <si>
    <t>AUX. ETNOMUSEOGRAFO Y FOLKLORE</t>
  </si>
  <si>
    <t>ADM. DEL PALACIO VIREINAL</t>
  </si>
  <si>
    <t>RAMONA FRANCISCA RODRIGUEZ DE LEON</t>
  </si>
  <si>
    <t>RAUL NUÑEZ</t>
  </si>
  <si>
    <t>RAYMOND OSCAR MATEO OROZCO</t>
  </si>
  <si>
    <t>RENANIA REYNA</t>
  </si>
  <si>
    <t>COORD. RELACIONES PUBLICAS</t>
  </si>
  <si>
    <t>RENATO ORLANDO RIMOLI MARTINEZ</t>
  </si>
  <si>
    <t>ENC. SECC. PALEOBIOLOGIA</t>
  </si>
  <si>
    <t>RICARDO ANTONIO ESPINAL OLIVO</t>
  </si>
  <si>
    <t>RICHAR VITALIANO VALDEZ SUBERBI</t>
  </si>
  <si>
    <t>ROSA JULIA RODRIGUEZ GERMAN</t>
  </si>
  <si>
    <t>COORD. DE RELACIONES LABORALES</t>
  </si>
  <si>
    <t>ROSIBELIS HERASME NOVAS</t>
  </si>
  <si>
    <t>SAIRA MOLINA PADILLA</t>
  </si>
  <si>
    <t>AYUDANTE PLOMERIA</t>
  </si>
  <si>
    <t>SAN MARTIN SANTOS RIVERA</t>
  </si>
  <si>
    <t>SANTA BENITA SORIANO MEJIA</t>
  </si>
  <si>
    <t>SELLINNE MERCEDES GARCIA</t>
  </si>
  <si>
    <t>SEVERIANO SEGURA RODRIGUEZ</t>
  </si>
  <si>
    <t>ANIMADOR CULTURAL</t>
  </si>
  <si>
    <t>SILVIO ARCENILIO OGANDO EUGENIA</t>
  </si>
  <si>
    <t>MAYORDOMO</t>
  </si>
  <si>
    <t>SORANYI QUEZADA DE LOS SANTOS</t>
  </si>
  <si>
    <t>TEODORO MOREL DE LA ROSA</t>
  </si>
  <si>
    <t>TERESA ELSA SOLEDAD LAZO DE PADOVANI</t>
  </si>
  <si>
    <t>ENC. RESTAURACION</t>
  </si>
  <si>
    <t>TOMAS RUIZ</t>
  </si>
  <si>
    <t>ULISES GUERRERO CARIDAD</t>
  </si>
  <si>
    <t>VICTOR RAMON AVILA SUERO</t>
  </si>
  <si>
    <t>INVESTIGADORA</t>
  </si>
  <si>
    <t>VICTORIA PAULINO SALAZAR</t>
  </si>
  <si>
    <t>VIRGILIO VINICIO LOPEZ</t>
  </si>
  <si>
    <t>ENC. DE TALLERES</t>
  </si>
  <si>
    <t>VIRGINIA DE LA CRUZ VINICIO</t>
  </si>
  <si>
    <t>WELINTON DINILIO MATEO ARISTY</t>
  </si>
  <si>
    <t>AUXILIAR OFICINA</t>
  </si>
  <si>
    <t>YAMILKA CASTRO PEREZ</t>
  </si>
  <si>
    <t>YAMILKA MARIA URBAEZ</t>
  </si>
  <si>
    <t>YERICA MARIZOL CALDERON REYES</t>
  </si>
  <si>
    <t>YESENIA JOSEFINA HERNANDEZ AMARANTE</t>
  </si>
  <si>
    <t>YOLANDA ALTAGRACIA DE JESUS MARTES D</t>
  </si>
  <si>
    <t>MERCADOLOGO  TREN</t>
  </si>
  <si>
    <t>YSLANIA CARINA GONZALEZ BENCOSME</t>
  </si>
  <si>
    <t>TECNICO ADMINISTRATIVO</t>
  </si>
  <si>
    <t>YUBELKIS PACHECO BERROA</t>
  </si>
  <si>
    <t>YUDYS MERCEDES BILLEGA ALCANTARA</t>
  </si>
  <si>
    <t>AGRIPINA SOLER LAGARES</t>
  </si>
  <si>
    <t>DIRECCION GENERAL DEL LIBRO Y LA LECTURA</t>
  </si>
  <si>
    <t>ENCARGADO DE DISEÑO GRAFICO</t>
  </si>
  <si>
    <t>GILDA ADAMES MARTINEZ</t>
  </si>
  <si>
    <t>ENC. PROCESOS TECNICOS</t>
  </si>
  <si>
    <t>LAURA DEL PILAR GIL FIALLO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</si>
  <si>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</si>
  <si>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</si>
  <si>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</si>
  <si>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</si>
  <si>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</si>
  <si>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</si>
  <si>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</si>
  <si>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</si>
  <si>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</si>
  <si>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</si>
  <si>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</si>
  <si>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</si>
  <si>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</si>
  <si>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</si>
  <si>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</si>
  <si>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</si>
  <si>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</si>
  <si>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</si>
  <si>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</si>
  <si>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</si>
  <si>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</si>
  <si>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</si>
  <si>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</si>
  <si>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</si>
  <si>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</si>
  <si>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</si>
  <si>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</si>
  <si>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</si>
  <si>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</si>
  <si>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</si>
  <si>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</si>
  <si>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</si>
  <si>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</si>
  <si>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</si>
  <si>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</si>
  <si>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</si>
  <si>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</si>
  <si>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</si>
  <si>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</si>
  <si>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</si>
  <si>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</si>
  <si>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</si>
  <si>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</si>
  <si>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</si>
  <si>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</si>
  <si>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</si>
  <si>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</si>
  <si>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</si>
  <si>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</si>
  <si>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</si>
  <si>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</si>
  <si>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</si>
  <si>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</si>
  <si>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</si>
  <si>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</si>
  <si>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</si>
  <si>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</si>
  <si>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</si>
  <si>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</si>
  <si>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</si>
  <si>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</si>
  <si>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</si>
  <si>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</si>
  <si>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</si>
  <si>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</si>
  <si>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</si>
  <si>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</si>
  <si>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</si>
  <si>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</si>
  <si>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</si>
  <si>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</si>
  <si>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</si>
  <si>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</si>
  <si>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</si>
  <si>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</si>
  <si>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</si>
  <si>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</si>
  <si>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</si>
  <si>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</si>
  <si>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</si>
  <si>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</si>
  <si>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</si>
  <si>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</si>
  <si>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</si>
  <si>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</si>
  <si>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</si>
  <si>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</si>
  <si>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</si>
  <si>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</si>
  <si>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MARLENY ALTAGRACIA VELOZ TRINIDAD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</si>
  <si>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</si>
  <si>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</si>
  <si>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</si>
  <si>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</si>
  <si>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</si>
  <si>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</si>
  <si>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</si>
  <si>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</si>
  <si>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</si>
  <si>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</si>
  <si>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</si>
  <si>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</si>
  <si>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</si>
  <si>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</si>
  <si>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</si>
  <si>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</si>
  <si>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</si>
  <si>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</si>
  <si>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</si>
  <si>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</si>
  <si>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</si>
  <si>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</si>
  <si>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</si>
  <si>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</si>
  <si>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</si>
  <si>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</si>
  <si>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MERCEDES FIGUEROA</t>
  </si>
  <si>
    <t>MOISES CASTILLO TAVAREZ</t>
  </si>
  <si>
    <t>NOEMI TORRE MERCEDES</t>
  </si>
  <si>
    <t>PEDRO PABLO VELAZQUEZ CALDERON</t>
  </si>
  <si>
    <t>SONIA MERCEDES GUZMAN ACOSTA</t>
  </si>
  <si>
    <t>ABRAHAN HILARIO FELIZ CONSTANZA</t>
  </si>
  <si>
    <t>DIVISION DE TRANSPORTE</t>
  </si>
  <si>
    <t>ANGEL MARIA SUAZO ORTIZ</t>
  </si>
  <si>
    <t>CHOFER DEL DIRECTOR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</si>
  <si>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</si>
  <si>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</si>
  <si>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</si>
  <si>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</si>
  <si>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</si>
  <si>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</si>
  <si>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</si>
  <si>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</si>
  <si>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VALENTIN ROMERO PINEDA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</si>
  <si>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</si>
  <si>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</si>
  <si>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</si>
  <si>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</si>
  <si>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</si>
  <si>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</si>
  <si>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</si>
  <si>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</si>
  <si>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</si>
  <si>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</si>
  <si>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</si>
  <si>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</si>
  <si>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</si>
  <si>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</si>
  <si>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</si>
  <si>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</si>
  <si>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</si>
  <si>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</si>
  <si>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</si>
  <si>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</si>
  <si>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</si>
  <si>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</si>
  <si>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</si>
  <si>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</si>
  <si>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</si>
  <si>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</si>
  <si>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</si>
  <si>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</si>
  <si>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</si>
  <si>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</si>
  <si>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</si>
  <si>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</si>
  <si>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</si>
  <si>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</si>
  <si>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</si>
  <si>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</si>
  <si>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</si>
  <si>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</si>
  <si>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</si>
  <si>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</si>
  <si>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</si>
  <si>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</si>
  <si>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</si>
  <si>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</si>
  <si>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</si>
  <si>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AURORA HEREDIA DE LEON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</si>
  <si>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</si>
  <si>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</si>
  <si>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</si>
  <si>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</si>
  <si>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</si>
  <si>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</si>
  <si>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</si>
  <si>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</si>
  <si>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</si>
  <si>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</si>
  <si>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</si>
  <si>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</si>
  <si>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</si>
  <si>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</si>
  <si>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</si>
  <si>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</si>
  <si>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</si>
  <si>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</si>
  <si>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</si>
  <si>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</si>
  <si>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</si>
  <si>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</si>
  <si>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</si>
  <si>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</si>
  <si>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</si>
  <si>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NADIA FAORE NICOLA OJEDA</t>
  </si>
  <si>
    <t>OSCAL FELIZ SALDAÑA</t>
  </si>
  <si>
    <t>PASCUAL ADRIANO NUÑEZ TAVERAS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</si>
  <si>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</si>
  <si>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</si>
  <si>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</si>
  <si>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</si>
  <si>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</si>
  <si>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</si>
  <si>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</si>
  <si>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SCARLETT GARCIA VILLAR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</si>
  <si>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</si>
  <si>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</si>
  <si>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</si>
  <si>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</si>
  <si>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</si>
  <si>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</si>
  <si>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</si>
  <si>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</si>
  <si>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</si>
  <si>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</si>
  <si>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</si>
  <si>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</si>
  <si>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</si>
  <si>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</si>
  <si>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</si>
  <si>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</si>
  <si>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</si>
  <si>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</si>
  <si>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</si>
  <si>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</si>
  <si>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</si>
  <si>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</si>
  <si>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</si>
  <si>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</si>
  <si>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</si>
  <si>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</si>
  <si>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</si>
  <si>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</si>
  <si>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</si>
  <si>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</si>
  <si>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</si>
  <si>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</si>
  <si>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</si>
  <si>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</si>
  <si>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</si>
  <si>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</si>
  <si>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</si>
  <si>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</si>
  <si>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</si>
  <si>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</si>
  <si>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</si>
  <si>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</si>
  <si>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</si>
  <si>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</si>
  <si>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</si>
  <si>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</si>
  <si>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</si>
  <si>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</si>
  <si>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</si>
  <si>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</si>
  <si>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</si>
  <si>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</si>
  <si>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</si>
  <si>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</si>
  <si>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</si>
  <si>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</si>
  <si>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</si>
  <si>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</si>
  <si>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JUAN DE LA CRUZ BLANCO POLANCO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</si>
  <si>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</si>
  <si>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</si>
  <si>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</si>
  <si>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</si>
  <si>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</si>
  <si>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</si>
  <si>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</si>
  <si>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</si>
  <si>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</si>
  <si>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</si>
  <si>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</si>
  <si>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</si>
  <si>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</si>
  <si>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</si>
  <si>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</si>
  <si>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</si>
  <si>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</si>
  <si>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</si>
  <si>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</si>
  <si>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</si>
  <si>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</si>
  <si>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</si>
  <si>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</si>
  <si>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</si>
  <si>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</si>
  <si>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</si>
  <si>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</si>
  <si>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</si>
  <si>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</si>
  <si>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</si>
  <si>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</si>
  <si>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</si>
  <si>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</si>
  <si>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</si>
  <si>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</si>
  <si>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</si>
  <si>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</si>
  <si>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</si>
  <si>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</si>
  <si>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</si>
  <si>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</si>
  <si>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</si>
  <si>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</si>
  <si>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</si>
  <si>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</si>
  <si>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</si>
  <si>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</si>
  <si>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</si>
  <si>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</si>
  <si>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</si>
  <si>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</si>
  <si>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</si>
  <si>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</si>
  <si>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</si>
  <si>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</si>
  <si>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INGRID ROSANNA GONZALEZ MARTINEZ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</si>
  <si>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</si>
  <si>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</si>
  <si>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</si>
  <si>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</si>
  <si>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</si>
  <si>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JUANA FRANCISCA PEREZ TAPIA</t>
  </si>
  <si>
    <t>KATHERINE JOHANNA GUTIERREZ FIGUEREO</t>
  </si>
  <si>
    <t>KENNY ALEXANDER FLORES HOLGUIN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</si>
  <si>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</si>
  <si>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</si>
  <si>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</si>
  <si>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</si>
  <si>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</si>
  <si>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</si>
  <si>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</si>
  <si>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</si>
  <si>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</si>
  <si>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</si>
  <si>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</si>
  <si>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</si>
  <si>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</si>
  <si>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</si>
  <si>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</si>
  <si>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SUGEIDI GUZMAN</t>
  </si>
  <si>
    <t>VINICIA BELKIS DELGADO</t>
  </si>
  <si>
    <t>YESSELENNY MARTE PEREZ</t>
  </si>
  <si>
    <t>YOLANDA IVELISSE A UREÑA ZORRILLA</t>
  </si>
  <si>
    <t>YOLANDA MARIA AGRAMONTE GARCIA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</si>
  <si>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</si>
  <si>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</si>
  <si>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</si>
  <si>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</si>
  <si>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</si>
  <si>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</si>
  <si>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</si>
  <si>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</si>
  <si>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</si>
  <si>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</si>
  <si>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</si>
  <si>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</si>
  <si>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</si>
  <si>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EDDY EDWARD EMMANUEL FCO JAQUEZ DIAZ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</si>
  <si>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</si>
  <si>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</si>
  <si>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</si>
  <si>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</si>
  <si>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</si>
  <si>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</si>
  <si>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</si>
  <si>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</si>
  <si>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</si>
  <si>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JUANA DOMINGA ECHAVARRIA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</si>
  <si>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</si>
  <si>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</si>
  <si>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</si>
  <si>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</si>
  <si>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</si>
  <si>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</si>
  <si>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</si>
  <si>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</si>
  <si>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</si>
  <si>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</si>
  <si>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</si>
  <si>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</si>
  <si>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</si>
  <si>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</si>
  <si>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</si>
  <si>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</si>
  <si>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</si>
  <si>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</si>
  <si>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</si>
  <si>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</si>
  <si>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</si>
  <si>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</si>
  <si>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</si>
  <si>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YANERY DE LOS SANTOS DE LA CRUZ</t>
  </si>
  <si>
    <t>DULCE MARIA MIRANDA HERRERA DE CRUZ</t>
  </si>
  <si>
    <t>VICEMINITERIO DE DESARROLLO E INVESTIGAC</t>
  </si>
  <si>
    <t>ROCIO DEL ALBA SANCHEZ MINAYA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</si>
  <si>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</si>
  <si>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</si>
  <si>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</si>
  <si>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</si>
  <si>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</si>
  <si>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</si>
  <si>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</si>
  <si>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</si>
  <si>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CONFESOR DE LA ROSA</t>
  </si>
  <si>
    <t>FLORENCIO SILIA EDUARDO</t>
  </si>
  <si>
    <t>DELEGAGO CULT.ZONA NORTE CTR.</t>
  </si>
  <si>
    <t>FRANK ALBERTO SANTANA DULUC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</si>
  <si>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</si>
  <si>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</si>
  <si>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</si>
  <si>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</si>
  <si>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</si>
  <si>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</si>
  <si>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</si>
  <si>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</si>
  <si>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RAFAEL ENRIQUE RAMIREZ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</si>
  <si>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</si>
  <si>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</si>
  <si>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</si>
  <si>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</si>
  <si>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</si>
  <si>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</si>
  <si>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</si>
  <si>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</si>
  <si>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</si>
  <si>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ASHLY ESMERALDA CASTRO CANELA</t>
  </si>
  <si>
    <t>CARMEN IDELIS GARCIA BRITO</t>
  </si>
  <si>
    <t>ELIZABETH PUJOLS PEREZ</t>
  </si>
  <si>
    <t>HENRIK EUCLIDES SOLANO AVILA</t>
  </si>
  <si>
    <t>JOELINA CHEVALIER MANZUETA</t>
  </si>
  <si>
    <t>JOSE ENMANUEL CANELA ESCAÑO</t>
  </si>
  <si>
    <t>KEIDILYN DE JESUS CUEVAS ARIAS</t>
  </si>
  <si>
    <t>LETICIA ANTONIA PEREZ CUEVAS</t>
  </si>
  <si>
    <t>LUIS ARVERONI REYES GARCIA</t>
  </si>
  <si>
    <t>MARIA MAGDALENA PATIÑO DE LOS SANTOS</t>
  </si>
  <si>
    <t>NIKAURY MANZUETA DIAZ</t>
  </si>
  <si>
    <t>ODALIS PAULINO CORREA</t>
  </si>
  <si>
    <t>PAMELA LISBETH BAEZ</t>
  </si>
  <si>
    <t>PEDRO MICHAEL SANTANA PAEZ</t>
  </si>
  <si>
    <t>RISSELYS DURAN PADILLA</t>
  </si>
  <si>
    <t>RUTH ESTHER GUILLEN PUNTIER</t>
  </si>
  <si>
    <t>WILSON ANTONIO RAMIREZ DIAZ</t>
  </si>
  <si>
    <t>YENDY BIENVENIDA DOMINGUEZ JIMENEZ</t>
  </si>
  <si>
    <t>YONATHAN MAURICIO GARCIA DURAN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</si>
  <si>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</si>
  <si>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</si>
  <si>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</si>
  <si>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</si>
  <si>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</si>
  <si>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</si>
  <si>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</si>
  <si>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</si>
  <si>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</si>
  <si>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</si>
  <si>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</si>
  <si>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JOHAN LUIS OTAÑEZ FLETE</t>
  </si>
  <si>
    <t>MANUEL GARCIA GARCIA</t>
  </si>
  <si>
    <t>YONATAN JOEL RODRIGUEZ MOREL</t>
  </si>
  <si>
    <t>AMAURYS EUGENIO VASQUEZ RONDON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</si>
  <si>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</si>
  <si>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</si>
  <si>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</si>
  <si>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</si>
  <si>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</si>
  <si>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</si>
  <si>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</si>
  <si>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</si>
  <si>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</si>
  <si>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</si>
  <si>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</si>
  <si>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</si>
  <si>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</si>
  <si>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</si>
  <si>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</si>
  <si>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</si>
  <si>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</si>
  <si>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</si>
  <si>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</si>
  <si>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</si>
  <si>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</si>
  <si>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</si>
  <si>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</si>
  <si>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</si>
  <si>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</si>
  <si>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ANGEL GUILLERMO TIBURCIO CASTILLO</t>
  </si>
  <si>
    <t>ENC. MANTENIMIENTO</t>
  </si>
  <si>
    <t>CARLOS ENRIQUE ANDUJAR PERSINAL</t>
  </si>
  <si>
    <t>COORDINADOR (A) DE CAPACITACIO</t>
  </si>
  <si>
    <t>MONICA ALEXANDRA GUTIERREZ FIALLO</t>
  </si>
  <si>
    <t>PETRONILA DEL CARMEN STERK GERMOSEN</t>
  </si>
  <si>
    <t>SUB-DIRECTORA</t>
  </si>
  <si>
    <t>DIR. CENTRO INV. DE BIENES CUL</t>
  </si>
  <si>
    <t>PEDRO ENRIQUE MORALES GOMEZ</t>
  </si>
  <si>
    <t>IKER JACOB TEJEDA</t>
  </si>
  <si>
    <t>LUIS MARCELL RICART GRULLON</t>
  </si>
  <si>
    <t>ORLANDO FRANCISCO INOA BISONO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</si>
  <si>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</si>
  <si>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</si>
  <si>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</si>
  <si>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</si>
  <si>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</si>
  <si>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</si>
  <si>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</si>
  <si>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</si>
  <si>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</si>
  <si>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</si>
  <si>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</si>
  <si>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</si>
  <si>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</si>
  <si>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</si>
  <si>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</si>
  <si>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</si>
  <si>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</si>
  <si>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LUCIA NATIVIDAD TEJADA LOPEZ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</si>
  <si>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</si>
  <si>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</si>
  <si>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</si>
  <si>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</si>
  <si>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</si>
  <si>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JEANCARLOS PEREZ CARRASCO</t>
  </si>
  <si>
    <t>ELIAS ALBERTO PEREZ PERDOMO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</si>
  <si>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</si>
  <si>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</si>
  <si>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</si>
  <si>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</si>
  <si>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</si>
  <si>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</si>
  <si>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SARAH ALTAGRACIA ESPINAL CASTILLO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</si>
  <si>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</si>
  <si>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</si>
  <si>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</si>
  <si>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</si>
  <si>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</si>
  <si>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</si>
  <si>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</si>
  <si>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</si>
  <si>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</si>
  <si>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</si>
  <si>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CARLAS ROSANNA VARGAS REYES</t>
  </si>
  <si>
    <t>CRISTAL CUEVAS ROSARIO</t>
  </si>
  <si>
    <t>DAYNES VALENTINA CASTRO MADURO</t>
  </si>
  <si>
    <t>FREDDY ANTONIO ABREU DIAZ</t>
  </si>
  <si>
    <t>GLENNY YEIME EUSEBIO JIMENEZ</t>
  </si>
  <si>
    <t>JOSE LUIS SOTO DIAZ</t>
  </si>
  <si>
    <t>LUIS EDUARDO BOEHME RODRIGUEZ</t>
  </si>
  <si>
    <t>MILAGROS CRISTINA SANTANA SOTO</t>
  </si>
  <si>
    <t>NAIROBI GUTIERREZ GUZMAN</t>
  </si>
  <si>
    <t>RAMON CLEMENTE DOMINGUEZ MENDEZ</t>
  </si>
  <si>
    <t>ROLANDO EUSEBIO FRANCISCO</t>
  </si>
  <si>
    <t>SANTA TOMASA YBEL ROJAS</t>
  </si>
  <si>
    <t>TOMAS FELIZ LORA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</si>
  <si>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</si>
  <si>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</si>
  <si>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</si>
  <si>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</si>
  <si>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</si>
  <si>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</si>
  <si>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</si>
  <si>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</si>
  <si>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</si>
  <si>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</si>
  <si>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</si>
  <si>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</si>
  <si>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</si>
  <si>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</si>
  <si>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</si>
  <si>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</si>
  <si>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</si>
  <si>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</si>
  <si>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</si>
  <si>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</si>
  <si>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</si>
  <si>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</si>
  <si>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</si>
  <si>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</si>
  <si>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</si>
  <si>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</si>
  <si>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</si>
  <si>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</si>
  <si>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</si>
  <si>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</si>
  <si>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</si>
  <si>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DANTE SALVADOR CUCURULLO PEREZ</t>
  </si>
  <si>
    <t>CELESTE DEL CARMEN BRETON TAVERAS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</si>
  <si>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</si>
  <si>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</si>
  <si>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</si>
  <si>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</si>
  <si>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</si>
  <si>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</si>
  <si>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URSULSA MERCEDES REYES VERAS</t>
  </si>
  <si>
    <t>TITY PEREZ RIVERA</t>
  </si>
  <si>
    <t>THELMA REYES FIGUEREO</t>
  </si>
  <si>
    <t>ROSANGELA MARIA BENJAMIN UREÑA</t>
  </si>
  <si>
    <t>MIRIAM MERCEDES MARTINEZ RODRIGUEZ</t>
  </si>
  <si>
    <t>LEONARDO SANTANA VENTURA</t>
  </si>
  <si>
    <t>JELIANNY MISHELL BENITEZ MARTINEZ</t>
  </si>
  <si>
    <t>HENRY ROLANDO GONZALEZ MEJIAS</t>
  </si>
  <si>
    <t>FRANCISCO RAFAEL MIRELES PEREZ</t>
  </si>
  <si>
    <t>CESAR ERASMO PEREYRA GARCIA</t>
  </si>
  <si>
    <t>AZUL ESTHER HELENA DEMORIZI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</si>
  <si>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</si>
  <si>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</si>
  <si>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</si>
  <si>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</si>
  <si>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</si>
  <si>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</si>
  <si>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</si>
  <si>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</si>
  <si>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</si>
  <si>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</si>
  <si>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</si>
  <si>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</si>
  <si>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</si>
  <si>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</si>
  <si>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</si>
  <si>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</si>
  <si>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VIVIAN ARLENE MATEO CORADIN</t>
  </si>
  <si>
    <t>JULIO CESAR PAULINO FELIZ</t>
  </si>
  <si>
    <t>AGAR GISEL PEÑA</t>
  </si>
  <si>
    <t>ALAN GABRIEL CAMARENA ROMAN</t>
  </si>
  <si>
    <t>CARLOS ALFREDO DIAZ GARCIA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</si>
  <si>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</si>
  <si>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</si>
  <si>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</si>
  <si>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</si>
  <si>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</si>
  <si>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</si>
  <si>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</si>
  <si>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</si>
  <si>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</si>
  <si>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</si>
  <si>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</si>
  <si>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</si>
  <si>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</si>
  <si>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</si>
  <si>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</si>
  <si>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</si>
  <si>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</si>
  <si>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</si>
  <si>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</si>
  <si>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</si>
  <si>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</si>
  <si>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</si>
  <si>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</si>
  <si>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</si>
  <si>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</si>
  <si>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</si>
  <si>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</si>
  <si>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</si>
  <si>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</si>
  <si>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</si>
  <si>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</si>
  <si>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FELIX FLORES GONZALEZ</t>
  </si>
  <si>
    <t>JUAN MIGUEL ARIAS</t>
  </si>
  <si>
    <t>MANUEL AUGUSTO VARGAS PAYANO</t>
  </si>
  <si>
    <t>WANDER RAMON PEREZ HERNANDEZ</t>
  </si>
  <si>
    <t>YNNEIDI MATOS MATOS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</si>
  <si>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</si>
  <si>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</si>
  <si>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</si>
  <si>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</si>
  <si>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</si>
  <si>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</si>
  <si>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</si>
  <si>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</si>
  <si>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</si>
  <si>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</si>
  <si>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</si>
  <si>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</si>
  <si>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ROSARIO JOSELINE NOLASCO DE MOTA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</si>
  <si>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</si>
  <si>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</si>
  <si>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</si>
  <si>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</si>
  <si>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</si>
  <si>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ANA GRISELDA REYES MENDEZ</t>
  </si>
  <si>
    <t>ELSA CAROLINA MELO LIRIANO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</si>
  <si>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</si>
  <si>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</si>
  <si>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</si>
  <si>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</si>
  <si>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</si>
  <si>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</si>
  <si>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</si>
  <si>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</si>
  <si>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</si>
  <si>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</si>
  <si>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</si>
  <si>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</si>
  <si>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</si>
  <si>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</si>
  <si>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</si>
  <si>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</si>
  <si>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</si>
  <si>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</si>
  <si>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</si>
  <si>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</si>
  <si>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</si>
  <si>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</si>
  <si>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</si>
  <si>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</si>
  <si>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</si>
  <si>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</si>
  <si>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</si>
  <si>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</si>
  <si>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</si>
  <si>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</si>
  <si>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</si>
  <si>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</si>
  <si>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</si>
  <si>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</si>
  <si>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</si>
  <si>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</si>
  <si>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</si>
  <si>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</si>
  <si>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</si>
  <si>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</si>
  <si>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</si>
  <si>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</si>
  <si>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</si>
  <si>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</si>
  <si>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</si>
  <si>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</si>
  <si>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</si>
  <si>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</si>
  <si>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</si>
  <si>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</si>
  <si>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</si>
  <si>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</si>
  <si>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</si>
  <si>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</si>
  <si>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</si>
  <si>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</si>
  <si>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</si>
  <si>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</si>
  <si>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</si>
  <si>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</si>
  <si>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</si>
  <si>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</si>
  <si>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</si>
  <si>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</si>
  <si>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</si>
  <si>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</si>
  <si>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</si>
  <si>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</si>
  <si>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</si>
  <si>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</si>
  <si>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</si>
  <si>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</si>
  <si>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</si>
  <si>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</si>
  <si>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</si>
  <si>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</si>
  <si>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</si>
  <si>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</si>
  <si>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</si>
  <si>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</si>
  <si>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</si>
  <si>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</si>
  <si>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</si>
  <si>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</si>
  <si>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</si>
  <si>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</si>
  <si>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</si>
  <si>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</si>
  <si>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</si>
  <si>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</si>
  <si>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</si>
  <si>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</si>
  <si>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</si>
  <si>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</si>
  <si>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</si>
  <si>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</si>
  <si>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</si>
  <si>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</si>
  <si>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</si>
  <si>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</si>
  <si>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</si>
  <si>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</si>
  <si>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</si>
  <si>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</si>
  <si>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</si>
  <si>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</si>
  <si>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</si>
  <si>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</si>
  <si>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</si>
  <si>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</si>
  <si>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</si>
  <si>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</si>
  <si>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</si>
  <si>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</si>
  <si>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</si>
  <si>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</si>
  <si>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</si>
  <si>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</si>
  <si>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</si>
  <si>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</si>
  <si>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</si>
  <si>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</si>
  <si>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</si>
  <si>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</si>
  <si>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</si>
  <si>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</si>
  <si>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</si>
  <si>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</si>
  <si>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</si>
  <si>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</si>
  <si>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</si>
  <si>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</si>
  <si>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</si>
  <si>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</si>
  <si>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</si>
  <si>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</si>
  <si>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</si>
  <si>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</si>
  <si>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</si>
  <si>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</si>
  <si>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</si>
  <si>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</si>
  <si>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</si>
  <si>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</si>
  <si>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</si>
  <si>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</si>
  <si>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</si>
  <si>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SEC. DEL ADMINISTRADOR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</si>
  <si>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</si>
  <si>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</si>
  <si>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</si>
  <si>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</si>
  <si>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</si>
  <si>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</si>
  <si>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</si>
  <si>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</si>
  <si>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</si>
  <si>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</si>
  <si>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</si>
  <si>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</si>
  <si>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</si>
  <si>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</si>
  <si>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</si>
  <si>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</si>
  <si>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</si>
  <si>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</si>
  <si>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</si>
  <si>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</si>
  <si>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</si>
  <si>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</si>
  <si>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</si>
  <si>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</si>
  <si>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</si>
  <si>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</si>
  <si>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</si>
  <si>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</si>
  <si>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</si>
  <si>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</si>
  <si>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</si>
  <si>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</si>
  <si>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</si>
  <si>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</si>
  <si>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</si>
  <si>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</si>
  <si>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</si>
  <si>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</si>
  <si>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</si>
  <si>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</si>
  <si>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</si>
  <si>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</si>
  <si>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</si>
  <si>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</si>
  <si>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NORBERTO FELIPE PERALTA JIMENEZ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</si>
  <si>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</si>
  <si>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</si>
  <si>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</si>
  <si>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</si>
  <si>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</si>
  <si>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</si>
  <si>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</si>
  <si>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</si>
  <si>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</si>
  <si>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</si>
  <si>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</si>
  <si>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</si>
  <si>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</si>
  <si>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</si>
  <si>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</si>
  <si>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</si>
  <si>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</si>
  <si>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</si>
  <si>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</si>
  <si>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</si>
  <si>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</si>
  <si>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</si>
  <si>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</si>
  <si>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</si>
  <si>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</si>
  <si>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</si>
  <si>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</si>
  <si>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</si>
  <si>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</si>
  <si>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</si>
  <si>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</si>
  <si>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</si>
  <si>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</si>
  <si>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</si>
  <si>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</si>
  <si>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</si>
  <si>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</si>
  <si>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</si>
  <si>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</si>
  <si>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</si>
  <si>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</si>
  <si>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</si>
  <si>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</si>
  <si>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</si>
  <si>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</si>
  <si>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</si>
  <si>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</si>
  <si>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</si>
  <si>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</si>
  <si>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</si>
  <si>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</si>
  <si>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</si>
  <si>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</si>
  <si>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</si>
  <si>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</si>
  <si>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</si>
  <si>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</si>
  <si>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</si>
  <si>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</si>
  <si>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</si>
  <si>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</si>
  <si>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</si>
  <si>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</si>
  <si>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</si>
  <si>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</si>
  <si>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</si>
  <si>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</si>
  <si>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</si>
  <si>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</si>
  <si>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</si>
  <si>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</si>
  <si>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</si>
  <si>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</si>
  <si>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</si>
  <si>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</si>
  <si>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</si>
  <si>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</si>
  <si>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</si>
  <si>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</si>
  <si>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</si>
  <si>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</si>
  <si>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</si>
  <si>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</si>
  <si>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</si>
  <si>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</si>
  <si>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</si>
  <si>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</si>
  <si>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</si>
  <si>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</si>
  <si>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</si>
  <si>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</si>
  <si>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</si>
  <si>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</si>
  <si>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</si>
  <si>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</si>
  <si>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</si>
  <si>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</si>
  <si>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</si>
  <si>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</si>
  <si>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</si>
  <si>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</si>
  <si>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</si>
  <si>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</si>
  <si>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</si>
  <si>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</si>
  <si>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</si>
  <si>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MARVIC DE FATIMA CRUZ COTES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</si>
  <si>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</si>
  <si>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</si>
  <si>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</si>
  <si>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</si>
  <si>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</si>
  <si>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</si>
  <si>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</si>
  <si>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</si>
  <si>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</si>
  <si>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</si>
  <si>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</si>
  <si>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Directora de Recursos Humanos</t>
  </si>
  <si>
    <t>Gianella Pereira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</si>
  <si>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</si>
  <si>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</si>
  <si>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</si>
  <si>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</si>
  <si>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</si>
  <si>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</si>
  <si>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</si>
  <si>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</si>
  <si>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ERNESTINA GONZALEZ MORALES</t>
  </si>
  <si>
    <t>MINISTRO (A) DE CULTURA</t>
  </si>
  <si>
    <t>WILLI JOSE REYES CASTILLO</t>
  </si>
  <si>
    <t>ESTEBAN DE JESUS COMPRES ANDUJAR</t>
  </si>
  <si>
    <t>GERARDO MENDOLY VOLQUEZ LIRIANO</t>
  </si>
  <si>
    <t>RAELBI PAULINO JACOBO</t>
  </si>
  <si>
    <t>RONI BAQUERO</t>
  </si>
  <si>
    <t>ELIANNA NOEMI ALCANTARA SANCHEZ</t>
  </si>
  <si>
    <t>LENIN BOLIVAR MONTERO SOLANO</t>
  </si>
  <si>
    <t>ANALISTA DE RECURSOS HUMANOS</t>
  </si>
  <si>
    <t>ALEXANDRA PEÑA CABRAL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</si>
  <si>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</si>
  <si>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</si>
  <si>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</si>
  <si>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</si>
  <si>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</si>
  <si>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</si>
  <si>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</si>
  <si>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</si>
  <si>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</si>
  <si>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</si>
  <si>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</si>
  <si>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</si>
  <si>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</si>
  <si>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JOSE ALEXANDER PICHARDO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</si>
  <si>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</si>
  <si>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</si>
  <si>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</si>
  <si>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</si>
  <si>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</si>
  <si>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</si>
  <si>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</si>
  <si>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</si>
  <si>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</si>
  <si>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</si>
  <si>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</si>
  <si>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</si>
  <si>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</si>
  <si>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</si>
  <si>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</si>
  <si>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</si>
  <si>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</si>
  <si>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</si>
  <si>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</si>
  <si>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</si>
  <si>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</si>
  <si>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</si>
  <si>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</si>
  <si>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</si>
  <si>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</si>
  <si>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</si>
  <si>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LIUSIK CUELLO PEREZ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</si>
  <si>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</si>
  <si>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</si>
  <si>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</si>
  <si>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</si>
  <si>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</si>
  <si>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</si>
  <si>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</si>
  <si>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</si>
  <si>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</si>
  <si>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</si>
  <si>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</si>
  <si>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</si>
  <si>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</si>
  <si>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</si>
  <si>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</si>
  <si>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</si>
  <si>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</si>
  <si>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</si>
  <si>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</si>
  <si>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</si>
  <si>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</si>
  <si>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</si>
  <si>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</si>
  <si>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</si>
  <si>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</si>
  <si>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</si>
  <si>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</si>
  <si>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</si>
  <si>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</si>
  <si>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</si>
  <si>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</si>
  <si>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</si>
  <si>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</si>
  <si>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</si>
  <si>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</si>
  <si>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</si>
  <si>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</si>
  <si>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</si>
  <si>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</si>
  <si>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</si>
  <si>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</si>
  <si>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</si>
  <si>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</si>
  <si>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</si>
  <si>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</si>
  <si>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</si>
  <si>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</si>
  <si>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</si>
  <si>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</si>
  <si>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</si>
  <si>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</si>
  <si>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</si>
  <si>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</si>
  <si>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</si>
  <si>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</si>
  <si>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</si>
  <si>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</si>
  <si>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</si>
  <si>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</si>
  <si>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</si>
  <si>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</si>
  <si>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</si>
  <si>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</si>
  <si>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</si>
  <si>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</si>
  <si>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</si>
  <si>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</si>
  <si>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</si>
  <si>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</si>
  <si>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</si>
  <si>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</si>
  <si>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</si>
  <si>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</si>
  <si>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</si>
  <si>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</si>
  <si>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</si>
  <si>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</si>
  <si>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</si>
  <si>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</si>
  <si>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</si>
  <si>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</si>
  <si>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</si>
  <si>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</si>
  <si>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</si>
  <si>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</si>
  <si>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</si>
  <si>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</si>
  <si>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</si>
  <si>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</si>
  <si>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</si>
  <si>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</si>
  <si>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</si>
  <si>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</si>
  <si>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</si>
  <si>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</si>
  <si>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</si>
  <si>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</si>
  <si>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</si>
  <si>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</si>
  <si>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</si>
  <si>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</si>
  <si>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</si>
  <si>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</si>
  <si>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</si>
  <si>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</si>
  <si>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</si>
  <si>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</si>
  <si>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</si>
  <si>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</si>
  <si>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</si>
  <si>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</si>
  <si>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</si>
  <si>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</si>
  <si>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ARISLEYDA MONTERO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</si>
  <si>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</si>
  <si>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</si>
  <si>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</si>
  <si>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</si>
  <si>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</si>
  <si>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</si>
  <si>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</si>
  <si>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</si>
  <si>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</si>
  <si>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</si>
  <si>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</si>
  <si>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</si>
  <si>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</si>
  <si>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</si>
  <si>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</si>
  <si>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</si>
  <si>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</si>
  <si>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</si>
  <si>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</si>
  <si>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</si>
  <si>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</si>
  <si>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</si>
  <si>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</si>
  <si>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</si>
  <si>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</si>
  <si>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</si>
  <si>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</si>
  <si>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DORCHY RODRIGUEZ CARABALLO</t>
  </si>
  <si>
    <t>KELVIN MENDEZ GUERRERO</t>
  </si>
  <si>
    <t>YANLONKY JAEL MORA</t>
  </si>
  <si>
    <t>ALEXANDER DE LOS SANTOS RINCON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</si>
  <si>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</si>
  <si>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</si>
  <si>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</si>
  <si>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</si>
  <si>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</si>
  <si>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</si>
  <si>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</si>
  <si>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ANNERYS ISABEL ADAMES MARTE</t>
  </si>
  <si>
    <t>WAINA BINEISI MARTE FIGUEREO</t>
  </si>
  <si>
    <t>JOSE JUNIOR ROSARIO TAVERAS</t>
  </si>
  <si>
    <t>GERINSON ALEJANDRO RODRIGUEZ ALMONTE</t>
  </si>
  <si>
    <t>LENIN LEONARDO DE LEON HERNANDEZ</t>
  </si>
  <si>
    <t>DAHIANA CAROLINA MARTINEZ ROMERO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</si>
  <si>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</si>
  <si>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</si>
  <si>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</si>
  <si>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</si>
  <si>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</si>
  <si>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</si>
  <si>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</si>
  <si>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MARCIAL JAVIER SANTANA BELLO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</si>
  <si>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</si>
  <si>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</si>
  <si>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</si>
  <si>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</si>
  <si>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</si>
  <si>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</si>
  <si>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</si>
  <si>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CAROLIN VIAMELYS VICTORIO DE LA CRUZ</t>
  </si>
  <si>
    <t>ANYARA DE LA CRUZ MORENO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</si>
  <si>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</si>
  <si>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</si>
  <si>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</si>
  <si>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</si>
  <si>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</si>
  <si>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</si>
  <si>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</si>
  <si>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</si>
  <si>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</si>
  <si>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</si>
  <si>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</si>
  <si>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</si>
  <si>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</si>
  <si>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</si>
  <si>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</si>
  <si>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JUAN SANCHEZ</t>
  </si>
  <si>
    <t>MARIANO JESUS PERALTA GARCIA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</si>
  <si>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</si>
  <si>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</si>
  <si>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</si>
  <si>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</si>
  <si>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</si>
  <si>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</si>
  <si>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</si>
  <si>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</si>
  <si>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</si>
  <si>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</si>
  <si>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</si>
  <si>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</si>
  <si>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</si>
  <si>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</si>
  <si>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</si>
  <si>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</si>
  <si>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</si>
  <si>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CRISTIAN ENMANUEL ALVARADO ROSARIO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</si>
  <si>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</si>
  <si>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</si>
  <si>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</si>
  <si>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</si>
  <si>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</si>
  <si>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ANIBAL GUILAMO HIRUJO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</si>
  <si>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</si>
  <si>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</si>
  <si>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</si>
  <si>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</si>
  <si>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</si>
  <si>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</si>
  <si>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</si>
  <si>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</si>
  <si>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</si>
  <si>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</si>
  <si>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</si>
  <si>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</si>
  <si>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</si>
  <si>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</si>
  <si>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</si>
  <si>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</si>
  <si>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</si>
  <si>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</si>
  <si>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</si>
  <si>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</si>
  <si>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</si>
  <si>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</si>
  <si>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</si>
  <si>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</si>
  <si>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</si>
  <si>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</si>
  <si>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</si>
  <si>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</si>
  <si>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</si>
  <si>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</si>
  <si>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</si>
  <si>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</si>
  <si>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</si>
  <si>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</si>
  <si>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</si>
  <si>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</si>
  <si>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</si>
  <si>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</si>
  <si>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</si>
  <si>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JUAN ANTONIO HERNANDEZ INIRIO</t>
  </si>
  <si>
    <t>RAFAEL CRISTOBAL QUEZADA SUERO</t>
  </si>
  <si>
    <t>AGUSTIN GUZMAN PEREZ</t>
  </si>
  <si>
    <t>JOSE MIGUEL RAMIREZ REGULIZ</t>
  </si>
  <si>
    <t>RUBEN DARIO VALENZUELA SANCHEZ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</si>
  <si>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</si>
  <si>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</si>
  <si>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</si>
  <si>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</si>
  <si>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</si>
  <si>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</si>
  <si>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</si>
  <si>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</si>
  <si>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</si>
  <si>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</si>
  <si>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YOHANNY GUZMAN</t>
  </si>
  <si>
    <t>DANIELO CALDERON GENAO</t>
  </si>
  <si>
    <t>GABRIELA NICOLE REINOSO PAULINO</t>
  </si>
  <si>
    <t>ELOISA ESTELA BETANCOURT SILVESTRE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</si>
  <si>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</si>
  <si>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</si>
  <si>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</si>
  <si>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</si>
  <si>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</si>
  <si>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</si>
  <si>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</si>
  <si>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</si>
  <si>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</si>
  <si>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TECNICO EN REDES SOCIALES</t>
  </si>
  <si>
    <t>SOPORTE TECNICO INFORMATICO</t>
  </si>
  <si>
    <t>AUXILIAR DE CONTABILIDAD</t>
  </si>
  <si>
    <t>SUPERVISOR MAYORDOMIA</t>
  </si>
  <si>
    <t>GESTOR DE REDES SOCIALES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</si>
  <si>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</si>
  <si>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</si>
  <si>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</si>
  <si>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</si>
  <si>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</si>
  <si>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</si>
  <si>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</si>
  <si>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</si>
  <si>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</si>
  <si>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</si>
  <si>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</si>
  <si>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</si>
  <si>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</si>
  <si>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</si>
  <si>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</si>
  <si>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</si>
  <si>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</si>
  <si>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</si>
  <si>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</si>
  <si>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</si>
  <si>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</si>
  <si>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</si>
  <si>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</si>
  <si>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</si>
  <si>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</si>
  <si>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</si>
  <si>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</si>
  <si>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</si>
  <si>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</si>
  <si>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</si>
  <si>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</si>
  <si>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</si>
  <si>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</si>
  <si>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</si>
  <si>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</si>
  <si>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</si>
  <si>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</si>
  <si>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</si>
  <si>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</si>
  <si>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</si>
  <si>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</si>
  <si>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</si>
  <si>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</si>
  <si>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</si>
  <si>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ANDRI KALEYMI CID RODRIGUEZ</t>
  </si>
  <si>
    <t>NIZALDY NOEMI BONILLA CID</t>
  </si>
  <si>
    <t>NORVIS SALOME CASTILLO</t>
  </si>
  <si>
    <t>YARKIS ELIDANIA MARTINEZ MONTERO</t>
  </si>
  <si>
    <t>YNGRIS SANTANA DE NUÑEZ</t>
  </si>
  <si>
    <t>JUAN MANUEL MARTINEZ INOA</t>
  </si>
  <si>
    <t>JUAN MENA GOMEZ</t>
  </si>
  <si>
    <t>DI BLASIO TAVERAS MEDINA</t>
  </si>
  <si>
    <t>IVETTE AWILDA RODRIGUEZ PAULINO</t>
  </si>
  <si>
    <t>JULIO AMADO CONTRERAS LUGO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</si>
  <si>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</si>
  <si>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</si>
  <si>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</si>
  <si>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</si>
  <si>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</si>
  <si>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</si>
  <si>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</si>
  <si>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</si>
  <si>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</si>
  <si>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</si>
  <si>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</si>
  <si>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</si>
  <si>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</si>
  <si>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</si>
  <si>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</si>
  <si>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</si>
  <si>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</si>
  <si>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</si>
  <si>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</si>
  <si>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</si>
  <si>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</si>
  <si>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</si>
  <si>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</si>
  <si>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03100844095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</si>
  <si>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</si>
  <si>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</si>
  <si>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</si>
  <si>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</si>
  <si>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</si>
  <si>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</si>
  <si>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</si>
  <si>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</si>
  <si>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</si>
  <si>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</si>
  <si>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</si>
  <si>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</si>
  <si>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</si>
  <si>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</si>
  <si>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</si>
  <si>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</si>
  <si>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</si>
  <si>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</si>
  <si>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40228624421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</si>
  <si>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</si>
  <si>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</si>
  <si>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</si>
  <si>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</si>
  <si>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</si>
  <si>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</si>
  <si>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</si>
  <si>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</si>
  <si>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</si>
  <si>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</si>
  <si>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</si>
  <si>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</si>
  <si>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</si>
  <si>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</si>
  <si>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</si>
  <si>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</si>
  <si>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</si>
  <si>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</si>
  <si>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</si>
  <si>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</si>
  <si>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</si>
  <si>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</si>
  <si>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</si>
  <si>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</si>
  <si>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</si>
  <si>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</si>
  <si>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</si>
  <si>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</si>
  <si>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</si>
  <si>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00100839448</t>
  </si>
  <si>
    <t>00102444502</t>
  </si>
  <si>
    <t>40212237750</t>
  </si>
  <si>
    <t>ERIC GABRIEL DIAZ MEDINA</t>
  </si>
  <si>
    <t>01200989380</t>
  </si>
  <si>
    <t>00114402571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</si>
  <si>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</si>
  <si>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</si>
  <si>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</si>
  <si>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</si>
  <si>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</si>
  <si>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</si>
  <si>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</si>
  <si>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</si>
  <si>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</si>
  <si>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</si>
  <si>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</si>
  <si>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</si>
  <si>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</si>
  <si>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</si>
  <si>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</si>
  <si>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</si>
  <si>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</si>
  <si>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</si>
  <si>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</si>
  <si>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</si>
  <si>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</si>
  <si>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</si>
  <si>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</si>
  <si>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</si>
  <si>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</si>
  <si>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</si>
  <si>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</si>
  <si>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</si>
  <si>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</si>
  <si>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</si>
  <si>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</si>
  <si>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</si>
  <si>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</si>
  <si>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</si>
  <si>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</si>
  <si>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</si>
  <si>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</si>
  <si>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</si>
  <si>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00109550277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</si>
  <si>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</si>
  <si>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</si>
  <si>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</si>
  <si>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</si>
  <si>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</si>
  <si>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</si>
  <si>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</si>
  <si>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</si>
  <si>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</si>
  <si>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</si>
  <si>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</si>
  <si>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</si>
  <si>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</si>
  <si>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</si>
  <si>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</si>
  <si>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</si>
  <si>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</si>
  <si>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</si>
  <si>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</si>
  <si>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</si>
  <si>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</si>
  <si>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</si>
  <si>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</si>
  <si>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</si>
  <si>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</si>
  <si>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</si>
  <si>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</si>
  <si>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00103551602</t>
  </si>
  <si>
    <t>00100017029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</si>
  <si>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</si>
  <si>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</si>
  <si>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</si>
  <si>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</si>
  <si>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</si>
  <si>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</si>
  <si>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</si>
  <si>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22300271925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</si>
  <si>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</si>
  <si>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</si>
  <si>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</si>
  <si>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</si>
  <si>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</si>
  <si>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</si>
  <si>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</si>
  <si>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</si>
  <si>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</si>
  <si>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</si>
  <si>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</si>
  <si>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</si>
  <si>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</si>
  <si>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</si>
  <si>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</si>
  <si>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</si>
  <si>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</si>
  <si>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</si>
  <si>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</si>
  <si>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</si>
  <si>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</si>
  <si>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</si>
  <si>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</si>
  <si>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</si>
  <si>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</si>
  <si>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</si>
  <si>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</si>
  <si>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</si>
  <si>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</si>
  <si>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</si>
  <si>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00102920360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</si>
  <si>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</si>
  <si>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</si>
  <si>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</si>
  <si>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</si>
  <si>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</si>
  <si>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</si>
  <si>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</si>
  <si>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</si>
  <si>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</si>
  <si>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00118232446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</si>
  <si>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</si>
  <si>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</si>
  <si>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</si>
  <si>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</si>
  <si>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</si>
  <si>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</si>
  <si>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</si>
  <si>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</si>
  <si>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</si>
  <si>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</si>
  <si>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00107882417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</si>
  <si>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</si>
  <si>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</si>
  <si>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</si>
  <si>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</si>
  <si>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</si>
  <si>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</si>
  <si>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</si>
  <si>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</si>
  <si>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00107330201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</si>
  <si>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</si>
  <si>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</si>
  <si>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</si>
  <si>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</si>
  <si>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</si>
  <si>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</si>
  <si>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</si>
  <si>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</si>
  <si>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</si>
  <si>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</si>
  <si>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</si>
  <si>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</si>
  <si>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</si>
  <si>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</si>
  <si>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</si>
  <si>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</si>
  <si>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</si>
  <si>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</si>
  <si>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</si>
  <si>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</si>
  <si>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</si>
  <si>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</si>
  <si>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</si>
  <si>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</si>
  <si>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</si>
  <si>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</si>
  <si>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</si>
  <si>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</si>
  <si>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</si>
  <si>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</si>
  <si>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</si>
  <si>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</si>
  <si>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</si>
  <si>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05601796690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</si>
  <si>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</si>
  <si>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</si>
  <si>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</si>
  <si>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</si>
  <si>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</si>
  <si>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</si>
  <si>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</si>
  <si>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</si>
  <si>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</si>
  <si>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</si>
  <si>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</si>
  <si>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00100059005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</si>
  <si>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</si>
  <si>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</si>
  <si>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</si>
  <si>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</si>
  <si>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</si>
  <si>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</si>
  <si>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</si>
  <si>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</si>
  <si>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</si>
  <si>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</si>
  <si>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</si>
  <si>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</si>
  <si>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00113209290</t>
  </si>
  <si>
    <t>00101715613</t>
  </si>
  <si>
    <t>00118145101</t>
  </si>
  <si>
    <t>00118395946</t>
  </si>
  <si>
    <t>00115518706</t>
  </si>
  <si>
    <t>00104823786</t>
  </si>
  <si>
    <t>00117907022</t>
  </si>
  <si>
    <t>00102174398</t>
  </si>
  <si>
    <t>00118635747</t>
  </si>
  <si>
    <t>00117606137</t>
  </si>
  <si>
    <t>00100141316</t>
  </si>
  <si>
    <t>00200455491</t>
  </si>
  <si>
    <t>00106537376</t>
  </si>
  <si>
    <t>00105661276</t>
  </si>
  <si>
    <t>00101529436</t>
  </si>
  <si>
    <t>22301456970</t>
  </si>
  <si>
    <t>00100875574</t>
  </si>
  <si>
    <t>00100554401</t>
  </si>
  <si>
    <t>00116507781</t>
  </si>
  <si>
    <t>05300026332</t>
  </si>
  <si>
    <t>05400631338</t>
  </si>
  <si>
    <t>04000116691</t>
  </si>
  <si>
    <t>03701055828</t>
  </si>
  <si>
    <t>00105147342</t>
  </si>
  <si>
    <t>00102613379</t>
  </si>
  <si>
    <t>40200739742</t>
  </si>
  <si>
    <t>04400095180</t>
  </si>
  <si>
    <t>40233814652</t>
  </si>
  <si>
    <t>01100404258</t>
  </si>
  <si>
    <t>04000014979</t>
  </si>
  <si>
    <t>00102979663</t>
  </si>
  <si>
    <t>40200656136</t>
  </si>
  <si>
    <t>40220259622</t>
  </si>
  <si>
    <t>40200723027</t>
  </si>
  <si>
    <t>00100303189</t>
  </si>
  <si>
    <t>00115047466</t>
  </si>
  <si>
    <t>08500027027</t>
  </si>
  <si>
    <t>00115622565</t>
  </si>
  <si>
    <t>00116341108</t>
  </si>
  <si>
    <t>00112815998</t>
  </si>
  <si>
    <t>00100029131</t>
  </si>
  <si>
    <t>04000143018</t>
  </si>
  <si>
    <t>00102372687</t>
  </si>
  <si>
    <t>03200360935</t>
  </si>
  <si>
    <t>05900163030</t>
  </si>
  <si>
    <t>40229768862</t>
  </si>
  <si>
    <t>04900439383</t>
  </si>
  <si>
    <t>00101709970</t>
  </si>
  <si>
    <t>00100609759</t>
  </si>
  <si>
    <t>00118068667</t>
  </si>
  <si>
    <t>00200155471</t>
  </si>
  <si>
    <t>40218997092</t>
  </si>
  <si>
    <t>40220834788</t>
  </si>
  <si>
    <t>00108342791</t>
  </si>
  <si>
    <t>00100710367</t>
  </si>
  <si>
    <t>01300255724</t>
  </si>
  <si>
    <t>40222377166</t>
  </si>
  <si>
    <t>00114882327</t>
  </si>
  <si>
    <t>00100062785</t>
  </si>
  <si>
    <t>00100036151</t>
  </si>
  <si>
    <t>05500385868</t>
  </si>
  <si>
    <t>00117387365</t>
  </si>
  <si>
    <t>10400123633</t>
  </si>
  <si>
    <t>40221626779</t>
  </si>
  <si>
    <t>04000017923</t>
  </si>
  <si>
    <t>03100992464</t>
  </si>
  <si>
    <t>00115024614</t>
  </si>
  <si>
    <t>00109197913</t>
  </si>
  <si>
    <t>40220532465</t>
  </si>
  <si>
    <t>22500099878</t>
  </si>
  <si>
    <t>40221068394</t>
  </si>
  <si>
    <t>00500020516</t>
  </si>
  <si>
    <t>02200032262</t>
  </si>
  <si>
    <t>05400143391</t>
  </si>
  <si>
    <t>00119128270</t>
  </si>
  <si>
    <t>04000142598</t>
  </si>
  <si>
    <t>40220780429</t>
  </si>
  <si>
    <t>00104690219</t>
  </si>
  <si>
    <t>00100016559</t>
  </si>
  <si>
    <t>22500700939</t>
  </si>
  <si>
    <t>00100518414</t>
  </si>
  <si>
    <t>03700167988</t>
  </si>
  <si>
    <t>02300437619</t>
  </si>
  <si>
    <t>04000139024</t>
  </si>
  <si>
    <t>01000484889</t>
  </si>
  <si>
    <t>00200455517</t>
  </si>
  <si>
    <t>40239996990</t>
  </si>
  <si>
    <t>00111204657</t>
  </si>
  <si>
    <t>00104043005</t>
  </si>
  <si>
    <t>40214835361</t>
  </si>
  <si>
    <t>22300625591</t>
  </si>
  <si>
    <t>00111508636</t>
  </si>
  <si>
    <t>03103897793</t>
  </si>
  <si>
    <t>00107721375</t>
  </si>
  <si>
    <t>04000091522</t>
  </si>
  <si>
    <t>40232184339</t>
  </si>
  <si>
    <t>00118923481</t>
  </si>
  <si>
    <t>00119226744</t>
  </si>
  <si>
    <t>00110223658</t>
  </si>
  <si>
    <t>00100079896</t>
  </si>
  <si>
    <t>00111452181</t>
  </si>
  <si>
    <t>00100145598</t>
  </si>
  <si>
    <t>00104719059</t>
  </si>
  <si>
    <t>00105592661</t>
  </si>
  <si>
    <t>00119149680</t>
  </si>
  <si>
    <t>22301150284</t>
  </si>
  <si>
    <t>40223059656</t>
  </si>
  <si>
    <t>00119045524</t>
  </si>
  <si>
    <t>40219116916</t>
  </si>
  <si>
    <t>00117951079</t>
  </si>
  <si>
    <t>40209007976</t>
  </si>
  <si>
    <t>04000109043</t>
  </si>
  <si>
    <t>00118929009</t>
  </si>
  <si>
    <t>00102465812</t>
  </si>
  <si>
    <t>03104997576</t>
  </si>
  <si>
    <t>00201260627</t>
  </si>
  <si>
    <t>00116344102</t>
  </si>
  <si>
    <t>00109024281</t>
  </si>
  <si>
    <t>00110975398</t>
  </si>
  <si>
    <t>00114222656</t>
  </si>
  <si>
    <t>40231251337</t>
  </si>
  <si>
    <t>00109016162</t>
  </si>
  <si>
    <t>00115658015</t>
  </si>
  <si>
    <t>00107906976</t>
  </si>
  <si>
    <t>03103890871</t>
  </si>
  <si>
    <t>04701339527</t>
  </si>
  <si>
    <t>01300212220</t>
  </si>
  <si>
    <t>00119461168</t>
  </si>
  <si>
    <t>JOSE MANUEL RODRIGUEZ GARCIA</t>
  </si>
  <si>
    <t>00111151544</t>
  </si>
  <si>
    <t>04900072812</t>
  </si>
  <si>
    <t>03101598864</t>
  </si>
  <si>
    <t>00114149370</t>
  </si>
  <si>
    <t>03700459948</t>
  </si>
  <si>
    <t>00103388179</t>
  </si>
  <si>
    <t>00201310240</t>
  </si>
  <si>
    <t>00107458796</t>
  </si>
  <si>
    <t>07300049678</t>
  </si>
  <si>
    <t>04701670483</t>
  </si>
  <si>
    <t>03500187962</t>
  </si>
  <si>
    <t>00101709491</t>
  </si>
  <si>
    <t>00108270117</t>
  </si>
  <si>
    <t>00103899712</t>
  </si>
  <si>
    <t>00100093764</t>
  </si>
  <si>
    <t>00114340565</t>
  </si>
  <si>
    <t>00109072405</t>
  </si>
  <si>
    <t>00118283068</t>
  </si>
  <si>
    <t>00107590762</t>
  </si>
  <si>
    <t>00107482721</t>
  </si>
  <si>
    <t>22500385939</t>
  </si>
  <si>
    <t>11300039101</t>
  </si>
  <si>
    <t>00109440776</t>
  </si>
  <si>
    <t>22300115858</t>
  </si>
  <si>
    <t>00109699892</t>
  </si>
  <si>
    <t>03103846006</t>
  </si>
  <si>
    <t>00102581949</t>
  </si>
  <si>
    <t>22300498510</t>
  </si>
  <si>
    <t>00102901402</t>
  </si>
  <si>
    <t>40228020489</t>
  </si>
  <si>
    <t>00116663253</t>
  </si>
  <si>
    <t>02300016595</t>
  </si>
  <si>
    <t>00106962939</t>
  </si>
  <si>
    <t>07100476477</t>
  </si>
  <si>
    <t>00114012818</t>
  </si>
  <si>
    <t>00103528899</t>
  </si>
  <si>
    <t>40223884723</t>
  </si>
  <si>
    <t>00100637529</t>
  </si>
  <si>
    <t>04000124943</t>
  </si>
  <si>
    <t>22300925991</t>
  </si>
  <si>
    <t>03103779710</t>
  </si>
  <si>
    <t>00109433904</t>
  </si>
  <si>
    <t>03104092030</t>
  </si>
  <si>
    <t>00110700614</t>
  </si>
  <si>
    <t>00112764295</t>
  </si>
  <si>
    <t>22301286989</t>
  </si>
  <si>
    <t>05401354104</t>
  </si>
  <si>
    <t>00116111014</t>
  </si>
  <si>
    <t>03700825130</t>
  </si>
  <si>
    <t>00101140408</t>
  </si>
  <si>
    <t>01300366661</t>
  </si>
  <si>
    <t>00101671295</t>
  </si>
  <si>
    <t>00114659535</t>
  </si>
  <si>
    <t>00101727402</t>
  </si>
  <si>
    <t>00116164153</t>
  </si>
  <si>
    <t>04000104176</t>
  </si>
  <si>
    <t>04400073864</t>
  </si>
  <si>
    <t>40242365407</t>
  </si>
  <si>
    <t>40213551191</t>
  </si>
  <si>
    <t>03100400385</t>
  </si>
  <si>
    <t>22300326414</t>
  </si>
  <si>
    <t>22300152372</t>
  </si>
  <si>
    <t>00101184018</t>
  </si>
  <si>
    <t>00118189083</t>
  </si>
  <si>
    <t>00117943837</t>
  </si>
  <si>
    <t>00102949773</t>
  </si>
  <si>
    <t>40220742734</t>
  </si>
  <si>
    <t>00100809797</t>
  </si>
  <si>
    <t>00104069885</t>
  </si>
  <si>
    <t>00100318260</t>
  </si>
  <si>
    <t>40239298637</t>
  </si>
  <si>
    <t>00500105614</t>
  </si>
  <si>
    <t>00200133353</t>
  </si>
  <si>
    <t>04000016016</t>
  </si>
  <si>
    <t>22301697045</t>
  </si>
  <si>
    <t>08500009066</t>
  </si>
  <si>
    <t>01201022892</t>
  </si>
  <si>
    <t>05400662630</t>
  </si>
  <si>
    <t>40210424962</t>
  </si>
  <si>
    <t>00109398388</t>
  </si>
  <si>
    <t>00110164613</t>
  </si>
  <si>
    <t>00118903640</t>
  </si>
  <si>
    <t>40210218562</t>
  </si>
  <si>
    <t>04000074833</t>
  </si>
  <si>
    <t>00117271932</t>
  </si>
  <si>
    <t>06100028676</t>
  </si>
  <si>
    <t>04000138430</t>
  </si>
  <si>
    <t>00101005627</t>
  </si>
  <si>
    <t>02200126536</t>
  </si>
  <si>
    <t>00111487203</t>
  </si>
  <si>
    <t>00117905570</t>
  </si>
  <si>
    <t>03800177994</t>
  </si>
  <si>
    <t>00112134432</t>
  </si>
  <si>
    <t>00113834758</t>
  </si>
  <si>
    <t>03700079951</t>
  </si>
  <si>
    <t>00105175236</t>
  </si>
  <si>
    <t>00117313148</t>
  </si>
  <si>
    <t>00118321256</t>
  </si>
  <si>
    <t>00116959552</t>
  </si>
  <si>
    <t>00101631950</t>
  </si>
  <si>
    <t>04000015703</t>
  </si>
  <si>
    <t>00112015672</t>
  </si>
  <si>
    <t>08200258062</t>
  </si>
  <si>
    <t>22301803593</t>
  </si>
  <si>
    <t>00800168817</t>
  </si>
  <si>
    <t>04200051706</t>
  </si>
  <si>
    <t>04900285414</t>
  </si>
  <si>
    <t>08500092310</t>
  </si>
  <si>
    <t>00109599134</t>
  </si>
  <si>
    <t>00200157360</t>
  </si>
  <si>
    <t>00100040120</t>
  </si>
  <si>
    <t>00109479261</t>
  </si>
  <si>
    <t>40209263827</t>
  </si>
  <si>
    <t>00107408270</t>
  </si>
  <si>
    <t>40224218764</t>
  </si>
  <si>
    <t>00116355504</t>
  </si>
  <si>
    <t>22400409961</t>
  </si>
  <si>
    <t>40223542875</t>
  </si>
  <si>
    <t>22300614553</t>
  </si>
  <si>
    <t>40220862953</t>
  </si>
  <si>
    <t>03100503220</t>
  </si>
  <si>
    <t>04000017915</t>
  </si>
  <si>
    <t>03700690880</t>
  </si>
  <si>
    <t>07800125002</t>
  </si>
  <si>
    <t>00119088565</t>
  </si>
  <si>
    <t>22301154310</t>
  </si>
  <si>
    <t>22300933672</t>
  </si>
  <si>
    <t>40226007512</t>
  </si>
  <si>
    <t>00109713776</t>
  </si>
  <si>
    <t>00117619197</t>
  </si>
  <si>
    <t>03102856477</t>
  </si>
  <si>
    <t>00115868242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</si>
  <si>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</si>
  <si>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</si>
  <si>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</si>
  <si>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</si>
  <si>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</si>
  <si>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</si>
  <si>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</si>
  <si>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</si>
  <si>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</si>
  <si>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00114902299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</si>
  <si>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</si>
  <si>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</si>
  <si>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</si>
  <si>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</si>
  <si>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</si>
  <si>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</si>
  <si>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</si>
  <si>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</si>
  <si>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</si>
  <si>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01100067154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</si>
  <si>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</si>
  <si>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</si>
  <si>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</si>
  <si>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</si>
  <si>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</si>
  <si>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</si>
  <si>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</si>
  <si>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</si>
  <si>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</si>
  <si>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</si>
  <si>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</si>
  <si>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</si>
  <si>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</si>
  <si>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</si>
  <si>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</si>
  <si>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</si>
  <si>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</si>
  <si>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</si>
  <si>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</si>
  <si>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</si>
  <si>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</si>
  <si>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</si>
  <si>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</si>
  <si>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</si>
  <si>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</si>
  <si>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00108796996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</si>
  <si>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</si>
  <si>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</si>
  <si>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</si>
  <si>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</si>
  <si>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</si>
  <si>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</si>
  <si>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</si>
  <si>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00100895937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</si>
  <si>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</si>
  <si>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</si>
  <si>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</si>
  <si>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</si>
  <si>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</si>
  <si>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</si>
  <si>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</si>
  <si>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</si>
  <si>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</si>
  <si>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</si>
  <si>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</si>
  <si>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</si>
  <si>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</si>
  <si>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</si>
  <si>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</si>
  <si>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</si>
  <si>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</si>
  <si>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</si>
  <si>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</si>
  <si>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</si>
  <si>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</si>
  <si>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</si>
  <si>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</si>
  <si>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</si>
  <si>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</si>
  <si>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</si>
  <si>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</si>
  <si>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</si>
  <si>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</si>
  <si>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</si>
  <si>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</si>
  <si>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</si>
  <si>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</si>
  <si>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</si>
  <si>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</si>
  <si>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</si>
  <si>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</si>
  <si>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</si>
  <si>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</si>
  <si>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</si>
  <si>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</si>
  <si>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</si>
  <si>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</si>
  <si>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</si>
  <si>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</si>
  <si>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</si>
  <si>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</si>
  <si>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</si>
  <si>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</si>
  <si>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</si>
  <si>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</si>
  <si>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</si>
  <si>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</si>
  <si>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</si>
  <si>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</si>
  <si>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</si>
  <si>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</si>
  <si>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</si>
  <si>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</si>
  <si>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</si>
  <si>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</si>
  <si>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</si>
  <si>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</si>
  <si>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</si>
  <si>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</si>
  <si>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</si>
  <si>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</si>
  <si>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00100703958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</si>
  <si>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</si>
  <si>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</si>
  <si>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</si>
  <si>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</si>
  <si>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</si>
  <si>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</si>
  <si>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</si>
  <si>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</si>
  <si>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</si>
  <si>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</si>
  <si>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</si>
  <si>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00101954717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</si>
  <si>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</si>
  <si>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</si>
  <si>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</si>
  <si>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</si>
  <si>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</si>
  <si>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</si>
  <si>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</si>
  <si>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</si>
  <si>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</si>
  <si>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</si>
  <si>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</si>
  <si>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</si>
  <si>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</si>
  <si>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</si>
  <si>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</si>
  <si>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</si>
  <si>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</si>
  <si>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</si>
  <si>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22300082520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</si>
  <si>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</si>
  <si>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</si>
  <si>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</si>
  <si>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</si>
  <si>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</si>
  <si>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</si>
  <si>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</si>
  <si>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</si>
  <si>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00107953929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</si>
  <si>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</si>
  <si>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</si>
  <si>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</si>
  <si>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</si>
  <si>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</si>
  <si>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</si>
  <si>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</si>
  <si>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</si>
  <si>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</si>
  <si>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</si>
  <si>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</si>
  <si>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</si>
  <si>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</si>
  <si>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</si>
  <si>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</si>
  <si>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</si>
  <si>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</si>
  <si>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</si>
  <si>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</si>
  <si>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</si>
  <si>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</si>
  <si>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</si>
  <si>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</si>
  <si>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</si>
  <si>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</si>
  <si>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</si>
  <si>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</si>
  <si>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</si>
  <si>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</si>
  <si>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</si>
  <si>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</si>
  <si>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</si>
  <si>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</si>
  <si>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</si>
  <si>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</si>
  <si>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</si>
  <si>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</si>
  <si>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</si>
  <si>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</si>
  <si>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</si>
  <si>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</si>
  <si>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</si>
  <si>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</si>
  <si>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</si>
  <si>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</si>
  <si>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</si>
  <si>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09000072950</t>
  </si>
  <si>
    <t>00100061621</t>
  </si>
  <si>
    <t>22500889567</t>
  </si>
  <si>
    <t>00115136731</t>
  </si>
  <si>
    <t>00117537563</t>
  </si>
  <si>
    <t>02700006576</t>
  </si>
  <si>
    <t>40215400819</t>
  </si>
  <si>
    <t>40223006871</t>
  </si>
  <si>
    <t>40224157558</t>
  </si>
  <si>
    <t>03700781796</t>
  </si>
  <si>
    <t>00118216456</t>
  </si>
  <si>
    <t>40225053665</t>
  </si>
  <si>
    <t>00113216758</t>
  </si>
  <si>
    <t>00100560812</t>
  </si>
  <si>
    <t>00118334176</t>
  </si>
  <si>
    <t>ANA JOHANNY DURAN ROSARIO</t>
  </si>
  <si>
    <t>00112460845</t>
  </si>
  <si>
    <t>40220119586</t>
  </si>
  <si>
    <t>40222493062</t>
  </si>
  <si>
    <t>01200433686</t>
  </si>
  <si>
    <t>00102103215</t>
  </si>
  <si>
    <t>04900340979</t>
  </si>
  <si>
    <t>22500507730</t>
  </si>
  <si>
    <t>00101045581</t>
  </si>
  <si>
    <t>06000210622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</si>
  <si>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</si>
  <si>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</si>
  <si>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</si>
  <si>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</si>
  <si>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</si>
  <si>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</si>
  <si>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</si>
  <si>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</si>
  <si>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</si>
  <si>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</si>
  <si>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</si>
  <si>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</si>
  <si>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</si>
  <si>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</si>
  <si>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</si>
  <si>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</si>
  <si>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</si>
  <si>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</si>
  <si>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</si>
  <si>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</si>
  <si>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00100901081</t>
  </si>
  <si>
    <t>22500121193</t>
  </si>
  <si>
    <t>22500150762</t>
  </si>
  <si>
    <t>22300774043</t>
  </si>
  <si>
    <t>04100156878</t>
  </si>
  <si>
    <t>00117622241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</si>
  <si>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</si>
  <si>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</si>
  <si>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</si>
  <si>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</si>
  <si>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</si>
  <si>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</si>
  <si>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</si>
  <si>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</si>
  <si>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02600809905</t>
  </si>
  <si>
    <t>40200402218</t>
  </si>
  <si>
    <t>00109192724</t>
  </si>
  <si>
    <t>00100649052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</si>
  <si>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</si>
  <si>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</si>
  <si>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</si>
  <si>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</si>
  <si>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</si>
  <si>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</si>
  <si>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</si>
  <si>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</si>
  <si>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</si>
  <si>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</si>
  <si>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</si>
  <si>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</si>
  <si>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</si>
  <si>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JUAN BAUTISTA ROSARIO AQUINO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</si>
  <si>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</si>
  <si>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</si>
  <si>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</si>
  <si>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</si>
  <si>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</si>
  <si>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</si>
  <si>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</si>
  <si>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</si>
  <si>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</si>
  <si>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</si>
  <si>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00100872035</t>
  </si>
  <si>
    <t>00104953153</t>
  </si>
  <si>
    <t>00118434265</t>
  </si>
  <si>
    <t>06900004539</t>
  </si>
  <si>
    <t>02301580417</t>
  </si>
  <si>
    <t>00106712094</t>
  </si>
  <si>
    <t>04700008578</t>
  </si>
  <si>
    <t>00108924176</t>
  </si>
  <si>
    <t>40250922206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</si>
  <si>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</si>
  <si>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</si>
  <si>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</si>
  <si>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</si>
  <si>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</si>
  <si>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</si>
  <si>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</si>
  <si>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</si>
  <si>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</si>
  <si>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</si>
  <si>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</si>
  <si>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</si>
  <si>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</si>
  <si>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</si>
  <si>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</si>
  <si>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</si>
  <si>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</si>
  <si>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</si>
  <si>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</si>
  <si>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</si>
  <si>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</si>
  <si>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</si>
  <si>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</si>
  <si>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</si>
  <si>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</si>
  <si>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</si>
  <si>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</si>
  <si>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</si>
  <si>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</si>
  <si>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</si>
  <si>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</si>
  <si>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</si>
  <si>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</si>
  <si>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</si>
  <si>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</si>
  <si>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03102624594</t>
  </si>
  <si>
    <t>00300687720</t>
  </si>
  <si>
    <t>22600023851</t>
  </si>
  <si>
    <t>09200024827</t>
  </si>
  <si>
    <t>04700164710</t>
  </si>
  <si>
    <t>00118133115</t>
  </si>
  <si>
    <t>40209247564</t>
  </si>
  <si>
    <t>01700011818</t>
  </si>
  <si>
    <t>22400170860</t>
  </si>
  <si>
    <t>40212685727</t>
  </si>
  <si>
    <t>01800081729</t>
  </si>
  <si>
    <t>00100876093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</si>
  <si>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</si>
  <si>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</si>
  <si>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</si>
  <si>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</si>
  <si>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</si>
  <si>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</si>
  <si>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</si>
  <si>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00111330221</t>
  </si>
  <si>
    <t>00117388504</t>
  </si>
  <si>
    <t>01300064969</t>
  </si>
  <si>
    <t>00103549812</t>
  </si>
  <si>
    <t>00100634591</t>
  </si>
  <si>
    <t>00105524755</t>
  </si>
  <si>
    <t>04700163134</t>
  </si>
  <si>
    <t>00104830260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</si>
  <si>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</si>
  <si>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</si>
  <si>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</si>
  <si>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</si>
  <si>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</si>
  <si>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</si>
  <si>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</si>
  <si>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00103404737</t>
  </si>
  <si>
    <t>00100344571</t>
  </si>
  <si>
    <t>40226283733</t>
  </si>
  <si>
    <t>00116660002</t>
  </si>
  <si>
    <t>40226595060</t>
  </si>
  <si>
    <t>22301699298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</si>
  <si>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</si>
  <si>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</si>
  <si>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</si>
  <si>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</si>
  <si>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</si>
  <si>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</si>
  <si>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</si>
  <si>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</si>
  <si>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</si>
  <si>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</si>
  <si>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</si>
  <si>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</si>
  <si>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</si>
  <si>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</si>
  <si>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</si>
  <si>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</si>
  <si>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</si>
  <si>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</si>
  <si>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</si>
  <si>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</si>
  <si>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</si>
  <si>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</si>
  <si>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</si>
  <si>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</si>
  <si>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</si>
  <si>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</si>
  <si>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</si>
  <si>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</si>
  <si>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</si>
  <si>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</si>
  <si>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</si>
  <si>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</si>
  <si>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</si>
  <si>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</si>
  <si>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</si>
  <si>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</si>
  <si>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</si>
  <si>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</si>
  <si>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</si>
  <si>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</si>
  <si>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</si>
  <si>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</si>
  <si>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</si>
  <si>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</si>
  <si>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40226479497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</si>
  <si>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</si>
  <si>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</si>
  <si>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</si>
  <si>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</si>
  <si>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</si>
  <si>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</si>
  <si>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</si>
  <si>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</si>
  <si>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</si>
  <si>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</si>
  <si>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</si>
  <si>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</si>
  <si>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</si>
  <si>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</si>
  <si>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</si>
  <si>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</si>
  <si>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</si>
  <si>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</si>
  <si>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JULIO PEÑA</t>
  </si>
  <si>
    <t>01800615310</t>
  </si>
  <si>
    <t>40223532538</t>
  </si>
  <si>
    <t>40225742242</t>
  </si>
  <si>
    <t>22301447227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</si>
  <si>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</si>
  <si>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</si>
  <si>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</si>
  <si>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</si>
  <si>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</si>
  <si>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</si>
  <si>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</si>
  <si>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22300619842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</si>
  <si>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</si>
  <si>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</si>
  <si>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</si>
  <si>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</si>
  <si>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</si>
  <si>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</si>
  <si>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</si>
  <si>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</si>
  <si>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</si>
  <si>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</si>
  <si>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</si>
  <si>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</si>
  <si>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</si>
  <si>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</si>
  <si>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</si>
  <si>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</si>
  <si>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</si>
  <si>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</si>
  <si>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</si>
  <si>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</si>
  <si>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</si>
  <si>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</si>
  <si>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</si>
  <si>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</si>
  <si>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</si>
  <si>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</si>
  <si>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</si>
  <si>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02000136453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</si>
  <si>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</si>
  <si>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</si>
  <si>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</si>
  <si>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</si>
  <si>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</si>
  <si>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</si>
  <si>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</si>
  <si>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</si>
  <si>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</si>
  <si>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</si>
  <si>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</si>
  <si>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</si>
  <si>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</si>
  <si>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</si>
  <si>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</si>
  <si>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</si>
  <si>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</si>
  <si>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</si>
  <si>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</si>
  <si>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</si>
  <si>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</si>
  <si>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</si>
  <si>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</si>
  <si>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</si>
  <si>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ENCARGADO (A) ADMINISTRATIVO (A)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</si>
  <si>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</si>
  <si>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</si>
  <si>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</si>
  <si>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</si>
  <si>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</si>
  <si>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</si>
  <si>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</si>
  <si>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</si>
  <si>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</si>
  <si>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</si>
  <si>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</si>
  <si>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</si>
  <si>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</si>
  <si>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</si>
  <si>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</si>
  <si>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40212317693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</si>
  <si>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</si>
  <si>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</si>
  <si>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</si>
  <si>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</si>
  <si>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</si>
  <si>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</si>
  <si>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</si>
  <si>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</si>
  <si>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</si>
  <si>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</si>
  <si>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</si>
  <si>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</si>
  <si>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</si>
  <si>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DAVIANNA PATRICIA MARTINEZ RUIZ</t>
  </si>
  <si>
    <t>OBISPO ENCARNACION ENCARNACION</t>
  </si>
  <si>
    <t>IVAN DE LA CRUZ ROA</t>
  </si>
  <si>
    <t>FRANCISCO ROSARIO VILLAR</t>
  </si>
  <si>
    <t>ctapresup</t>
  </si>
  <si>
    <t>cedula</t>
  </si>
  <si>
    <t>PAMELA NUÑEZ PEREZ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</si>
  <si>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</si>
  <si>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</si>
  <si>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</si>
  <si>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</si>
  <si>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</si>
  <si>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</si>
  <si>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</si>
  <si>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</si>
  <si>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HEIDI PEREZ GONZALEZ</t>
  </si>
  <si>
    <t>40237073321</t>
  </si>
  <si>
    <t>IVELISSE CASTILLO PASCUAL</t>
  </si>
  <si>
    <t>00110789450</t>
  </si>
  <si>
    <t>JULIO ALFONSO REYES VIDAL</t>
  </si>
  <si>
    <t>00400160834</t>
  </si>
  <si>
    <t>LINOL ESPTEFY FAMILIA SANCHEZ</t>
  </si>
  <si>
    <t>40230077022</t>
  </si>
  <si>
    <t>WELINTON ANTONIO MEDINA</t>
  </si>
  <si>
    <t>22301332692</t>
  </si>
  <si>
    <t>13</t>
  </si>
  <si>
    <t>CARLOS MIGUEL VEITIA RAMIREZ</t>
  </si>
  <si>
    <t>00110153889</t>
  </si>
  <si>
    <t>GABIELKA MERCEDES BUENO PLASENCIO</t>
  </si>
  <si>
    <t>40225591318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</si>
  <si>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</si>
  <si>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</si>
  <si>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</si>
  <si>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</si>
  <si>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</si>
  <si>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</si>
  <si>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</si>
  <si>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</si>
  <si>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</si>
  <si>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</si>
  <si>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</si>
  <si>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</si>
  <si>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</si>
  <si>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</si>
  <si>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</si>
  <si>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</si>
  <si>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EDISON JAVIER CABRERA HERNANDEZ</t>
  </si>
  <si>
    <t>40221143973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</si>
  <si>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</si>
  <si>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</si>
  <si>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</si>
  <si>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</si>
  <si>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</si>
  <si>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</si>
  <si>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</si>
  <si>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</si>
  <si>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</si>
  <si>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</si>
  <si>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</si>
  <si>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</si>
  <si>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</si>
  <si>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</si>
  <si>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</si>
  <si>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</si>
  <si>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CORRDINADOR DE SERVICIOS GENERALES</t>
  </si>
  <si>
    <t>ANALISTA DE COMPRAS Y CONTRATACIONES</t>
  </si>
  <si>
    <t>ENCARGADA INVESTIGACION Y DOCUMENTACION</t>
  </si>
  <si>
    <t>MARIA OLIMPIA GARCIA SANCHEZ DE ROSARIO</t>
  </si>
  <si>
    <t>NATHALY ROSA DOMINGUEZ</t>
  </si>
  <si>
    <t>PAMELA NUÑEZ PEREZ DE FELIZ</t>
  </si>
  <si>
    <t>STEFFANIE SHANDRA DE LEMOS KELNER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</si>
  <si>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</si>
  <si>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</si>
  <si>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</si>
  <si>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</si>
  <si>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</si>
  <si>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</si>
  <si>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</si>
  <si>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</si>
  <si>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</si>
  <si>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</si>
  <si>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</si>
  <si>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</si>
  <si>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</si>
  <si>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</si>
  <si>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</si>
  <si>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</si>
  <si>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</si>
  <si>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</si>
  <si>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IRMA ROCIO YAMINE MARTINEZ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</si>
  <si>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</si>
  <si>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</si>
  <si>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</si>
  <si>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</si>
  <si>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</si>
  <si>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</si>
  <si>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</si>
  <si>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</si>
  <si>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</si>
  <si>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</si>
  <si>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</si>
  <si>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</si>
  <si>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</si>
  <si>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BETANIA RAMOS SOSA</t>
  </si>
  <si>
    <t>CANDIDA PAULINA SANCHEZ ALVAREZ DE SANTANA</t>
  </si>
  <si>
    <t>CARLOS ALBERTO STANLEY GUZMAN CASTILLO</t>
  </si>
  <si>
    <t>CARMEN LUISA ALMONTE MOYA</t>
  </si>
  <si>
    <t>DELSI ALTAGRACIA BELLIARD LUGO DE GARCIA</t>
  </si>
  <si>
    <t>EMILIO FRANCISCO DE JESU GUZMAN PICHARDO</t>
  </si>
  <si>
    <t>ENEIDA PAULINO CASTILLO</t>
  </si>
  <si>
    <t>FARAILDA E DE LAS M MARTINEZ HERNANDEZ</t>
  </si>
  <si>
    <t>FEDERICO ALFREDO MIGUEL DE JS FONDEUR NIVAR</t>
  </si>
  <si>
    <t>IRMA JOSEFINA DEL CARMEN VASQUEZ ARACENA</t>
  </si>
  <si>
    <t>JESUS BIENVENIDO SANCHEZ DE LOS SANTOS</t>
  </si>
  <si>
    <t>JOHAIRO DE JESUS MORILLO PERDOMO</t>
  </si>
  <si>
    <t>JOSE GUILLERMO DE LA ALTAGRACI GUERRERO SANCHEZ</t>
  </si>
  <si>
    <t>KENIA ALTAGRACIA MALLI SANTOS</t>
  </si>
  <si>
    <t>LOURDE ALTAGRACIA GONZALES</t>
  </si>
  <si>
    <t>MARIA DE LOS SANTOS DE LA ALT. FELIZ FELIZ</t>
  </si>
  <si>
    <t>MARIA FERMINA PEREZ BATISTA</t>
  </si>
  <si>
    <t>MARIA MERCEDES BRITO FERNANDEZ DE FELIX</t>
  </si>
  <si>
    <t>MARIA NELLY PEÑA GARCIA</t>
  </si>
  <si>
    <t>MARTA BERNARDITA DE LOURDES MEJIA DE OLEO</t>
  </si>
  <si>
    <t>MIGUEL ANTONIO HERNANDEZ</t>
  </si>
  <si>
    <t>MIGUELINA RAMONA GONZALEZ RIVERA DE SOSA</t>
  </si>
  <si>
    <t>PABLO DARIO CIPRIAN</t>
  </si>
  <si>
    <t>PAULA ESPERANZA CARIDAD UREÑA PANTALEON</t>
  </si>
  <si>
    <t>RAYSA VALENTINA ASTACIO JIMENEZ DE SALCEDO</t>
  </si>
  <si>
    <t>ROSA EVANGELISTA DE LOS BISONO ESPAILLAT</t>
  </si>
  <si>
    <t>SENEIDA CASTILLO MONTERO</t>
  </si>
  <si>
    <t>YOLANDA ALTAGRACIA DE JESUS MARTES DE DIAZ</t>
  </si>
  <si>
    <t>YORKIRIS SOLEDAD PLACENCIA DE LA CRUZ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</si>
  <si>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</si>
  <si>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</si>
  <si>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</si>
  <si>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</si>
  <si>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</si>
  <si>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</si>
  <si>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</si>
  <si>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</si>
  <si>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</si>
  <si>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</si>
  <si>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</si>
  <si>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</si>
  <si>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</si>
  <si>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</si>
  <si>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</si>
  <si>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</si>
  <si>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</si>
  <si>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</si>
  <si>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</si>
  <si>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</si>
  <si>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</si>
  <si>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</si>
  <si>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</si>
  <si>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</si>
  <si>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</si>
  <si>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</si>
  <si>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</si>
  <si>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</si>
  <si>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</si>
  <si>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</si>
  <si>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</si>
  <si>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</si>
  <si>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</si>
  <si>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</si>
  <si>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</si>
  <si>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</si>
  <si>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</si>
  <si>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</si>
  <si>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</si>
  <si>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</si>
  <si>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</si>
  <si>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</si>
  <si>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</si>
  <si>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</si>
  <si>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</si>
  <si>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</si>
  <si>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</si>
  <si>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CORRDINADOR DE SERVICIOS GENER</t>
  </si>
  <si>
    <t>ANALISTA DE COMPRAS Y CONTRATA</t>
  </si>
  <si>
    <t>ENCARGADA INVESTIGACION Y DOCU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</si>
  <si>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</si>
  <si>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</si>
  <si>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</si>
  <si>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</si>
  <si>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</si>
  <si>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</si>
  <si>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</si>
  <si>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</si>
  <si>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</si>
  <si>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</si>
  <si>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</si>
  <si>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</si>
  <si>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</si>
  <si>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</si>
  <si>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</si>
  <si>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</si>
  <si>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</si>
  <si>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</si>
  <si>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</si>
  <si>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</si>
  <si>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</si>
  <si>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JULIO CUEVAS</t>
  </si>
  <si>
    <t>AILYN SALCEDO SIERRA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</si>
  <si>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</si>
  <si>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</si>
  <si>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</si>
  <si>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</si>
  <si>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</si>
  <si>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</si>
  <si>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</si>
  <si>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</si>
  <si>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</si>
  <si>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</si>
  <si>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JOLDANY DE JESUS LUIS LAUREANO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</si>
  <si>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</si>
  <si>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</si>
  <si>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</si>
  <si>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</si>
  <si>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</si>
  <si>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</si>
  <si>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</si>
  <si>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</si>
  <si>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</si>
  <si>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40214775294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</si>
  <si>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</si>
  <si>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</si>
  <si>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</si>
  <si>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</si>
  <si>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</si>
  <si>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</si>
  <si>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</si>
  <si>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</si>
  <si>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</si>
  <si>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01900123843</t>
  </si>
  <si>
    <t>40212720193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</si>
  <si>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</si>
  <si>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</si>
  <si>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</si>
  <si>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</si>
  <si>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</si>
  <si>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</si>
  <si>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</si>
  <si>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</si>
  <si>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22300138819</t>
  </si>
  <si>
    <t>22500608884</t>
  </si>
  <si>
    <t>40211996588</t>
  </si>
  <si>
    <t>40212297374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</si>
  <si>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</si>
  <si>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</si>
  <si>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</si>
  <si>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</si>
  <si>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</si>
  <si>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</si>
  <si>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</si>
  <si>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</si>
  <si>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</si>
  <si>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</si>
  <si>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</si>
  <si>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</si>
  <si>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</si>
  <si>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</si>
  <si>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</si>
  <si>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BETANIA RAMOS DE SOSA</t>
  </si>
  <si>
    <t>CARLOS ALBERTO STANLEY GUZMAN CASTIL</t>
  </si>
  <si>
    <t>FARAILDA E DE LAS M MARTINEZ HERNAND</t>
  </si>
  <si>
    <t>FEDERICO ALFREDO MIGUEL DE JS FONDEU</t>
  </si>
  <si>
    <t>IRMA JOSEFINA DEL CARMEN VASQUEZ ARA</t>
  </si>
  <si>
    <t>IRMA ROCIO YAMIN MARTINEZ</t>
  </si>
  <si>
    <t>JOSE GUILLERMO DE LA ALTAGRACI GUERR</t>
  </si>
  <si>
    <t>MARIA FERMINA PEREZ DE RODRIGUEZ</t>
  </si>
  <si>
    <t>MARTA BERNARDITA DE LOURDES MEJIA DE</t>
  </si>
  <si>
    <t>RAYSA VALENTINA ASTACIO JIMENEZ DE S</t>
  </si>
  <si>
    <t>ROSA EVANGELISTA DE LOS BISONO ESPAI</t>
  </si>
  <si>
    <t>SENEIDA CASTILLO DE MEJIA</t>
  </si>
  <si>
    <t>YOHAIRO DE JESUS MORILLO PERDOMO</t>
  </si>
  <si>
    <t>YORKIRIS SOLEDAD PLACENCIA DE LA CRU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</si>
  <si>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</si>
  <si>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</si>
  <si>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</si>
  <si>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</si>
  <si>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</si>
  <si>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</si>
  <si>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</si>
  <si>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</si>
  <si>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</si>
  <si>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</si>
  <si>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</si>
  <si>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</si>
  <si>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</si>
  <si>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</si>
  <si>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</si>
  <si>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</si>
  <si>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</si>
  <si>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CLARIBEL SANG RODRIGUEZ</t>
  </si>
  <si>
    <t>40221324656</t>
  </si>
  <si>
    <t>ENCARGADO (A) DIVISION SERVICI</t>
  </si>
  <si>
    <t>MARIA JOSE DURAN UREÑA</t>
  </si>
  <si>
    <t>40200584817</t>
  </si>
  <si>
    <t>NAIROBI ROSIMEL RAMIREZ JIMENEZ</t>
  </si>
  <si>
    <t>40200442032</t>
  </si>
  <si>
    <t>RAQUEL ASTACIO PEÑA</t>
  </si>
  <si>
    <t>02700484922</t>
  </si>
  <si>
    <t>VIANNY CAROLINA FRIAS</t>
  </si>
  <si>
    <t>40234732374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</si>
  <si>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</si>
  <si>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</si>
  <si>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</si>
  <si>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</si>
  <si>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</si>
  <si>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</si>
  <si>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</si>
  <si>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</si>
  <si>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</si>
  <si>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</si>
  <si>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</si>
  <si>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</si>
  <si>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</si>
  <si>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</si>
  <si>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</si>
  <si>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</si>
  <si>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</si>
  <si>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</si>
  <si>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</si>
  <si>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</si>
  <si>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</si>
  <si>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</si>
  <si>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40225341623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</si>
  <si>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</si>
  <si>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</si>
  <si>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</si>
  <si>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</si>
  <si>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</si>
  <si>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</si>
  <si>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</si>
  <si>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</si>
  <si>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</si>
  <si>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</si>
  <si>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</si>
  <si>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</si>
  <si>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</si>
  <si>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</si>
  <si>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</si>
  <si>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</si>
  <si>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</si>
  <si>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</si>
  <si>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</si>
  <si>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</si>
  <si>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</si>
  <si>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</si>
  <si>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</si>
  <si>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BRAIAN RUFINO LUNA</t>
  </si>
  <si>
    <t>40212399717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</si>
  <si>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</si>
  <si>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</si>
  <si>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</si>
  <si>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</si>
  <si>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</si>
  <si>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</si>
  <si>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</si>
  <si>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</si>
  <si>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</si>
  <si>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</si>
  <si>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</si>
  <si>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</si>
  <si>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</si>
  <si>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</si>
  <si>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</si>
  <si>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</si>
  <si>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</si>
  <si>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</si>
  <si>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</si>
  <si>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</si>
  <si>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</si>
  <si>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</si>
  <si>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</si>
  <si>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</si>
  <si>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</si>
  <si>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</si>
  <si>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</si>
  <si>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</si>
  <si>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</si>
  <si>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</si>
  <si>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</si>
  <si>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</si>
  <si>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</si>
  <si>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</si>
  <si>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</si>
  <si>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ADALBERTO REYES MARTINEZ</t>
  </si>
  <si>
    <t>03700197795</t>
  </si>
  <si>
    <t>ADRIAN RAFAEL VASQUEZ MOREL</t>
  </si>
  <si>
    <t>40233034939</t>
  </si>
  <si>
    <t>ARGENIS DIAZ MONTERO</t>
  </si>
  <si>
    <t>40227205511</t>
  </si>
  <si>
    <t>BILE YNACIO PEÑA ENCARNACION</t>
  </si>
  <si>
    <t>00111738365</t>
  </si>
  <si>
    <t>CARLOS ADRIAN BUENO CASTILLO</t>
  </si>
  <si>
    <t>40220766196</t>
  </si>
  <si>
    <t>CARLOS JOSE BRADOR</t>
  </si>
  <si>
    <t>00104628441</t>
  </si>
  <si>
    <t>DREIDY SENLLY PACHECO TAVAREZ</t>
  </si>
  <si>
    <t>22300393570</t>
  </si>
  <si>
    <t>EDGARDY FERRERAS DIAZ</t>
  </si>
  <si>
    <t>40225241286</t>
  </si>
  <si>
    <t>ELIAS ANTONIO PAREDES</t>
  </si>
  <si>
    <t>00100081504</t>
  </si>
  <si>
    <t>GREGORIO ARTURO BIAGGI MORA</t>
  </si>
  <si>
    <t>40224558144</t>
  </si>
  <si>
    <t>AUXILIAR TRANSPORTACION</t>
  </si>
  <si>
    <t>JULIO CESAR ABREU RAMIREZ</t>
  </si>
  <si>
    <t>10600054117</t>
  </si>
  <si>
    <t>LUIS RAMON GONZALEZ PEREZ</t>
  </si>
  <si>
    <t>00108521212</t>
  </si>
  <si>
    <t>MARIO SEBASTIAN ADON</t>
  </si>
  <si>
    <t>00108412552</t>
  </si>
  <si>
    <t>MICHELLE ANYELINI NUÑEZ</t>
  </si>
  <si>
    <t>03700797651</t>
  </si>
  <si>
    <t>INV. HISTORICO</t>
  </si>
  <si>
    <t>NAISA MARILYN PEREZ DURAN</t>
  </si>
  <si>
    <t>00112651955</t>
  </si>
  <si>
    <t>ASISTENTE TECNICO</t>
  </si>
  <si>
    <t>RAFAEL PACHECO ITURBIDES</t>
  </si>
  <si>
    <t>00108116765</t>
  </si>
  <si>
    <t>RAMON RONDON SANCHEZ</t>
  </si>
  <si>
    <t>08500076388</t>
  </si>
  <si>
    <t>ROSA DE LA ROSA DE LA CRUZ</t>
  </si>
  <si>
    <t>00500356597</t>
  </si>
  <si>
    <t>SONIA MARIA HERNANDEZ BELLO</t>
  </si>
  <si>
    <t>00107556425</t>
  </si>
  <si>
    <t>WELINGTHON PERALTA ORTEGA</t>
  </si>
  <si>
    <t>00102616539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</si>
  <si>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</si>
  <si>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</si>
  <si>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</si>
  <si>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</si>
  <si>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</si>
  <si>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</si>
  <si>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</si>
  <si>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</si>
  <si>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</si>
  <si>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</si>
  <si>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</si>
  <si>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</si>
  <si>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</si>
  <si>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</si>
  <si>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</si>
  <si>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</si>
  <si>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</si>
  <si>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</si>
  <si>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</si>
  <si>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</si>
  <si>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</si>
  <si>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</si>
  <si>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</si>
  <si>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</si>
  <si>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</si>
  <si>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</si>
  <si>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</si>
  <si>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</si>
  <si>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</si>
  <si>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</si>
  <si>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</si>
  <si>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</si>
  <si>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</si>
  <si>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</si>
  <si>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</si>
  <si>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</si>
  <si>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</si>
  <si>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</si>
  <si>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</si>
  <si>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</si>
  <si>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</si>
  <si>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</si>
  <si>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</si>
  <si>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</si>
  <si>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</si>
  <si>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</si>
  <si>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</si>
  <si>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</si>
  <si>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</si>
  <si>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</si>
  <si>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</si>
  <si>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</si>
  <si>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00101572576</t>
  </si>
  <si>
    <t>CARLOS JOEL MUÑOZ CABRERA</t>
  </si>
  <si>
    <t>00119051035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</si>
  <si>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</si>
  <si>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</si>
  <si>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</si>
  <si>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</si>
  <si>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</si>
  <si>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</si>
  <si>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</si>
  <si>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</si>
  <si>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</si>
  <si>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</si>
  <si>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</si>
  <si>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</si>
  <si>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</si>
  <si>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</si>
  <si>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</si>
  <si>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00106879547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</si>
  <si>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</si>
  <si>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</si>
  <si>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</si>
  <si>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</si>
  <si>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</si>
  <si>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</si>
  <si>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</si>
  <si>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</si>
  <si>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</si>
  <si>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</si>
  <si>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</si>
  <si>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</si>
  <si>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</si>
  <si>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</si>
  <si>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</si>
  <si>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</si>
  <si>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</si>
  <si>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00112303003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</si>
  <si>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</si>
  <si>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</si>
  <si>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</si>
  <si>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</si>
  <si>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</si>
  <si>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</si>
  <si>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</si>
  <si>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</si>
  <si>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</si>
  <si>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</si>
  <si>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</si>
  <si>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40223420916</t>
  </si>
  <si>
    <t>ENCARGADA DIVISION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</si>
  <si>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</si>
  <si>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</si>
  <si>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</si>
  <si>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</si>
  <si>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</si>
  <si>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</si>
  <si>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</si>
  <si>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</si>
  <si>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</si>
  <si>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</si>
  <si>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</si>
  <si>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</si>
  <si>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</si>
  <si>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</si>
  <si>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</si>
  <si>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</si>
  <si>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</si>
  <si>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</si>
  <si>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</si>
  <si>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</si>
  <si>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</si>
  <si>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</si>
  <si>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</si>
  <si>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</si>
  <si>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</si>
  <si>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</si>
  <si>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</si>
  <si>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</si>
  <si>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</si>
  <si>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</si>
  <si>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</si>
  <si>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</si>
  <si>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</si>
  <si>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</si>
  <si>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</si>
  <si>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</si>
  <si>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40230060853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</si>
  <si>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</si>
  <si>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</si>
  <si>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</si>
  <si>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</si>
  <si>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</si>
  <si>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</si>
  <si>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</si>
  <si>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</si>
  <si>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</si>
  <si>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</si>
  <si>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</si>
  <si>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</si>
  <si>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</si>
  <si>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</si>
  <si>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</si>
  <si>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</si>
  <si>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</si>
  <si>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</si>
  <si>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</si>
  <si>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</si>
  <si>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</si>
  <si>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</si>
  <si>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</si>
  <si>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</si>
  <si>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</si>
  <si>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</si>
  <si>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</si>
  <si>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</si>
  <si>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</si>
  <si>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</si>
  <si>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</si>
  <si>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</si>
  <si>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</si>
  <si>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</si>
  <si>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</si>
  <si>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01300507165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</si>
  <si>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</si>
  <si>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</si>
  <si>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</si>
  <si>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</si>
  <si>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</si>
  <si>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</si>
  <si>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</si>
  <si>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</si>
  <si>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</si>
  <si>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</si>
  <si>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</si>
  <si>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</si>
  <si>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06000235967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</si>
  <si>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</si>
  <si>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</si>
  <si>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</si>
  <si>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</si>
  <si>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</si>
  <si>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</si>
  <si>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05400141601</t>
  </si>
  <si>
    <t>MARCOS VILLAMAN CASTILLO</t>
  </si>
  <si>
    <t>09700124838</t>
  </si>
  <si>
    <t>MARIA BELISA RAMIREZ CASANOVA</t>
  </si>
  <si>
    <t>03103172064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</si>
  <si>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</si>
  <si>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</si>
  <si>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</si>
  <si>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</si>
  <si>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</si>
  <si>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</si>
  <si>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</si>
  <si>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</si>
  <si>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</si>
  <si>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</si>
  <si>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</si>
  <si>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03100723521</t>
  </si>
  <si>
    <t>MARYELIN OVALLE CONTRERAS</t>
  </si>
  <si>
    <t>00112569009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</si>
  <si>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</si>
  <si>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</si>
  <si>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</si>
  <si>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</si>
  <si>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</si>
  <si>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</si>
  <si>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</si>
  <si>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</si>
  <si>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</si>
  <si>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00102753787</t>
  </si>
  <si>
    <t>MILAGROS TERESITA HUERTA SANABRIA</t>
  </si>
  <si>
    <t>40225155866</t>
  </si>
  <si>
    <t>MILCIADES AUGUSTO HERRERA RAMIREZ</t>
  </si>
  <si>
    <t>02800106482</t>
  </si>
  <si>
    <t>MILTON YSMAEL MENA JACKSON</t>
  </si>
  <si>
    <t>00101884625</t>
  </si>
  <si>
    <t>ENCARGADO ADMINISTRATIVO Y FIN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</si>
  <si>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</si>
  <si>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</si>
  <si>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</si>
  <si>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</si>
  <si>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</si>
  <si>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</si>
  <si>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</si>
  <si>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</si>
  <si>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</si>
  <si>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</si>
  <si>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</si>
  <si>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</si>
  <si>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</si>
  <si>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</si>
  <si>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</si>
  <si>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</si>
  <si>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</si>
  <si>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</si>
  <si>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</si>
  <si>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</si>
  <si>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</si>
  <si>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</si>
  <si>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</si>
  <si>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</si>
  <si>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</si>
  <si>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</si>
  <si>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</si>
  <si>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</si>
  <si>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</si>
  <si>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</si>
  <si>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</si>
  <si>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</si>
  <si>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</si>
  <si>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</si>
  <si>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</si>
  <si>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</si>
  <si>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</si>
  <si>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</si>
  <si>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</si>
  <si>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</si>
  <si>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</si>
  <si>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</si>
  <si>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</si>
  <si>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</si>
  <si>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</si>
  <si>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</si>
  <si>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</si>
  <si>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</si>
  <si>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</si>
  <si>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</si>
  <si>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</si>
  <si>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</si>
  <si>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</si>
  <si>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</si>
  <si>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</si>
  <si>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</si>
  <si>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</si>
  <si>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</si>
  <si>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</si>
  <si>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</si>
  <si>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</si>
  <si>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</si>
  <si>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</si>
  <si>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</si>
  <si>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</si>
  <si>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</si>
  <si>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</si>
  <si>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</si>
  <si>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</si>
  <si>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</si>
  <si>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</si>
  <si>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</si>
  <si>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</si>
  <si>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</si>
  <si>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04800109441</t>
  </si>
  <si>
    <t>YESIKA ARIAS SANTANA</t>
  </si>
  <si>
    <t>22301190207</t>
  </si>
  <si>
    <t>YIRIELY KISBEL ABREU JIMENEZ</t>
  </si>
  <si>
    <t>40239917293</t>
  </si>
  <si>
    <t>YNGRIS MARIA VARGAS DE RAPOSO</t>
  </si>
  <si>
    <t>03101749574</t>
  </si>
  <si>
    <t>YOVANNY MANUEL JOSE FLORENTINO</t>
  </si>
  <si>
    <t>02600625970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</si>
  <si>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</si>
  <si>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</si>
  <si>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</si>
  <si>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</si>
  <si>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</si>
  <si>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</si>
  <si>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</si>
  <si>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</si>
  <si>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</si>
  <si>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Lugar Designado</t>
  </si>
  <si>
    <t>Lugar Designado Codigo</t>
  </si>
  <si>
    <t>BETURIA ELIZABETH FULGENCIO DEL MONTE</t>
  </si>
  <si>
    <t>SECRETARIA ASISTENTE</t>
  </si>
  <si>
    <t>ABOGADO ASISTENTE</t>
  </si>
  <si>
    <t>CARMEN BRUNILDA A QUEZADA</t>
  </si>
  <si>
    <t>JHONY RAFAEL RAMIREZ MARTINEZ</t>
  </si>
  <si>
    <t>PORFIRIO MENA ROMERO</t>
  </si>
  <si>
    <t>ANASTASIA ROSAURA A AVILA UBRI</t>
  </si>
  <si>
    <t>FERNELY ALBERTO LEBRON</t>
  </si>
  <si>
    <t>ALTAGRACIA MERCEDES ROMAN CABRERA DE SERULLE</t>
  </si>
  <si>
    <t>SUB DIRECTORA EVENTOS Y EXP.</t>
  </si>
  <si>
    <t>ELIZABETH LUCIA HAZIM RUIZ DE VASQUEZ</t>
  </si>
  <si>
    <t>JOSE HERMINIO TEJADA HENRIQUEZ</t>
  </si>
  <si>
    <t>ANSELMO ANTONIO LUNA ABREU</t>
  </si>
  <si>
    <t>ENCARGADO ADMINISTRATIVO Y FINANCIERO</t>
  </si>
  <si>
    <t>FRANCISCO RICHIEZ</t>
  </si>
  <si>
    <t>CESAR AUGUSTO ZAPATA SANTOS</t>
  </si>
  <si>
    <t>INES MARGARITA RUIZ</t>
  </si>
  <si>
    <t>DEPTO. MANTENIMIENTO</t>
  </si>
  <si>
    <t>RAMON GONZALO CASTILLO MARTINEZ</t>
  </si>
  <si>
    <t>SANTA MONICA RODRIGUEZ RAMIREZ</t>
  </si>
  <si>
    <t>AMADA MORA ROMERO</t>
  </si>
  <si>
    <t>BASILIO RAYMUNDO QUIROZ NOVA</t>
  </si>
  <si>
    <t>FERNANDO ANTONIO CUSTODIA VASQUEZ</t>
  </si>
  <si>
    <t>PANTALEON RODRIGUEZ</t>
  </si>
  <si>
    <t>JULIAN RODRIGUEZ DE JESUS</t>
  </si>
  <si>
    <t>ENC. TALLER ALFARERIA</t>
  </si>
  <si>
    <t>01.83.00.00.11.03</t>
  </si>
  <si>
    <t>FELIX DE LA ROSA</t>
  </si>
  <si>
    <t>RAFAEL GERARDO WILLIAMS DE LA CRUZ</t>
  </si>
  <si>
    <t>ENCARGADO DE PLANIFICACION</t>
  </si>
  <si>
    <t>BIENVENIDA HEREDIA</t>
  </si>
  <si>
    <t>FRANCISCO TERRERO BAEZ</t>
  </si>
  <si>
    <t>LUZ MARINA MARIA ULLOA</t>
  </si>
  <si>
    <t>GREGORIO GUARIONEZ PICHARDO RODRIGUEZ</t>
  </si>
  <si>
    <t>SALVADOR MONTERO MORILLO</t>
  </si>
  <si>
    <t>FELICIA DE LA CRUZ GARCIA</t>
  </si>
  <si>
    <t>LOURDES IVETTE REYES MENDEZ</t>
  </si>
  <si>
    <t>MARIBEL ALTAGRACIA DIAZ RODRIGUEZ</t>
  </si>
  <si>
    <t>ANGEL ANTONIO BAEZ PRESINAL</t>
  </si>
  <si>
    <t>RAMON ANTONIO MADE GUERRERO</t>
  </si>
  <si>
    <t>DORALIZA ALTAGRACIA BAEZ NUÑEZ</t>
  </si>
  <si>
    <t>CARMEN ALICIA TEJADA CANDELARIO</t>
  </si>
  <si>
    <t>MONICA ALTAGRACIA DEL ORBE DEL ORBE</t>
  </si>
  <si>
    <t>GERMANIA PEREZ AQUINO</t>
  </si>
  <si>
    <t>LUIS EMMANUEL PEÑA ABREU</t>
  </si>
  <si>
    <t>ROSA NAVARRO</t>
  </si>
  <si>
    <t>FREDESVINDA MARTINA MARIA GRULLON GRULLON</t>
  </si>
  <si>
    <t>SUB-CONSULTOR JURIDICO</t>
  </si>
  <si>
    <t>AGRIPINO ALMONTE</t>
  </si>
  <si>
    <t>RAFAEL ANTONIO SEVERINO POLANCO</t>
  </si>
  <si>
    <t>CRUCITO VASQUEZ MINAYA</t>
  </si>
  <si>
    <t>HAMLET AUGUSTO NICOLAS VASQUEZ</t>
  </si>
  <si>
    <t>VIVIAN ONEIDA ARIAS DE LOS SANTOS DE FLORIAN</t>
  </si>
  <si>
    <t>ROSSY YOKASTA MARTE ABREU</t>
  </si>
  <si>
    <t>AMARILIS ANTINEA SUAREZ SANTOS</t>
  </si>
  <si>
    <t>LUZAIRA RAMONA ALMANZAR VIÑAS</t>
  </si>
  <si>
    <t>CARLOS ESPINAL</t>
  </si>
  <si>
    <t>MARIA ANTONIA DE LA ROSA</t>
  </si>
  <si>
    <t>JUAN CAONABO TAVERAS</t>
  </si>
  <si>
    <t>JOSEFINA TARAZORA MEDINA</t>
  </si>
  <si>
    <t>ENCARGADO DE JARDIN</t>
  </si>
  <si>
    <t>EDGAR EMMANUEL SOTO OSORIO</t>
  </si>
  <si>
    <t>CARLOS WIRQUIN DIAZ BAEZ</t>
  </si>
  <si>
    <t>JOSUE RAFAEL BELLIARD MONTERO</t>
  </si>
  <si>
    <t>CLARIBEL OGANDO MATEO</t>
  </si>
  <si>
    <t>FERNANDO ALBERTO BERROA AQUINO</t>
  </si>
  <si>
    <t>JEANNETTE ALTAGRACIA MACARIO RODRIGUEZ</t>
  </si>
  <si>
    <t>ISABEL RAMIREZ PAULINO</t>
  </si>
  <si>
    <t>LEONARDO LEBRON LORENZO</t>
  </si>
  <si>
    <t>RODOLFO ANTONIO BAEZ MEDINA</t>
  </si>
  <si>
    <t>KATHERINE ANGENI ROSARIO PEÑA</t>
  </si>
  <si>
    <t>FRANCISCO LOPEZ FRIAS</t>
  </si>
  <si>
    <t>VICTOR MANUEL LANTIGUA MEJIA</t>
  </si>
  <si>
    <t>ALBERTO GUZMAN CUELLO</t>
  </si>
  <si>
    <t>JUAN PAULA TAVAREZ</t>
  </si>
  <si>
    <t>JOHANNY GARCIA MATOS</t>
  </si>
  <si>
    <t>EDDWARD JAVIER GARCIA MONEGRO</t>
  </si>
  <si>
    <t>JHANELL FERRER MEJIA</t>
  </si>
  <si>
    <t>SCARLET ALEXANDRA ZIMMERMANN MENDEZ</t>
  </si>
  <si>
    <t>EDWIN MIGUEL CASTILLO</t>
  </si>
  <si>
    <t>ANABELL VIRGINIA BAEZ DE CASTRO</t>
  </si>
  <si>
    <t>NEREYDA ALTAGRACIA ABREU SANCHEZ  DE ORTIZ</t>
  </si>
  <si>
    <t>LUGUERIS ALCANGEL PANIAGUA ALCANTARA</t>
  </si>
  <si>
    <t>JOSÉ EMMANUEL DE LOS SANTOS JAQUEZ</t>
  </si>
  <si>
    <t>BETY ZULEIKA PIMENTEL MEJIA DE JIMENEZ</t>
  </si>
  <si>
    <t>FERNANDO ALCANTARA FAMILIA</t>
  </si>
  <si>
    <t>ALFREDO LEBRON FURCAL</t>
  </si>
  <si>
    <t>LADY ESTHER GARCIA CUELLO</t>
  </si>
  <si>
    <t>EDWIN ONASSIS FELIZ VILLANUEVA</t>
  </si>
  <si>
    <t>ARIANA FELIZ FELIZ</t>
  </si>
  <si>
    <t>LUIS MIGUEL CUEVAS GOMEZ</t>
  </si>
  <si>
    <t>SANTO ICELSO RODRIGUEZ NIN</t>
  </si>
  <si>
    <t>JONATHAN NOVAS FELIZ</t>
  </si>
  <si>
    <t>JULIO FLORIAN PEREZ</t>
  </si>
  <si>
    <t>MARIA ALTAGRACIA MARTINEZ</t>
  </si>
  <si>
    <t>MARCELINO MONTES UREÑA</t>
  </si>
  <si>
    <t>FIOR D' ALEXANDRA DEL ROSARIO LOPEZ CAPELLAN</t>
  </si>
  <si>
    <t>RAFAEL BARRERA</t>
  </si>
  <si>
    <t>YNGRIS MARIA VARGAS GRULLON</t>
  </si>
  <si>
    <t>MANUEL JOAQUIN CURIEL MARMOLEJOS</t>
  </si>
  <si>
    <t>ZORINA DEL CARMEN CORNIEL PAULINO</t>
  </si>
  <si>
    <t>VALERIANA VARGAS TORRES</t>
  </si>
  <si>
    <t>LUIS ALBERTO MINAYA DOMINGUEZ</t>
  </si>
  <si>
    <t>DOMINGO ANTONIO ABREU DIAZ</t>
  </si>
  <si>
    <t>CARLOS ALBERTO MIRAMBEAUX MARTINEZ</t>
  </si>
  <si>
    <t>ROSA ELBA PAEZ</t>
  </si>
  <si>
    <t>TECNICO DE ACCESO A LA INFORMACION</t>
  </si>
  <si>
    <t>DIOTISTA DEL CARMEN BAEZ ARIAS</t>
  </si>
  <si>
    <t>ADONYS SANTANA</t>
  </si>
  <si>
    <t>JUAN LUIS MORILLO DE JESUS</t>
  </si>
  <si>
    <t>AMERICA YNOCENCIA NEUMAN LORA</t>
  </si>
  <si>
    <t>GILDA FELICIA BATISTA ARACENA</t>
  </si>
  <si>
    <t>JUAN FRANCISCO DE JESUS DE JESUS SANTANA</t>
  </si>
  <si>
    <t>JOSE LUIS VALDEZ GARCIA</t>
  </si>
  <si>
    <t>ANA VIRTUDES ALCANTARA</t>
  </si>
  <si>
    <t>BRAULIO EMILIO RIVAS BENITEZ</t>
  </si>
  <si>
    <t>MANUEL EMILIO MONTERO MORILLO</t>
  </si>
  <si>
    <t>ADRIA MILVA RODRIGUEZ JIMENEZ</t>
  </si>
  <si>
    <t>ALEJANDRO PEREZ CASTILLO</t>
  </si>
  <si>
    <t>RAMON DISLA DE LA CRUZ</t>
  </si>
  <si>
    <t>CRIPTOFEL ALEXANDER BELTRE BATISTA</t>
  </si>
  <si>
    <t>JOHANNA ROSALY BRETON ARIAS</t>
  </si>
  <si>
    <t>BRAWNY BIENVENIDO ROSARIO MARTINEZ</t>
  </si>
  <si>
    <t>EDWIN JOEL ALDUEY GUERRERO</t>
  </si>
  <si>
    <t>JOSE ALFREDO LEONARDO FLORES</t>
  </si>
  <si>
    <t>MANOLDYS PEREZ PEREZ</t>
  </si>
  <si>
    <t>MIGUEL FRANCISCO DE LEON GUZMAN</t>
  </si>
  <si>
    <t>WANDER MIGUEL GERMOSEN RIVAS</t>
  </si>
  <si>
    <t>PAOLA OMYD PRENS FINKE</t>
  </si>
  <si>
    <t>YUDELKA MARIE OSORIO SILVA</t>
  </si>
  <si>
    <t>LUIS MANUEL MORALES</t>
  </si>
  <si>
    <t>JOHANNA VILLAR FLORENTINO</t>
  </si>
  <si>
    <t>ODINSON ADONIS BAEZ LOPEZ</t>
  </si>
  <si>
    <t>ELIEL JOSE MARTINEZ VIDAL</t>
  </si>
  <si>
    <t>ANIWLKA MARLENE ALCANTARA ALCANTARA</t>
  </si>
  <si>
    <t>ANNY MARIEL TEJADA HIDALGO DE BAUTISTA</t>
  </si>
  <si>
    <t>CLARITSA VEGA</t>
  </si>
  <si>
    <t>LUCRECIA SANTANA ADAMES</t>
  </si>
  <si>
    <t>JOSE LUIS DELGADO VELOZ</t>
  </si>
  <si>
    <t>STIVEN RAFAEL SOTO</t>
  </si>
  <si>
    <t>SMERLIN MARIA MARTINEZ ADON</t>
  </si>
  <si>
    <t>MANUEL EMILIO ROSA PEÑA</t>
  </si>
  <si>
    <t>ANGEL LORA MONEGRO</t>
  </si>
  <si>
    <t>JOSE RAMON ROSARIO TAVERAS</t>
  </si>
  <si>
    <t>GUILLERMO ADON MERCEDES</t>
  </si>
  <si>
    <t>ENMANUEL CESPEDES GONZALEZ</t>
  </si>
  <si>
    <t>OPERADOR DE EQUIPO</t>
  </si>
  <si>
    <t>CAMILO REYES BATISTA</t>
  </si>
  <si>
    <t>JULIAN ROSSO SALAZAR</t>
  </si>
  <si>
    <t>ANDRI GARCIA</t>
  </si>
  <si>
    <t>YENDRIS MIGUEL AQUINO LEBRON</t>
  </si>
  <si>
    <t>KEMIL ARBAJE LOPEZ</t>
  </si>
  <si>
    <t>JOSE MANUEL DIEZ UREÑA</t>
  </si>
  <si>
    <t>GABRIEL DE LA CRUZ RODRIGUEZ</t>
  </si>
  <si>
    <t>LUIS MIGUEL MATEO MANZANILLO</t>
  </si>
  <si>
    <t>ADRIAN ARTURO SORIANO FAMILIA</t>
  </si>
  <si>
    <t>RAMON IVAN GEO MOSCOSO</t>
  </si>
  <si>
    <t>ELIBETH MONTAN VASQUEZ</t>
  </si>
  <si>
    <t>MICHAEL SMILE ARISTY RIVAS</t>
  </si>
  <si>
    <t>MIGUEL A. AMARANTE</t>
  </si>
  <si>
    <t>DIOMERIS MERCEDES COLLADO SANTANA</t>
  </si>
  <si>
    <t>FRENELY JIMENEZ SALAZAR</t>
  </si>
  <si>
    <t>JESUS EMMANUEL CASTILLO ARIAS</t>
  </si>
  <si>
    <t>ROBERTO ANDRES TOLENTINO DE LOS SANTOS</t>
  </si>
  <si>
    <t>NOEMI ELIZABETH RODRIGUEZ ORTEGA</t>
  </si>
  <si>
    <t>DIOGENES CUEVAS SANTANA</t>
  </si>
  <si>
    <t>LUIS ENRIQUE ROQUE RODRIGUEZ</t>
  </si>
  <si>
    <t>OSCAR EDUARDO EUSTAQUIO JAVIER</t>
  </si>
  <si>
    <t>SANTO JIMENEZ TAVERAS</t>
  </si>
  <si>
    <t>ALBA LUZ PERALTA SANCHEZ</t>
  </si>
  <si>
    <t>NATALIE MARI SANCHEZ SAGREDO</t>
  </si>
  <si>
    <t>CYNTHIA PAMELA ORTEGA ESPINOSA</t>
  </si>
  <si>
    <t>JULIO CESAR MERCEDES MARTE</t>
  </si>
  <si>
    <t>ISABELLA KATHERINA CASCELLA DE LA CRUZ</t>
  </si>
  <si>
    <t>MARIO RAFAEL REYES ROSARIO</t>
  </si>
  <si>
    <t>JOSE ALBERTO GIL REYES</t>
  </si>
  <si>
    <t>NASARIO CARMONA BELTRAN</t>
  </si>
  <si>
    <t>ROSA MARIA NUÑEZ ORTEGA</t>
  </si>
  <si>
    <t>ELIANA MARIA CASANUEVA KELY</t>
  </si>
  <si>
    <t>SCARLET NICOLE RODRIGUEZ FORTUNA</t>
  </si>
  <si>
    <t>ESTHER JELISSA GRULLON DIAZ</t>
  </si>
  <si>
    <t>GABRIEL ANTONIO PERALTA RAMIREZ</t>
  </si>
  <si>
    <t>BRAHYLLANS JUNIOR JESUS RODRIGUEZ GOMEZ</t>
  </si>
  <si>
    <t>DIOSGENNI DAVID FERREIRAS</t>
  </si>
  <si>
    <t>OSIRIS MANUEL MORENO DE LOS SANTOS</t>
  </si>
  <si>
    <t>PEDRO ANGEL DE LANCER BROWN</t>
  </si>
  <si>
    <t>OMARYS SAMANTA VASQUEZ DE LOS SANTOS</t>
  </si>
  <si>
    <t>LUIS FRANCISCO DE LOS SANTOS ESPINOSA</t>
  </si>
  <si>
    <t>DARWIN JOSE HEREDIA INOA</t>
  </si>
  <si>
    <t>DAREL JOSE PEREZ</t>
  </si>
  <si>
    <t>00100311323</t>
  </si>
  <si>
    <t>00100386010</t>
  </si>
  <si>
    <t>00100401082</t>
  </si>
  <si>
    <t>00100522796</t>
  </si>
  <si>
    <t>00100690775</t>
  </si>
  <si>
    <t>00100806652</t>
  </si>
  <si>
    <t>00100843283</t>
  </si>
  <si>
    <t>00100951102</t>
  </si>
  <si>
    <t>00101396950</t>
  </si>
  <si>
    <t>00101511343</t>
  </si>
  <si>
    <t>00101634988</t>
  </si>
  <si>
    <t>00102073939</t>
  </si>
  <si>
    <t>00102130226</t>
  </si>
  <si>
    <t>00102485679</t>
  </si>
  <si>
    <t>00102601978</t>
  </si>
  <si>
    <t>00102830890</t>
  </si>
  <si>
    <t>00102831237</t>
  </si>
  <si>
    <t>00103001962</t>
  </si>
  <si>
    <t>00103167466</t>
  </si>
  <si>
    <t>00103630638</t>
  </si>
  <si>
    <t>00104513171</t>
  </si>
  <si>
    <t>00104655741</t>
  </si>
  <si>
    <t>00104862065</t>
  </si>
  <si>
    <t>00105143366</t>
  </si>
  <si>
    <t>00105162853</t>
  </si>
  <si>
    <t>00105196745</t>
  </si>
  <si>
    <t>00105586663</t>
  </si>
  <si>
    <t>00106424351</t>
  </si>
  <si>
    <t>00107141814</t>
  </si>
  <si>
    <t>00107338840</t>
  </si>
  <si>
    <t>00107665903</t>
  </si>
  <si>
    <t>00107783912</t>
  </si>
  <si>
    <t>00107789745</t>
  </si>
  <si>
    <t>00109127266</t>
  </si>
  <si>
    <t>00109402099</t>
  </si>
  <si>
    <t>00109585893</t>
  </si>
  <si>
    <t>00109991505</t>
  </si>
  <si>
    <t>00111361986</t>
  </si>
  <si>
    <t>00111434098</t>
  </si>
  <si>
    <t>00111537957</t>
  </si>
  <si>
    <t>00111612404</t>
  </si>
  <si>
    <t>00111758009</t>
  </si>
  <si>
    <t>00111931135</t>
  </si>
  <si>
    <t>00112356001</t>
  </si>
  <si>
    <t>00115296451</t>
  </si>
  <si>
    <t>00115318941</t>
  </si>
  <si>
    <t>00115600124</t>
  </si>
  <si>
    <t>00115669665</t>
  </si>
  <si>
    <t>00115701880</t>
  </si>
  <si>
    <t>00115751075</t>
  </si>
  <si>
    <t>00116328881</t>
  </si>
  <si>
    <t>00116437997</t>
  </si>
  <si>
    <t>00116439308</t>
  </si>
  <si>
    <t>00116695446</t>
  </si>
  <si>
    <t>00116850256</t>
  </si>
  <si>
    <t>00117058636</t>
  </si>
  <si>
    <t>00117205955</t>
  </si>
  <si>
    <t>00117642603</t>
  </si>
  <si>
    <t>00117698571</t>
  </si>
  <si>
    <t>00117929778</t>
  </si>
  <si>
    <t>00117949636</t>
  </si>
  <si>
    <t>00118492818</t>
  </si>
  <si>
    <t>00119127108</t>
  </si>
  <si>
    <t>00119218030</t>
  </si>
  <si>
    <t>00119296101</t>
  </si>
  <si>
    <t>00119398089</t>
  </si>
  <si>
    <t>01100293339</t>
  </si>
  <si>
    <t>01200039723</t>
  </si>
  <si>
    <t>01600210213</t>
  </si>
  <si>
    <t>01700250044</t>
  </si>
  <si>
    <t>01800609362</t>
  </si>
  <si>
    <t>01800610808</t>
  </si>
  <si>
    <t>01800686691</t>
  </si>
  <si>
    <t>01900205558</t>
  </si>
  <si>
    <t>02000176608</t>
  </si>
  <si>
    <t>02200354682</t>
  </si>
  <si>
    <t>03100184963</t>
  </si>
  <si>
    <t>03100309032</t>
  </si>
  <si>
    <t>03101059719</t>
  </si>
  <si>
    <t>03103072314</t>
  </si>
  <si>
    <t>03103159921</t>
  </si>
  <si>
    <t>03104788066</t>
  </si>
  <si>
    <t>03700120847</t>
  </si>
  <si>
    <t>04000020836</t>
  </si>
  <si>
    <t>04701024913</t>
  </si>
  <si>
    <t>04900803133</t>
  </si>
  <si>
    <t>05400396320</t>
  </si>
  <si>
    <t>05500440523</t>
  </si>
  <si>
    <t>05600466337</t>
  </si>
  <si>
    <t>06500028284</t>
  </si>
  <si>
    <t>07100081616</t>
  </si>
  <si>
    <t>08400153477</t>
  </si>
  <si>
    <t>09300240034</t>
  </si>
  <si>
    <t>09900045965</t>
  </si>
  <si>
    <t>10800104845</t>
  </si>
  <si>
    <t>12600021906</t>
  </si>
  <si>
    <t>13100001182</t>
  </si>
  <si>
    <t>15500016819</t>
  </si>
  <si>
    <t>16700002765</t>
  </si>
  <si>
    <t>22300094483</t>
  </si>
  <si>
    <t>22300419904</t>
  </si>
  <si>
    <t>22300546219</t>
  </si>
  <si>
    <t>22300642661</t>
  </si>
  <si>
    <t>22300688557</t>
  </si>
  <si>
    <t>22300706375</t>
  </si>
  <si>
    <t>22301284620</t>
  </si>
  <si>
    <t>22301288043</t>
  </si>
  <si>
    <t>22301291641</t>
  </si>
  <si>
    <t>22301401109</t>
  </si>
  <si>
    <t>22301406769</t>
  </si>
  <si>
    <t>22301615351</t>
  </si>
  <si>
    <t>22400082479</t>
  </si>
  <si>
    <t>22400427229</t>
  </si>
  <si>
    <t>22400743328</t>
  </si>
  <si>
    <t>22500458371</t>
  </si>
  <si>
    <t>22500595487</t>
  </si>
  <si>
    <t>22500681097</t>
  </si>
  <si>
    <t>22500909779</t>
  </si>
  <si>
    <t>22900098025</t>
  </si>
  <si>
    <t>40200348643</t>
  </si>
  <si>
    <t>40200376164</t>
  </si>
  <si>
    <t>40200459143</t>
  </si>
  <si>
    <t>40200480537</t>
  </si>
  <si>
    <t>40200655740</t>
  </si>
  <si>
    <t>40200894364</t>
  </si>
  <si>
    <t>40202127866</t>
  </si>
  <si>
    <t>40209081120</t>
  </si>
  <si>
    <t>40211194812</t>
  </si>
  <si>
    <t>40213044429</t>
  </si>
  <si>
    <t>40213483874</t>
  </si>
  <si>
    <t>40213816040</t>
  </si>
  <si>
    <t>40215138559</t>
  </si>
  <si>
    <t>40217308432</t>
  </si>
  <si>
    <t>40220246041</t>
  </si>
  <si>
    <t>40220252387</t>
  </si>
  <si>
    <t>40220314518</t>
  </si>
  <si>
    <t>40221433093</t>
  </si>
  <si>
    <t>40221526771</t>
  </si>
  <si>
    <t>40221568237</t>
  </si>
  <si>
    <t>40221731926</t>
  </si>
  <si>
    <t>40221746536</t>
  </si>
  <si>
    <t>40221915180</t>
  </si>
  <si>
    <t>40222472223</t>
  </si>
  <si>
    <t>40222789097</t>
  </si>
  <si>
    <t>40222994754</t>
  </si>
  <si>
    <t>40223340577</t>
  </si>
  <si>
    <t>40223619673</t>
  </si>
  <si>
    <t>40223844552</t>
  </si>
  <si>
    <t>40223949484</t>
  </si>
  <si>
    <t>40224162640</t>
  </si>
  <si>
    <t>40224409298</t>
  </si>
  <si>
    <t>40224421186</t>
  </si>
  <si>
    <t>40224813036</t>
  </si>
  <si>
    <t>40224945994</t>
  </si>
  <si>
    <t>40224981742</t>
  </si>
  <si>
    <t>40225390232</t>
  </si>
  <si>
    <t>40226303374</t>
  </si>
  <si>
    <t>40227454887</t>
  </si>
  <si>
    <t>40227673403</t>
  </si>
  <si>
    <t>40227815871</t>
  </si>
  <si>
    <t>40227822976</t>
  </si>
  <si>
    <t>40228023772</t>
  </si>
  <si>
    <t>40228379414</t>
  </si>
  <si>
    <t>40228380941</t>
  </si>
  <si>
    <t>40231272986</t>
  </si>
  <si>
    <t>40240375317</t>
  </si>
  <si>
    <t>40242079214</t>
  </si>
  <si>
    <t>2.1.1.2.03</t>
  </si>
  <si>
    <t>2.1.2.2.04</t>
  </si>
  <si>
    <t>CODIGO</t>
  </si>
  <si>
    <t>Gen</t>
  </si>
  <si>
    <t xml:space="preserve">01.83.00.00.11.04 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</si>
  <si>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</si>
  <si>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</si>
  <si>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</si>
  <si>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</si>
  <si>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</si>
  <si>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</si>
  <si>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</si>
  <si>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</si>
  <si>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</si>
  <si>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</si>
  <si>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Columna1</t>
  </si>
  <si>
    <t>REPORTE DE PERSONAL EN TRAMITE DE PENSION - CORRESPONDIENTE AL MES DE DICIEMBRE DE 2022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</si>
  <si>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</si>
  <si>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</si>
  <si>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</si>
  <si>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</si>
  <si>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</si>
  <si>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</si>
  <si>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</si>
  <si>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09/05/2023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</si>
  <si>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</si>
  <si>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</si>
  <si>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</si>
  <si>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</si>
  <si>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</si>
  <si>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</si>
  <si>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</si>
  <si>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</si>
  <si>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</si>
  <si>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04/05/2023</t>
  </si>
  <si>
    <t>17/08/2022</t>
  </si>
  <si>
    <t>17/02/2023</t>
  </si>
  <si>
    <t>19/10/2022</t>
  </si>
  <si>
    <t>19/04/2023</t>
  </si>
  <si>
    <t>01/10/2022</t>
  </si>
  <si>
    <t>01/04/2023</t>
  </si>
  <si>
    <t>20/11/2022</t>
  </si>
  <si>
    <t>20/05/2023</t>
  </si>
  <si>
    <t>03/07/2022</t>
  </si>
  <si>
    <t>03/01/2023</t>
  </si>
  <si>
    <t>06/07/2022</t>
  </si>
  <si>
    <t>06/01/2023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</si>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</sst>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</cellStyleXfs>
  <cellXfs count="68">
    <xf numFmtId="0" fontId="0" fillId="0" borderId="0" xfId="0"/>
    <xf numFmtId="43" fontId="9" fillId="0" borderId="0" xfId="1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3" fontId="0" fillId="0" borderId="0" xfId="1" applyFont="1" applyBorder="1" applyAlignment="1">
      <alignment vertical="top" wrapText="1"/>
    </xf>
    <xf numFmtId="0" fontId="0" fillId="0" borderId="0" xfId="0" applyAlignment="1">
      <alignment vertical="top" wrapText="1"/>
    </xf>
    <xf numFmtId="164" fontId="8" fillId="0" borderId="0" xfId="0" applyNumberFormat="1" applyFont="1" applyAlignment="1">
      <alignment horizontal="left" vertical="top"/>
    </xf>
    <xf numFmtId="0" fontId="13" fillId="0" borderId="2" xfId="0" applyFont="1" applyBorder="1"/>
    <xf numFmtId="0" fontId="13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0" applyNumberFormat="1" applyFont="1" applyAlignment="1">
      <alignment wrapText="1"/>
    </xf>
    <xf numFmtId="43" fontId="9" fillId="0" borderId="0" xfId="0" applyNumberFormat="1" applyFont="1"/>
    <xf numFmtId="0" fontId="14" fillId="4" borderId="3" xfId="5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top" wrapText="1"/>
    </xf>
    <xf numFmtId="43" fontId="0" fillId="0" borderId="0" xfId="1" applyFont="1" applyBorder="1" applyAlignment="1">
      <alignment horizontal="center" vertical="top" wrapText="1"/>
    </xf>
    <xf numFmtId="43" fontId="9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16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43" fontId="16" fillId="0" borderId="0" xfId="1" applyFont="1" applyFill="1" applyBorder="1" applyAlignment="1">
      <alignment vertical="top" wrapText="1"/>
    </xf>
    <xf numFmtId="0" fontId="14" fillId="0" borderId="4" xfId="7" applyFont="1" applyBorder="1"/>
    <xf numFmtId="43" fontId="14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14" fillId="0" borderId="0" xfId="6" applyFo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1" applyFont="1"/>
    <xf numFmtId="0" fontId="14" fillId="4" borderId="6" xfId="8" applyFont="1" applyFill="1" applyBorder="1" applyAlignment="1">
      <alignment horizontal="center"/>
    </xf>
    <xf numFmtId="43" fontId="14" fillId="4" borderId="6" xfId="1" applyFont="1" applyFill="1" applyBorder="1" applyAlignment="1">
      <alignment horizontal="center"/>
    </xf>
    <xf numFmtId="0" fontId="18" fillId="0" borderId="13" xfId="0" applyFont="1" applyBorder="1"/>
    <xf numFmtId="0" fontId="18" fillId="0" borderId="0" xfId="0" applyFont="1"/>
    <xf numFmtId="49" fontId="19" fillId="0" borderId="13" xfId="0" applyNumberFormat="1" applyFont="1" applyBorder="1"/>
    <xf numFmtId="0" fontId="19" fillId="0" borderId="0" xfId="0" applyFont="1"/>
    <xf numFmtId="0" fontId="17" fillId="0" borderId="0" xfId="0" applyFont="1"/>
    <xf numFmtId="49" fontId="17" fillId="0" borderId="0" xfId="0" applyNumberFormat="1" applyFont="1"/>
    <xf numFmtId="49" fontId="19" fillId="0" borderId="0" xfId="0" applyNumberFormat="1" applyFont="1"/>
    <xf numFmtId="0" fontId="14" fillId="0" borderId="4" xfId="8" applyFont="1" applyBorder="1"/>
    <xf numFmtId="49" fontId="0" fillId="0" borderId="0" xfId="0" applyNumberFormat="1" applyAlignment="1">
      <alignment horizontal="left" vertical="center"/>
    </xf>
    <xf numFmtId="43" fontId="7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8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0" fillId="0" borderId="0" xfId="1" applyFont="1"/>
    <xf numFmtId="0" fontId="21" fillId="4" borderId="6" xfId="8" applyFont="1" applyFill="1" applyBorder="1" applyAlignment="1">
      <alignment horizontal="center"/>
    </xf>
    <xf numFmtId="0" fontId="21" fillId="0" borderId="4" xfId="8" applyFont="1" applyBorder="1"/>
    <xf numFmtId="43" fontId="14" fillId="0" borderId="4" xfId="1" applyFont="1" applyBorder="1" applyAlignment="1">
      <alignment horizontal="right"/>
    </xf>
    <xf numFmtId="43" fontId="14" fillId="0" borderId="0" xfId="1" applyFont="1" applyBorder="1" applyAlignment="1">
      <alignment horizontal="right"/>
    </xf>
    <xf numFmtId="43" fontId="7" fillId="0" borderId="0" xfId="1" applyFont="1"/>
    <xf numFmtId="43" fontId="7" fillId="0" borderId="4" xfId="1" applyFont="1" applyBorder="1"/>
    <xf numFmtId="43" fontId="7" fillId="0" borderId="0" xfId="1" applyFont="1" applyBorder="1"/>
  </cellXfs>
  <cellStyles count="9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6" xr:uid="{4EEEE234-A45D-48C5-A9E2-225956266C4A}"/>
    <cellStyle name="Normal_Hoja1" xfId="7" xr:uid="{AEEAA1C7-E547-46F7-9395-99C2F447875D}"/>
    <cellStyle name="Normal_Hoja3" xfId="5" xr:uid="{271235C2-37B6-4213-96FF-5BE4E3559E82}"/>
    <cellStyle name="Normal_Hoja4" xfId="2" xr:uid="{59EF041C-143E-441B-B277-1ED1DACCCD78}"/>
    <cellStyle name="Normal_MES" xfId="8" xr:uid="{FC267B52-CAE6-4A6D-A349-CD31C95765D6}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1028699</xdr:colOff>
      <xdr:row>0</xdr:row>
      <xdr:rowOff>47626</xdr:rowOff>
    </xdr:from>
    <xdr:to>
      <xdr:col>6</xdr:col>
      <xdr:colOff>1714499</xdr:colOff>
      <xdr:row>0</xdr:row>
      <xdr:rowOff>828676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19474" y="47626"/>
              <a:ext cx="6962775" cy="781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6</xdr:row>
      <xdr:rowOff>40502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6"/>
    <tableColumn id="2" xr3:uid="{5058B818-27FC-4133-90EE-D4087C1CFBA2}" name="DEPTO" dataDxfId="95"/>
    <tableColumn id="3" xr3:uid="{3D6B49B5-B8E5-43F9-92AF-AFEB3B223047}" name="CODLUG" dataDxfId="9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201" totalsRowShown="0" headerRowDxfId="28" dataDxfId="27" dataCellStyle="Normal_Hoja4">
  <autoFilter ref="E10:F201" xr:uid="{2988F434-856B-4AD0-B4F5-459E1CDA18C1}"/>
  <sortState xmlns:xlrd2="http://schemas.microsoft.com/office/spreadsheetml/2017/richdata2" ref="E11:F201">
    <sortCondition ref="F4:F767"/>
  </sortState>
  <tableColumns count="2">
    <tableColumn id="1" xr3:uid="{908974E7-55CD-49EB-95CD-D8B850C31980}" name="CARGO" dataDxfId="26" dataCellStyle="Normal_Hoja4"/>
    <tableColumn id="3" xr3:uid="{B85EDF93-8F95-45F3-8CAA-0464E680764B}" name="CATEGORIA DEL SERVIDOR" dataDxfId="25" dataCellStyle="Normal_Hoja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29" totalsRowCount="1" headerRowDxfId="24" dataDxfId="23" totalsRowDxfId="22">
  <sortState xmlns:xlrd2="http://schemas.microsoft.com/office/spreadsheetml/2017/richdata2" ref="A8:J28">
    <sortCondition ref="C21:C28"/>
    <sortCondition descending="1" ref="E21:E28"/>
  </sortState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 dataCellStyle="Normal_datos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3">
  <autoFilter ref="A1:C282" xr:uid="{E971C2A3-D1B8-4CEA-8F62-19081E9F523C}"/>
  <tableColumns count="3">
    <tableColumn id="1" xr3:uid="{F8EC89BA-4B4A-4C1F-BF9E-3271E6F44252}" name="CEDULA" dataDxfId="92"/>
    <tableColumn id="2" xr3:uid="{6ADA5C82-0FDF-4533-917D-5736AACEAC85}" name="NOMBRE Y APELLIDO" dataDxfId="91"/>
    <tableColumn id="3" xr3:uid="{75BD9D6E-332F-4304-AE16-04AE7BA1D940}" name="CATEGORIA DEL SERVIDOR" dataDxfId="9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784" totalsRowShown="0" headerRowDxfId="89" dataDxfId="88">
  <autoFilter ref="A3:K1784" xr:uid="{E7A42D91-8C7D-4D0D-8AAA-421329B95086}"/>
  <tableColumns count="11">
    <tableColumn id="1" xr3:uid="{C3E81F67-8514-4C08-B09C-1DE185DA5D43}" name="Numero Documento" dataDxfId="87"/>
    <tableColumn id="10" xr3:uid="{13ABCE6C-F613-4743-B9A6-A5AD5D438A43}" name="PROG" dataDxfId="86">
      <calculatedColumnFormula>_xlfn.XLOOKUP(Tabla8[[#This Row],[Codigo Area Liquidacion]],TBLAREA[PLANTA],TBLAREA[PROG])</calculatedColumnFormula>
    </tableColumn>
    <tableColumn id="5" xr3:uid="{9FE67591-A6E9-45D4-9DDE-1A671B434695}" name="Tipo Empleado" dataDxfId="85"/>
    <tableColumn id="11" xr3:uid="{A9190CF0-F682-40BF-BF50-8C3FDB8D6694}" name="CODIGO" dataDxfId="84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3"/>
    <tableColumn id="3" xr3:uid="{96CF4AAB-B8C2-4F9D-B9B1-35B78F2D1906}" name="Cargo" dataDxfId="82"/>
    <tableColumn id="4" xr3:uid="{9DF30D8C-7166-485E-8645-857A5386F56D}" name="Codigo Area Liquidacion" dataDxfId="81"/>
    <tableColumn id="6" xr3:uid="{2C93BE9D-35A2-4793-9FBD-D224F2EF0165}" name="Lugar Designado" dataDxfId="80"/>
    <tableColumn id="7" xr3:uid="{1DAC2CCD-EC39-4AC2-BCBB-8E3DFA67CAE3}" name="Lugar Designado Codigo" dataDxfId="79"/>
    <tableColumn id="8" xr3:uid="{74055AED-0D37-4396-AC17-6B71F642A121}" name="Genero" dataDxfId="78"/>
    <tableColumn id="9" xr3:uid="{A4CB90E0-2EDA-4942-B3F6-D904370DFFB1}" name="Gen" dataDxfId="77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585" totalsRowShown="0" headerRowDxfId="76" dataDxfId="74" headerRowBorderDxfId="75" tableBorderDxfId="73" headerRowCellStyle="Normal_MES" dataCellStyle="Normal_MES">
  <autoFilter ref="A2:S1585" xr:uid="{105462A0-CD3E-4115-AC5D-1CB27758BBEE}">
    <filterColumn colId="7">
      <filters>
        <filter val="FIJO"/>
      </filters>
    </filterColumn>
  </autoFilter>
  <tableColumns count="19">
    <tableColumn id="1" xr3:uid="{C6FDAA45-17F1-49B4-9B5B-611943BFDABE}" name="ctapresup" dataDxfId="72" dataCellStyle="Normal_MES"/>
    <tableColumn id="8" xr3:uid="{8AB16AF1-4843-49E5-895B-719A64B46C50}" name="cedula" dataDxfId="71" dataCellStyle="Normal_MES"/>
    <tableColumn id="3" xr3:uid="{1C4197BF-55FC-4A56-9D2C-F731945B237D}" name="prog" dataDxfId="70" dataCellStyle="Normal_MES"/>
    <tableColumn id="4" xr3:uid="{C9118CE9-B5A5-40C3-BFFC-E4E8CE3CD7AD}" name="CODIGO" dataDxfId="69" dataCellStyle="Normal_MES">
      <calculatedColumnFormula>Tabla15[[#This Row],[cedula]]&amp;Tabla15[[#This Row],[prog]]&amp;LEFT(Tabla15[[#This Row],[tipo]],3)</calculatedColumnFormula>
    </tableColumn>
    <tableColumn id="7" xr3:uid="{9EC85789-9F76-4173-8005-A56085586AD7}" name="nombre" dataDxfId="68" dataCellStyle="Normal_MES"/>
    <tableColumn id="10" xr3:uid="{3998DD32-7466-4F91-92CD-AB14A338CD43}" name="cargo" dataDxfId="67" dataCellStyle="Normal_MES"/>
    <tableColumn id="11" xr3:uid="{DBA53FB6-0157-4546-8F9E-8DE2F90F7C8B}" name="nomdepto" dataDxfId="66" dataCellStyle="Normal_MES">
      <calculatedColumnFormula>_xlfn.XLOOKUP(Tabla15[[#This Row],[cedula]],Tabla8[Numero Documento],Tabla8[Lugar Designado])</calculatedColumnFormula>
    </tableColumn>
    <tableColumn id="2" xr3:uid="{096BC63F-E8BD-4B1D-AD07-D378A4718A0D}" name="tipo" dataDxfId="65" dataCellStyle="Normal_MES"/>
    <tableColumn id="6" xr3:uid="{E928C26A-38EB-4F0F-89EC-B79C4BC5F55C}" name="CARRERA" dataDxfId="64" dataCellStyle="Normal_MES">
      <calculatedColumnFormula>_xlfn.XLOOKUP(Tabla15[[#This Row],[cedula]],TCARRERA[CEDULA],TCARRERA[CATEGORIA DEL SERVIDOR],"")</calculatedColumnFormula>
    </tableColumn>
    <tableColumn id="5" xr3:uid="{0F4ECC34-EC6D-4E8C-8D98-F96EB1EFCBFB}" name="STATUS" dataDxfId="63" dataCellStyle="Normal_MES"/>
    <tableColumn id="9" xr3:uid="{3ACF0ED6-DBA9-484B-A5E7-4B2838AB02F2}" name="Columna1" dataDxfId="62" dataCellStyle="Normal_MES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1"/>
    <tableColumn id="26" xr3:uid="{3DF88EB7-FDCE-4A56-9158-4D66BDD122E4}" name="ISR" dataDxfId="60"/>
    <tableColumn id="28" xr3:uid="{8862E14C-9F5C-4468-A0E6-B67D0AF3911D}" name="SFS" dataDxfId="59"/>
    <tableColumn id="20" xr3:uid="{E495B203-46D6-4462-8BE9-4D500531BB08}" name="AFP" dataDxfId="58"/>
    <tableColumn id="15" xr3:uid="{95090E25-A9A6-4F45-8831-0D304CC2DB73}" name="OTROS DESC" dataDxfId="57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56"/>
    <tableColumn id="18" xr3:uid="{20FAB73F-1817-4A0A-A14F-575C853C9BE1}" name="GEN" dataDxfId="55" dataCellStyle="Normal_MES">
      <calculatedColumnFormula>_xlfn.XLOOKUP(Tabla15[[#This Row],[cedula]],Tabla8[Numero Documento],Tabla8[Gen])</calculatedColumnFormula>
    </tableColumn>
    <tableColumn id="17" xr3:uid="{FDCC6113-679E-463A-AAF3-720DBC798C2A}" name="CODLUGAR" dataDxfId="54" dataCellStyle="Normal_MES">
      <calculatedColumnFormula>_xlfn.XLOOKUP(Tabla15[[#This Row],[cedula]],Tabla8[Numero Documento],Tabla8[Lugar Designado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3" dataDxfId="52">
  <autoFilter ref="A1:B5" xr:uid="{52FC4E7A-591C-417D-A496-33D65A2274FF}"/>
  <tableColumns count="2">
    <tableColumn id="1" xr3:uid="{694960F4-B132-428F-B624-5EEBE38DEF5C}" name="Tipo Empleado" dataDxfId="51"/>
    <tableColumn id="2" xr3:uid="{6D7D146D-5203-498C-80E2-29FCFEF0F886}" name="cta" dataDxfId="5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49" dataDxfId="48">
  <autoFilter ref="A10:C316" xr:uid="{83CE4B24-DAB6-4AA2-B0EC-5D03349E9F60}"/>
  <sortState xmlns:xlrd2="http://schemas.microsoft.com/office/spreadsheetml/2017/richdata2" ref="A11:C176">
    <sortCondition ref="C10:C176"/>
  </sortState>
  <tableColumns count="3">
    <tableColumn id="1" xr3:uid="{12417EF1-5E30-4144-8B8A-F3C2DF37A5FC}" name="NOMBRE Y APELLIDO" dataDxfId="47"/>
    <tableColumn id="5" xr3:uid="{EDD8E741-551D-4F13-9E58-5EE195D7D29A}" name="DESDE" dataDxfId="46"/>
    <tableColumn id="6" xr3:uid="{C19073F1-C2AA-411E-9DCC-8CA05B014828}" name="HASTA" dataDxfId="4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4" dataDxfId="43">
  <autoFilter ref="E1:F4" xr:uid="{05CD3503-741B-4D80-8C9B-509D91EA19BB}"/>
  <tableColumns count="2">
    <tableColumn id="1" xr3:uid="{F6D8CC58-0E52-4489-9404-88FD893D7844}" name="PLANTA" dataDxfId="42"/>
    <tableColumn id="2" xr3:uid="{EBEF5BEB-9A0E-4B39-A6B5-BF3A103C7EE0}" name="PROG" dataDxfId="4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I40" headerRowDxfId="40" dataDxfId="39">
  <autoFilter ref="H10:I40" xr:uid="{D25CE9BE-C0EC-4D96-89E1-DADF7FC819BC}"/>
  <sortState xmlns:xlrd2="http://schemas.microsoft.com/office/spreadsheetml/2017/richdata2" ref="H11:I26">
    <sortCondition ref="H10:H26"/>
  </sortState>
  <tableColumns count="2">
    <tableColumn id="1" xr3:uid="{AB62D7D0-4693-425F-88D0-CB90649404D7}" name="EMPLEAD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L10:M210" totalsRowShown="0" headerRowDxfId="34" headerRowBorderDxfId="33" tableBorderDxfId="32" totalsRowBorderDxfId="31">
  <autoFilter ref="L10:M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9" t="s">
        <v>1978</v>
      </c>
      <c r="B1" t="s">
        <v>1987</v>
      </c>
      <c r="C1" t="s">
        <v>1985</v>
      </c>
    </row>
    <row r="2" spans="1:3">
      <c r="A2" t="s">
        <v>1106</v>
      </c>
      <c r="B2" t="s">
        <v>1106</v>
      </c>
      <c r="C2" t="s">
        <v>1726</v>
      </c>
    </row>
    <row r="3" spans="1:3">
      <c r="A3" t="s">
        <v>7</v>
      </c>
      <c r="B3" t="s">
        <v>7</v>
      </c>
      <c r="C3" t="s">
        <v>1728</v>
      </c>
    </row>
    <row r="4" spans="1:3">
      <c r="A4" t="s">
        <v>1290</v>
      </c>
      <c r="B4" t="s">
        <v>1290</v>
      </c>
      <c r="C4" t="s">
        <v>1727</v>
      </c>
    </row>
    <row r="5" spans="1:3">
      <c r="A5" t="s">
        <v>18</v>
      </c>
      <c r="B5" t="s">
        <v>18</v>
      </c>
      <c r="C5" t="s">
        <v>1729</v>
      </c>
    </row>
    <row r="6" spans="1:3">
      <c r="A6" t="s">
        <v>73</v>
      </c>
      <c r="B6" t="s">
        <v>73</v>
      </c>
      <c r="C6" t="s">
        <v>1684</v>
      </c>
    </row>
    <row r="7" spans="1:3">
      <c r="A7" t="s">
        <v>106</v>
      </c>
      <c r="B7" t="s">
        <v>106</v>
      </c>
      <c r="C7" t="s">
        <v>1690</v>
      </c>
    </row>
    <row r="8" spans="1:3">
      <c r="A8" t="s">
        <v>144</v>
      </c>
      <c r="B8" t="s">
        <v>1951</v>
      </c>
      <c r="C8" t="s">
        <v>1683</v>
      </c>
    </row>
    <row r="9" spans="1:3">
      <c r="A9" t="s">
        <v>185</v>
      </c>
      <c r="B9" t="s">
        <v>1955</v>
      </c>
      <c r="C9" t="s">
        <v>1685</v>
      </c>
    </row>
    <row r="10" spans="1:3">
      <c r="A10" t="s">
        <v>1981</v>
      </c>
      <c r="B10" t="s">
        <v>2009</v>
      </c>
      <c r="C10" t="s">
        <v>1714</v>
      </c>
    </row>
    <row r="11" spans="1:3">
      <c r="A11" t="s">
        <v>190</v>
      </c>
      <c r="B11" t="s">
        <v>190</v>
      </c>
      <c r="C11" t="s">
        <v>1719</v>
      </c>
    </row>
    <row r="12" spans="1:3">
      <c r="A12" t="s">
        <v>193</v>
      </c>
      <c r="B12" t="s">
        <v>193</v>
      </c>
      <c r="C12" t="s">
        <v>1712</v>
      </c>
    </row>
    <row r="13" spans="1:3">
      <c r="A13" t="s">
        <v>205</v>
      </c>
      <c r="B13" t="s">
        <v>205</v>
      </c>
      <c r="C13" t="s">
        <v>1691</v>
      </c>
    </row>
    <row r="14" spans="1:3">
      <c r="A14" t="s">
        <v>208</v>
      </c>
      <c r="B14" t="s">
        <v>208</v>
      </c>
      <c r="C14" t="s">
        <v>3039</v>
      </c>
    </row>
    <row r="15" spans="1:3">
      <c r="A15" t="s">
        <v>214</v>
      </c>
      <c r="B15" t="s">
        <v>214</v>
      </c>
      <c r="C15" t="s">
        <v>1692</v>
      </c>
    </row>
    <row r="16" spans="1:3">
      <c r="A16" t="s">
        <v>1982</v>
      </c>
      <c r="B16" t="s">
        <v>1964</v>
      </c>
      <c r="C16" t="s">
        <v>1730</v>
      </c>
    </row>
    <row r="17" spans="1:3">
      <c r="A17" t="s">
        <v>1979</v>
      </c>
      <c r="B17" t="s">
        <v>1960</v>
      </c>
      <c r="C17" t="s">
        <v>1686</v>
      </c>
    </row>
    <row r="18" spans="1:3">
      <c r="A18" t="s">
        <v>225</v>
      </c>
      <c r="B18" t="s">
        <v>225</v>
      </c>
      <c r="C18" t="s">
        <v>1706</v>
      </c>
    </row>
    <row r="19" spans="1:3">
      <c r="A19" t="s">
        <v>231</v>
      </c>
      <c r="B19" t="s">
        <v>231</v>
      </c>
      <c r="C19" t="s">
        <v>1675</v>
      </c>
    </row>
    <row r="20" spans="1:3">
      <c r="A20" t="s">
        <v>235</v>
      </c>
      <c r="B20" t="s">
        <v>235</v>
      </c>
      <c r="C20" t="s">
        <v>1713</v>
      </c>
    </row>
    <row r="21" spans="1:3">
      <c r="A21" t="s">
        <v>238</v>
      </c>
      <c r="B21" t="s">
        <v>238</v>
      </c>
      <c r="C21" t="s">
        <v>1696</v>
      </c>
    </row>
    <row r="22" spans="1:3">
      <c r="A22" t="s">
        <v>245</v>
      </c>
      <c r="B22" t="s">
        <v>1959</v>
      </c>
      <c r="C22" t="s">
        <v>1673</v>
      </c>
    </row>
    <row r="23" spans="1:3">
      <c r="A23" t="s">
        <v>1983</v>
      </c>
      <c r="B23" t="s">
        <v>1963</v>
      </c>
      <c r="C23" t="s">
        <v>1723</v>
      </c>
    </row>
    <row r="24" spans="1:3">
      <c r="A24" t="s">
        <v>255</v>
      </c>
      <c r="B24" t="s">
        <v>255</v>
      </c>
      <c r="C24" t="s">
        <v>1695</v>
      </c>
    </row>
    <row r="25" spans="1:3">
      <c r="A25" t="s">
        <v>258</v>
      </c>
      <c r="B25" t="s">
        <v>1949</v>
      </c>
      <c r="C25" t="s">
        <v>1681</v>
      </c>
    </row>
    <row r="26" spans="1:3">
      <c r="A26" t="s">
        <v>1980</v>
      </c>
      <c r="B26" t="s">
        <v>1962</v>
      </c>
      <c r="C26" t="s">
        <v>1718</v>
      </c>
    </row>
    <row r="27" spans="1:3">
      <c r="A27" t="s">
        <v>266</v>
      </c>
      <c r="B27" t="s">
        <v>266</v>
      </c>
      <c r="C27" t="s">
        <v>1687</v>
      </c>
    </row>
    <row r="28" spans="1:3">
      <c r="A28" t="s">
        <v>270</v>
      </c>
      <c r="B28" t="s">
        <v>1948</v>
      </c>
      <c r="C28" t="s">
        <v>1725</v>
      </c>
    </row>
    <row r="29" spans="1:3">
      <c r="A29" t="s">
        <v>274</v>
      </c>
      <c r="B29" t="s">
        <v>274</v>
      </c>
      <c r="C29" t="s">
        <v>1711</v>
      </c>
    </row>
    <row r="30" spans="1:3">
      <c r="A30" t="s">
        <v>277</v>
      </c>
      <c r="B30" t="s">
        <v>1969</v>
      </c>
      <c r="C30" t="s">
        <v>1693</v>
      </c>
    </row>
    <row r="31" spans="1:3">
      <c r="A31" t="s">
        <v>278</v>
      </c>
      <c r="B31" t="s">
        <v>278</v>
      </c>
      <c r="C31" t="s">
        <v>1709</v>
      </c>
    </row>
    <row r="32" spans="1:3">
      <c r="A32" t="s">
        <v>282</v>
      </c>
      <c r="B32" t="s">
        <v>282</v>
      </c>
      <c r="C32" t="s">
        <v>1721</v>
      </c>
    </row>
    <row r="33" spans="1:3">
      <c r="A33" t="s">
        <v>288</v>
      </c>
      <c r="B33" t="s">
        <v>288</v>
      </c>
      <c r="C33" t="s">
        <v>1668</v>
      </c>
    </row>
    <row r="34" spans="1:3">
      <c r="A34" t="s">
        <v>300</v>
      </c>
      <c r="B34" t="s">
        <v>300</v>
      </c>
      <c r="C34" t="s">
        <v>1704</v>
      </c>
    </row>
    <row r="35" spans="1:3">
      <c r="A35" t="s">
        <v>1633</v>
      </c>
      <c r="B35" t="s">
        <v>1116</v>
      </c>
      <c r="C35" t="s">
        <v>1679</v>
      </c>
    </row>
    <row r="36" spans="1:3">
      <c r="A36" t="s">
        <v>1984</v>
      </c>
      <c r="B36" t="s">
        <v>1116</v>
      </c>
      <c r="C36" t="s">
        <v>1679</v>
      </c>
    </row>
    <row r="37" spans="1:3">
      <c r="A37" t="s">
        <v>302</v>
      </c>
      <c r="B37" t="s">
        <v>1957</v>
      </c>
      <c r="C37" t="s">
        <v>1702</v>
      </c>
    </row>
    <row r="38" spans="1:3">
      <c r="A38" t="s">
        <v>306</v>
      </c>
      <c r="B38" t="s">
        <v>306</v>
      </c>
      <c r="C38" t="s">
        <v>1707</v>
      </c>
    </row>
    <row r="39" spans="1:3">
      <c r="A39" t="s">
        <v>309</v>
      </c>
      <c r="B39" t="s">
        <v>309</v>
      </c>
      <c r="C39" t="s">
        <v>1688</v>
      </c>
    </row>
    <row r="40" spans="1:3">
      <c r="A40" t="s">
        <v>316</v>
      </c>
      <c r="B40" t="s">
        <v>316</v>
      </c>
      <c r="C40" t="s">
        <v>1678</v>
      </c>
    </row>
    <row r="41" spans="1:3">
      <c r="A41" t="s">
        <v>319</v>
      </c>
      <c r="B41" t="s">
        <v>319</v>
      </c>
      <c r="C41" t="s">
        <v>1694</v>
      </c>
    </row>
    <row r="42" spans="1:3">
      <c r="A42" t="s">
        <v>329</v>
      </c>
      <c r="B42" t="s">
        <v>329</v>
      </c>
      <c r="C42" t="s">
        <v>1716</v>
      </c>
    </row>
    <row r="43" spans="1:3">
      <c r="A43" t="s">
        <v>1888</v>
      </c>
      <c r="B43" t="s">
        <v>1888</v>
      </c>
      <c r="C43" t="s">
        <v>1783</v>
      </c>
    </row>
    <row r="44" spans="1:3">
      <c r="A44" t="s">
        <v>332</v>
      </c>
      <c r="B44" t="s">
        <v>332</v>
      </c>
      <c r="C44" t="s">
        <v>1722</v>
      </c>
    </row>
    <row r="45" spans="1:3">
      <c r="A45" t="s">
        <v>339</v>
      </c>
      <c r="B45" t="s">
        <v>339</v>
      </c>
      <c r="C45" t="s">
        <v>1680</v>
      </c>
    </row>
    <row r="46" spans="1:3">
      <c r="A46" t="s">
        <v>342</v>
      </c>
      <c r="B46" t="s">
        <v>342</v>
      </c>
      <c r="C46" t="s">
        <v>1670</v>
      </c>
    </row>
    <row r="47" spans="1:3">
      <c r="A47" t="s">
        <v>589</v>
      </c>
      <c r="B47" t="s">
        <v>589</v>
      </c>
      <c r="C47" t="s">
        <v>1715</v>
      </c>
    </row>
    <row r="48" spans="1:3">
      <c r="A48" t="s">
        <v>596</v>
      </c>
      <c r="B48" t="s">
        <v>596</v>
      </c>
      <c r="C48" t="s">
        <v>1698</v>
      </c>
    </row>
    <row r="49" spans="1:3">
      <c r="A49" t="s">
        <v>611</v>
      </c>
      <c r="B49" t="s">
        <v>1952</v>
      </c>
      <c r="C49" t="s">
        <v>1677</v>
      </c>
    </row>
    <row r="50" spans="1:3">
      <c r="A50" t="s">
        <v>674</v>
      </c>
      <c r="B50" t="s">
        <v>674</v>
      </c>
      <c r="C50" t="s">
        <v>1689</v>
      </c>
    </row>
    <row r="51" spans="1:3">
      <c r="A51" t="s">
        <v>692</v>
      </c>
      <c r="B51" t="s">
        <v>692</v>
      </c>
      <c r="C51" t="s">
        <v>1724</v>
      </c>
    </row>
    <row r="52" spans="1:3">
      <c r="A52" t="s">
        <v>695</v>
      </c>
      <c r="B52" t="s">
        <v>695</v>
      </c>
      <c r="C52" t="s">
        <v>1720</v>
      </c>
    </row>
    <row r="53" spans="1:3">
      <c r="A53" t="s">
        <v>699</v>
      </c>
      <c r="B53" t="s">
        <v>699</v>
      </c>
      <c r="C53" t="s">
        <v>1708</v>
      </c>
    </row>
    <row r="54" spans="1:3">
      <c r="A54" t="s">
        <v>716</v>
      </c>
      <c r="B54" t="s">
        <v>716</v>
      </c>
      <c r="C54" t="s">
        <v>1671</v>
      </c>
    </row>
    <row r="55" spans="1:3">
      <c r="A55" t="s">
        <v>728</v>
      </c>
      <c r="B55" t="s">
        <v>728</v>
      </c>
      <c r="C55" t="s">
        <v>1674</v>
      </c>
    </row>
    <row r="56" spans="1:3">
      <c r="A56" t="s">
        <v>1116</v>
      </c>
      <c r="B56" t="s">
        <v>1116</v>
      </c>
      <c r="C56" t="s">
        <v>1679</v>
      </c>
    </row>
    <row r="57" spans="1:3">
      <c r="A57" t="s">
        <v>807</v>
      </c>
      <c r="B57" t="s">
        <v>807</v>
      </c>
      <c r="C57" t="s">
        <v>1703</v>
      </c>
    </row>
    <row r="58" spans="1:3">
      <c r="A58" t="s">
        <v>1171</v>
      </c>
      <c r="B58" t="s">
        <v>1171</v>
      </c>
      <c r="C58" t="s">
        <v>1701</v>
      </c>
    </row>
    <row r="59" spans="1:3">
      <c r="A59" t="s">
        <v>1251</v>
      </c>
      <c r="B59" t="s">
        <v>1950</v>
      </c>
      <c r="C59" t="s">
        <v>1682</v>
      </c>
    </row>
    <row r="60" spans="1:3">
      <c r="A60" t="s">
        <v>1115</v>
      </c>
      <c r="B60" t="s">
        <v>1115</v>
      </c>
      <c r="C60" t="s">
        <v>1697</v>
      </c>
    </row>
    <row r="61" spans="1:3">
      <c r="A61" t="s">
        <v>811</v>
      </c>
      <c r="B61" t="s">
        <v>811</v>
      </c>
      <c r="C61" t="s">
        <v>1705</v>
      </c>
    </row>
    <row r="62" spans="1:3">
      <c r="A62" t="s">
        <v>830</v>
      </c>
      <c r="B62" t="s">
        <v>830</v>
      </c>
      <c r="C62" t="s">
        <v>1672</v>
      </c>
    </row>
    <row r="63" spans="1:3">
      <c r="A63" t="s">
        <v>911</v>
      </c>
      <c r="B63" t="s">
        <v>1953</v>
      </c>
      <c r="C63" t="s">
        <v>1669</v>
      </c>
    </row>
    <row r="64" spans="1:3">
      <c r="A64" t="s">
        <v>953</v>
      </c>
      <c r="B64" t="s">
        <v>1958</v>
      </c>
      <c r="C64" t="s">
        <v>1676</v>
      </c>
    </row>
    <row r="65" spans="1:3">
      <c r="A65" t="s">
        <v>957</v>
      </c>
      <c r="B65" t="s">
        <v>957</v>
      </c>
      <c r="C65" t="s">
        <v>1717</v>
      </c>
    </row>
    <row r="66" spans="1:3">
      <c r="A66" t="s">
        <v>960</v>
      </c>
      <c r="B66" t="s">
        <v>960</v>
      </c>
      <c r="C66" t="s">
        <v>1710</v>
      </c>
    </row>
    <row r="67" spans="1:3">
      <c r="A67" t="s">
        <v>999</v>
      </c>
      <c r="B67" t="s">
        <v>1956</v>
      </c>
      <c r="C67" t="s">
        <v>1699</v>
      </c>
    </row>
    <row r="68" spans="1:3">
      <c r="A68" t="s">
        <v>1002</v>
      </c>
      <c r="B68" t="s">
        <v>1954</v>
      </c>
      <c r="C68" t="s">
        <v>1700</v>
      </c>
    </row>
    <row r="69" spans="1:3">
      <c r="A69" s="28" t="s">
        <v>2889</v>
      </c>
      <c r="B69" t="s">
        <v>2889</v>
      </c>
      <c r="C69" t="s">
        <v>1679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1894</v>
      </c>
      <c r="B1" s="8" t="s">
        <v>1655</v>
      </c>
      <c r="C1" s="23" t="s">
        <v>1733</v>
      </c>
    </row>
    <row r="2" spans="1:3">
      <c r="A2" s="6" t="s">
        <v>1313</v>
      </c>
      <c r="B2" s="6" t="s">
        <v>770</v>
      </c>
      <c r="C2" s="24" t="s">
        <v>39</v>
      </c>
    </row>
    <row r="3" spans="1:3">
      <c r="A3" s="6" t="s">
        <v>1339</v>
      </c>
      <c r="B3" s="6" t="s">
        <v>788</v>
      </c>
      <c r="C3" s="24" t="s">
        <v>39</v>
      </c>
    </row>
    <row r="4" spans="1:3">
      <c r="A4" s="6" t="s">
        <v>1353</v>
      </c>
      <c r="B4" s="6" t="s">
        <v>792</v>
      </c>
      <c r="C4" s="24" t="s">
        <v>39</v>
      </c>
    </row>
    <row r="5" spans="1:3">
      <c r="A5" s="6" t="s">
        <v>1529</v>
      </c>
      <c r="B5" s="6" t="s">
        <v>78</v>
      </c>
      <c r="C5" s="24" t="s">
        <v>39</v>
      </c>
    </row>
    <row r="6" spans="1:3">
      <c r="A6" s="6" t="s">
        <v>1543</v>
      </c>
      <c r="B6" s="6" t="s">
        <v>85</v>
      </c>
      <c r="C6" s="24" t="s">
        <v>39</v>
      </c>
    </row>
    <row r="7" spans="1:3">
      <c r="A7" s="6" t="s">
        <v>1546</v>
      </c>
      <c r="B7" s="6" t="s">
        <v>87</v>
      </c>
      <c r="C7" s="24" t="s">
        <v>39</v>
      </c>
    </row>
    <row r="8" spans="1:3">
      <c r="A8" s="6" t="s">
        <v>1551</v>
      </c>
      <c r="B8" s="6" t="s">
        <v>89</v>
      </c>
      <c r="C8" s="24" t="s">
        <v>39</v>
      </c>
    </row>
    <row r="9" spans="1:3">
      <c r="A9" s="6" t="s">
        <v>1556</v>
      </c>
      <c r="B9" s="6" t="s">
        <v>92</v>
      </c>
      <c r="C9" s="24" t="s">
        <v>39</v>
      </c>
    </row>
    <row r="10" spans="1:3">
      <c r="A10" s="6" t="s">
        <v>1426</v>
      </c>
      <c r="B10" s="6" t="s">
        <v>427</v>
      </c>
      <c r="C10" s="24" t="s">
        <v>39</v>
      </c>
    </row>
    <row r="11" spans="1:3">
      <c r="A11" s="6" t="s">
        <v>1507</v>
      </c>
      <c r="B11" s="6" t="s">
        <v>246</v>
      </c>
      <c r="C11" s="24" t="s">
        <v>39</v>
      </c>
    </row>
    <row r="12" spans="1:3">
      <c r="A12" s="6" t="s">
        <v>1508</v>
      </c>
      <c r="B12" s="6" t="s">
        <v>640</v>
      </c>
      <c r="C12" s="24" t="s">
        <v>39</v>
      </c>
    </row>
    <row r="13" spans="1:3">
      <c r="A13" s="6" t="s">
        <v>1510</v>
      </c>
      <c r="B13" s="6" t="s">
        <v>249</v>
      </c>
      <c r="C13" s="24" t="s">
        <v>39</v>
      </c>
    </row>
    <row r="14" spans="1:3">
      <c r="A14" s="6" t="s">
        <v>1534</v>
      </c>
      <c r="B14" s="6" t="s">
        <v>37</v>
      </c>
      <c r="C14" s="24" t="s">
        <v>39</v>
      </c>
    </row>
    <row r="15" spans="1:3">
      <c r="A15" s="6" t="s">
        <v>1539</v>
      </c>
      <c r="B15" s="6" t="s">
        <v>50</v>
      </c>
      <c r="C15" s="24" t="s">
        <v>39</v>
      </c>
    </row>
    <row r="16" spans="1:3">
      <c r="A16" s="6" t="s">
        <v>1548</v>
      </c>
      <c r="B16" s="6" t="s">
        <v>58</v>
      </c>
      <c r="C16" s="24" t="s">
        <v>39</v>
      </c>
    </row>
    <row r="17" spans="1:3">
      <c r="A17" s="6" t="s">
        <v>1557</v>
      </c>
      <c r="B17" s="6" t="s">
        <v>61</v>
      </c>
      <c r="C17" s="24" t="s">
        <v>39</v>
      </c>
    </row>
    <row r="18" spans="1:3">
      <c r="A18" s="6" t="s">
        <v>1559</v>
      </c>
      <c r="B18" s="6" t="s">
        <v>64</v>
      </c>
      <c r="C18" s="24" t="s">
        <v>39</v>
      </c>
    </row>
    <row r="19" spans="1:3">
      <c r="A19" s="6" t="s">
        <v>1561</v>
      </c>
      <c r="B19" s="6" t="s">
        <v>65</v>
      </c>
      <c r="C19" s="24" t="s">
        <v>39</v>
      </c>
    </row>
    <row r="20" spans="1:3">
      <c r="A20" s="6" t="s">
        <v>1564</v>
      </c>
      <c r="B20" s="6" t="s">
        <v>68</v>
      </c>
      <c r="C20" s="24" t="s">
        <v>39</v>
      </c>
    </row>
    <row r="21" spans="1:3">
      <c r="A21" s="6" t="s">
        <v>1571</v>
      </c>
      <c r="B21" s="6" t="s">
        <v>109</v>
      </c>
      <c r="C21" s="24" t="s">
        <v>39</v>
      </c>
    </row>
    <row r="22" spans="1:3">
      <c r="A22" s="6" t="s">
        <v>1572</v>
      </c>
      <c r="B22" s="6" t="s">
        <v>112</v>
      </c>
      <c r="C22" s="24" t="s">
        <v>39</v>
      </c>
    </row>
    <row r="23" spans="1:3">
      <c r="A23" s="6" t="s">
        <v>1573</v>
      </c>
      <c r="B23" s="6" t="s">
        <v>114</v>
      </c>
      <c r="C23" s="24" t="s">
        <v>39</v>
      </c>
    </row>
    <row r="24" spans="1:3">
      <c r="A24" s="6" t="s">
        <v>1574</v>
      </c>
      <c r="B24" s="6" t="s">
        <v>116</v>
      </c>
      <c r="C24" s="24" t="s">
        <v>39</v>
      </c>
    </row>
    <row r="25" spans="1:3">
      <c r="A25" s="6" t="s">
        <v>1575</v>
      </c>
      <c r="B25" s="6" t="s">
        <v>121</v>
      </c>
      <c r="C25" s="24" t="s">
        <v>39</v>
      </c>
    </row>
    <row r="26" spans="1:3">
      <c r="A26" s="6" t="s">
        <v>1576</v>
      </c>
      <c r="B26" s="6" t="s">
        <v>122</v>
      </c>
      <c r="C26" s="24" t="s">
        <v>39</v>
      </c>
    </row>
    <row r="27" spans="1:3">
      <c r="A27" s="6" t="s">
        <v>1578</v>
      </c>
      <c r="B27" s="6" t="s">
        <v>126</v>
      </c>
      <c r="C27" s="24" t="s">
        <v>39</v>
      </c>
    </row>
    <row r="28" spans="1:3">
      <c r="A28" s="6" t="s">
        <v>1580</v>
      </c>
      <c r="B28" s="6" t="s">
        <v>131</v>
      </c>
      <c r="C28" s="24" t="s">
        <v>39</v>
      </c>
    </row>
    <row r="29" spans="1:3">
      <c r="A29" s="6" t="s">
        <v>1303</v>
      </c>
      <c r="B29" s="6" t="s">
        <v>959</v>
      </c>
      <c r="C29" s="24" t="s">
        <v>39</v>
      </c>
    </row>
    <row r="30" spans="1:3">
      <c r="A30" s="6" t="s">
        <v>1305</v>
      </c>
      <c r="B30" s="6" t="s">
        <v>962</v>
      </c>
      <c r="C30" s="24" t="s">
        <v>39</v>
      </c>
    </row>
    <row r="31" spans="1:3">
      <c r="A31" s="6" t="s">
        <v>1309</v>
      </c>
      <c r="B31" s="6" t="s">
        <v>964</v>
      </c>
      <c r="C31" s="24" t="s">
        <v>39</v>
      </c>
    </row>
    <row r="32" spans="1:3">
      <c r="A32" s="6" t="s">
        <v>1327</v>
      </c>
      <c r="B32" s="6" t="s">
        <v>968</v>
      </c>
      <c r="C32" s="24" t="s">
        <v>39</v>
      </c>
    </row>
    <row r="33" spans="1:3">
      <c r="A33" s="6" t="s">
        <v>1334</v>
      </c>
      <c r="B33" s="6" t="s">
        <v>972</v>
      </c>
      <c r="C33" s="24" t="s">
        <v>39</v>
      </c>
    </row>
    <row r="34" spans="1:3">
      <c r="A34" s="6" t="s">
        <v>1338</v>
      </c>
      <c r="B34" s="6" t="s">
        <v>974</v>
      </c>
      <c r="C34" s="24" t="s">
        <v>39</v>
      </c>
    </row>
    <row r="35" spans="1:3">
      <c r="A35" s="6" t="s">
        <v>1341</v>
      </c>
      <c r="B35" s="6" t="s">
        <v>977</v>
      </c>
      <c r="C35" s="24" t="s">
        <v>39</v>
      </c>
    </row>
    <row r="36" spans="1:3">
      <c r="A36" s="6" t="s">
        <v>1351</v>
      </c>
      <c r="B36" s="6" t="s">
        <v>980</v>
      </c>
      <c r="C36" s="24" t="s">
        <v>39</v>
      </c>
    </row>
    <row r="37" spans="1:3">
      <c r="A37" s="6" t="s">
        <v>1352</v>
      </c>
      <c r="B37" s="6" t="s">
        <v>983</v>
      </c>
      <c r="C37" s="24" t="s">
        <v>39</v>
      </c>
    </row>
    <row r="38" spans="1:3">
      <c r="A38" s="6" t="s">
        <v>1365</v>
      </c>
      <c r="B38" s="6" t="s">
        <v>984</v>
      </c>
      <c r="C38" s="24" t="s">
        <v>39</v>
      </c>
    </row>
    <row r="39" spans="1:3">
      <c r="A39" s="6" t="s">
        <v>1369</v>
      </c>
      <c r="B39" s="6" t="s">
        <v>990</v>
      </c>
      <c r="C39" s="24" t="s">
        <v>39</v>
      </c>
    </row>
    <row r="40" spans="1:3">
      <c r="A40" s="6" t="s">
        <v>1376</v>
      </c>
      <c r="B40" s="6" t="s">
        <v>993</v>
      </c>
      <c r="C40" s="24" t="s">
        <v>39</v>
      </c>
    </row>
    <row r="41" spans="1:3">
      <c r="A41" s="6" t="s">
        <v>1388</v>
      </c>
      <c r="B41" s="6" t="s">
        <v>997</v>
      </c>
      <c r="C41" s="24" t="s">
        <v>39</v>
      </c>
    </row>
    <row r="42" spans="1:3">
      <c r="A42" s="6" t="s">
        <v>1331</v>
      </c>
      <c r="B42" s="6" t="s">
        <v>184</v>
      </c>
      <c r="C42" s="24" t="s">
        <v>39</v>
      </c>
    </row>
    <row r="43" spans="1:3">
      <c r="A43" s="6" t="s">
        <v>1517</v>
      </c>
      <c r="B43" s="6" t="s">
        <v>321</v>
      </c>
      <c r="C43" s="24" t="s">
        <v>39</v>
      </c>
    </row>
    <row r="44" spans="1:3">
      <c r="A44" s="6" t="s">
        <v>1525</v>
      </c>
      <c r="B44" s="6" t="s">
        <v>154</v>
      </c>
      <c r="C44" s="24" t="s">
        <v>39</v>
      </c>
    </row>
    <row r="45" spans="1:3">
      <c r="A45" s="6" t="s">
        <v>1526</v>
      </c>
      <c r="B45" s="6" t="s">
        <v>157</v>
      </c>
      <c r="C45" s="24" t="s">
        <v>39</v>
      </c>
    </row>
    <row r="46" spans="1:3">
      <c r="A46" s="6" t="s">
        <v>1533</v>
      </c>
      <c r="B46" s="6" t="s">
        <v>166</v>
      </c>
      <c r="C46" s="24" t="s">
        <v>39</v>
      </c>
    </row>
    <row r="47" spans="1:3">
      <c r="A47" s="6" t="s">
        <v>1537</v>
      </c>
      <c r="B47" s="6" t="s">
        <v>170</v>
      </c>
      <c r="C47" s="24" t="s">
        <v>39</v>
      </c>
    </row>
    <row r="48" spans="1:3">
      <c r="A48" s="6" t="s">
        <v>1542</v>
      </c>
      <c r="B48" s="6" t="s">
        <v>175</v>
      </c>
      <c r="C48" s="24" t="s">
        <v>39</v>
      </c>
    </row>
    <row r="49" spans="1:3">
      <c r="A49" s="6" t="s">
        <v>1550</v>
      </c>
      <c r="B49" s="6" t="s">
        <v>707</v>
      </c>
      <c r="C49" s="24" t="s">
        <v>39</v>
      </c>
    </row>
    <row r="50" spans="1:3">
      <c r="A50" s="6" t="s">
        <v>1558</v>
      </c>
      <c r="B50" s="6" t="s">
        <v>178</v>
      </c>
      <c r="C50" s="24" t="s">
        <v>39</v>
      </c>
    </row>
    <row r="51" spans="1:3">
      <c r="A51" s="6" t="s">
        <v>1562</v>
      </c>
      <c r="B51" s="6" t="s">
        <v>180</v>
      </c>
      <c r="C51" s="24" t="s">
        <v>39</v>
      </c>
    </row>
    <row r="52" spans="1:3">
      <c r="A52" s="6" t="s">
        <v>1563</v>
      </c>
      <c r="B52" s="6" t="s">
        <v>181</v>
      </c>
      <c r="C52" s="24" t="s">
        <v>39</v>
      </c>
    </row>
    <row r="53" spans="1:3">
      <c r="A53" s="6" t="s">
        <v>1326</v>
      </c>
      <c r="B53" s="6" t="s">
        <v>189</v>
      </c>
      <c r="C53" s="24" t="s">
        <v>39</v>
      </c>
    </row>
    <row r="54" spans="1:3">
      <c r="A54" s="6" t="s">
        <v>1312</v>
      </c>
      <c r="B54" s="6" t="s">
        <v>195</v>
      </c>
      <c r="C54" s="24" t="s">
        <v>39</v>
      </c>
    </row>
    <row r="55" spans="1:3">
      <c r="A55" s="6" t="s">
        <v>1322</v>
      </c>
      <c r="B55" s="6" t="s">
        <v>217</v>
      </c>
      <c r="C55" s="24" t="s">
        <v>39</v>
      </c>
    </row>
    <row r="56" spans="1:3">
      <c r="A56" s="6" t="s">
        <v>1380</v>
      </c>
      <c r="B56" s="6" t="s">
        <v>222</v>
      </c>
      <c r="C56" s="24" t="s">
        <v>39</v>
      </c>
    </row>
    <row r="57" spans="1:3">
      <c r="A57" s="6" t="s">
        <v>1841</v>
      </c>
      <c r="B57" s="6" t="s">
        <v>1840</v>
      </c>
      <c r="C57" s="24" t="s">
        <v>39</v>
      </c>
    </row>
    <row r="58" spans="1:3">
      <c r="A58" s="6" t="s">
        <v>1330</v>
      </c>
      <c r="B58" s="6" t="s">
        <v>220</v>
      </c>
      <c r="C58" s="24" t="s">
        <v>39</v>
      </c>
    </row>
    <row r="59" spans="1:3">
      <c r="A59" s="6" t="s">
        <v>1360</v>
      </c>
      <c r="B59" s="6" t="s">
        <v>91</v>
      </c>
      <c r="C59" s="24" t="s">
        <v>39</v>
      </c>
    </row>
    <row r="60" spans="1:3">
      <c r="A60" s="6" t="s">
        <v>1356</v>
      </c>
      <c r="B60" s="6" t="s">
        <v>213</v>
      </c>
      <c r="C60" s="24" t="s">
        <v>39</v>
      </c>
    </row>
    <row r="61" spans="1:3">
      <c r="A61" s="6" t="s">
        <v>1366</v>
      </c>
      <c r="B61" s="6" t="s">
        <v>211</v>
      </c>
      <c r="C61" s="24" t="s">
        <v>39</v>
      </c>
    </row>
    <row r="62" spans="1:3">
      <c r="A62" s="6" t="s">
        <v>1344</v>
      </c>
      <c r="B62" s="6" t="s">
        <v>233</v>
      </c>
      <c r="C62" s="24" t="s">
        <v>39</v>
      </c>
    </row>
    <row r="63" spans="1:3">
      <c r="A63" s="6" t="s">
        <v>1349</v>
      </c>
      <c r="B63" s="6" t="s">
        <v>279</v>
      </c>
      <c r="C63" s="24" t="s">
        <v>39</v>
      </c>
    </row>
    <row r="64" spans="1:3">
      <c r="A64" s="6" t="s">
        <v>1385</v>
      </c>
      <c r="B64" s="6" t="s">
        <v>243</v>
      </c>
      <c r="C64" s="24" t="s">
        <v>39</v>
      </c>
    </row>
    <row r="65" spans="1:3">
      <c r="A65" s="6" t="s">
        <v>1342</v>
      </c>
      <c r="B65" s="6" t="s">
        <v>1219</v>
      </c>
      <c r="C65" s="24" t="s">
        <v>39</v>
      </c>
    </row>
    <row r="66" spans="1:3">
      <c r="A66" s="6" t="s">
        <v>1346</v>
      </c>
      <c r="B66" s="6" t="s">
        <v>263</v>
      </c>
      <c r="C66" s="24" t="s">
        <v>39</v>
      </c>
    </row>
    <row r="67" spans="1:3">
      <c r="A67" s="6" t="s">
        <v>1306</v>
      </c>
      <c r="B67" s="6" t="s">
        <v>269</v>
      </c>
      <c r="C67" s="24" t="s">
        <v>39</v>
      </c>
    </row>
    <row r="68" spans="1:3">
      <c r="A68" s="6" t="s">
        <v>1329</v>
      </c>
      <c r="B68" s="6" t="s">
        <v>230</v>
      </c>
      <c r="C68" s="24" t="s">
        <v>39</v>
      </c>
    </row>
    <row r="69" spans="1:3">
      <c r="A69" s="6" t="s">
        <v>1348</v>
      </c>
      <c r="B69" s="6" t="s">
        <v>275</v>
      </c>
      <c r="C69" s="24" t="s">
        <v>39</v>
      </c>
    </row>
    <row r="70" spans="1:3">
      <c r="A70" s="6" t="s">
        <v>1359</v>
      </c>
      <c r="B70" s="6" t="s">
        <v>795</v>
      </c>
      <c r="C70" s="24" t="s">
        <v>39</v>
      </c>
    </row>
    <row r="71" spans="1:3">
      <c r="A71" s="6" t="s">
        <v>1307</v>
      </c>
      <c r="B71" s="6" t="s">
        <v>281</v>
      </c>
      <c r="C71" s="24" t="s">
        <v>39</v>
      </c>
    </row>
    <row r="72" spans="1:3">
      <c r="A72" s="6" t="s">
        <v>1332</v>
      </c>
      <c r="B72" s="6" t="s">
        <v>283</v>
      </c>
      <c r="C72" s="24" t="s">
        <v>39</v>
      </c>
    </row>
    <row r="73" spans="1:3">
      <c r="A73" s="6" t="s">
        <v>1340</v>
      </c>
      <c r="B73" s="6" t="s">
        <v>285</v>
      </c>
      <c r="C73" s="24" t="s">
        <v>39</v>
      </c>
    </row>
    <row r="74" spans="1:3">
      <c r="A74" s="6" t="s">
        <v>1318</v>
      </c>
      <c r="B74" s="6" t="s">
        <v>291</v>
      </c>
      <c r="C74" s="24" t="s">
        <v>39</v>
      </c>
    </row>
    <row r="75" spans="1:3">
      <c r="A75" s="6" t="s">
        <v>1323</v>
      </c>
      <c r="B75" s="6" t="s">
        <v>295</v>
      </c>
      <c r="C75" s="24" t="s">
        <v>39</v>
      </c>
    </row>
    <row r="76" spans="1:3">
      <c r="A76" s="6" t="s">
        <v>1325</v>
      </c>
      <c r="B76" s="6" t="s">
        <v>296</v>
      </c>
      <c r="C76" s="24" t="s">
        <v>39</v>
      </c>
    </row>
    <row r="77" spans="1:3">
      <c r="A77" s="6" t="s">
        <v>1362</v>
      </c>
      <c r="B77" s="6" t="s">
        <v>298</v>
      </c>
      <c r="C77" s="24" t="s">
        <v>39</v>
      </c>
    </row>
    <row r="78" spans="1:3">
      <c r="A78" s="6" t="s">
        <v>1518</v>
      </c>
      <c r="B78" s="6" t="s">
        <v>299</v>
      </c>
      <c r="C78" s="24" t="s">
        <v>39</v>
      </c>
    </row>
    <row r="79" spans="1:3">
      <c r="A79" s="6" t="s">
        <v>1520</v>
      </c>
      <c r="B79" s="6" t="s">
        <v>134</v>
      </c>
      <c r="C79" s="24" t="s">
        <v>39</v>
      </c>
    </row>
    <row r="80" spans="1:3">
      <c r="A80" s="6" t="s">
        <v>1560</v>
      </c>
      <c r="B80" s="6" t="s">
        <v>307</v>
      </c>
      <c r="C80" s="24" t="s">
        <v>39</v>
      </c>
    </row>
    <row r="81" spans="1:3">
      <c r="A81" s="6" t="s">
        <v>1316</v>
      </c>
      <c r="B81" s="6" t="s">
        <v>311</v>
      </c>
      <c r="C81" s="24" t="s">
        <v>39</v>
      </c>
    </row>
    <row r="82" spans="1:3">
      <c r="A82" s="6" t="s">
        <v>1355</v>
      </c>
      <c r="B82" s="6" t="s">
        <v>314</v>
      </c>
      <c r="C82" s="24" t="s">
        <v>39</v>
      </c>
    </row>
    <row r="83" spans="1:3">
      <c r="A83" s="6" t="s">
        <v>1304</v>
      </c>
      <c r="B83" s="6" t="s">
        <v>315</v>
      </c>
      <c r="C83" s="24" t="s">
        <v>39</v>
      </c>
    </row>
    <row r="84" spans="1:3">
      <c r="A84" s="6" t="s">
        <v>1314</v>
      </c>
      <c r="B84" s="6" t="s">
        <v>317</v>
      </c>
      <c r="C84" s="24" t="s">
        <v>39</v>
      </c>
    </row>
    <row r="85" spans="1:3">
      <c r="A85" s="6" t="s">
        <v>1319</v>
      </c>
      <c r="B85" s="6" t="s">
        <v>152</v>
      </c>
      <c r="C85" s="24" t="s">
        <v>39</v>
      </c>
    </row>
    <row r="86" spans="1:3">
      <c r="A86" s="6" t="s">
        <v>1320</v>
      </c>
      <c r="B86" s="6" t="s">
        <v>260</v>
      </c>
      <c r="C86" s="24" t="s">
        <v>39</v>
      </c>
    </row>
    <row r="87" spans="1:3">
      <c r="A87" s="6" t="s">
        <v>1321</v>
      </c>
      <c r="B87" s="6" t="s">
        <v>322</v>
      </c>
      <c r="C87" s="24" t="s">
        <v>39</v>
      </c>
    </row>
    <row r="88" spans="1:3">
      <c r="A88" s="6" t="s">
        <v>1424</v>
      </c>
      <c r="B88" s="6" t="s">
        <v>626</v>
      </c>
      <c r="C88" s="24" t="s">
        <v>39</v>
      </c>
    </row>
    <row r="89" spans="1:3">
      <c r="A89" s="6" t="s">
        <v>1593</v>
      </c>
      <c r="B89" s="6" t="s">
        <v>1965</v>
      </c>
      <c r="C89" s="24" t="s">
        <v>39</v>
      </c>
    </row>
    <row r="90" spans="1:3">
      <c r="A90" s="6" t="s">
        <v>1350</v>
      </c>
      <c r="B90" s="6" t="s">
        <v>979</v>
      </c>
      <c r="C90" s="24" t="s">
        <v>39</v>
      </c>
    </row>
    <row r="91" spans="1:3">
      <c r="A91" s="6" t="s">
        <v>1509</v>
      </c>
      <c r="B91" s="6" t="s">
        <v>649</v>
      </c>
      <c r="C91" s="24" t="s">
        <v>39</v>
      </c>
    </row>
    <row r="92" spans="1:3">
      <c r="A92" s="6" t="s">
        <v>1465</v>
      </c>
      <c r="B92" s="6" t="s">
        <v>513</v>
      </c>
      <c r="C92" s="24" t="s">
        <v>39</v>
      </c>
    </row>
    <row r="93" spans="1:3">
      <c r="A93" s="6" t="s">
        <v>1483</v>
      </c>
      <c r="B93" s="6" t="s">
        <v>532</v>
      </c>
      <c r="C93" s="24" t="s">
        <v>39</v>
      </c>
    </row>
    <row r="94" spans="1:3">
      <c r="A94" s="6" t="s">
        <v>1496</v>
      </c>
      <c r="B94" s="6" t="s">
        <v>823</v>
      </c>
      <c r="C94" s="24" t="s">
        <v>39</v>
      </c>
    </row>
    <row r="95" spans="1:3">
      <c r="A95" s="6" t="s">
        <v>1568</v>
      </c>
      <c r="B95" s="6" t="s">
        <v>99</v>
      </c>
      <c r="C95" s="24" t="s">
        <v>39</v>
      </c>
    </row>
    <row r="96" spans="1:3">
      <c r="A96" s="6" t="s">
        <v>1452</v>
      </c>
      <c r="B96" s="6" t="s">
        <v>490</v>
      </c>
      <c r="C96" s="24" t="s">
        <v>39</v>
      </c>
    </row>
    <row r="97" spans="1:3">
      <c r="A97" s="6" t="s">
        <v>1347</v>
      </c>
      <c r="B97" s="6" t="s">
        <v>227</v>
      </c>
      <c r="C97" s="24" t="s">
        <v>39</v>
      </c>
    </row>
    <row r="98" spans="1:3">
      <c r="A98" s="6" t="s">
        <v>1378</v>
      </c>
      <c r="B98" s="6" t="s">
        <v>257</v>
      </c>
      <c r="C98" s="24" t="s">
        <v>39</v>
      </c>
    </row>
    <row r="99" spans="1:3">
      <c r="A99" s="6" t="s">
        <v>1315</v>
      </c>
      <c r="B99" s="6" t="s">
        <v>595</v>
      </c>
      <c r="C99" s="24" t="s">
        <v>39</v>
      </c>
    </row>
    <row r="100" spans="1:3">
      <c r="A100" s="6" t="s">
        <v>1333</v>
      </c>
      <c r="B100" s="6" t="s">
        <v>597</v>
      </c>
      <c r="C100" s="24" t="s">
        <v>39</v>
      </c>
    </row>
    <row r="101" spans="1:3">
      <c r="A101" s="6" t="s">
        <v>1373</v>
      </c>
      <c r="B101" s="6" t="s">
        <v>604</v>
      </c>
      <c r="C101" s="24" t="s">
        <v>39</v>
      </c>
    </row>
    <row r="102" spans="1:3">
      <c r="A102" s="6" t="s">
        <v>1394</v>
      </c>
      <c r="B102" s="6" t="s">
        <v>613</v>
      </c>
      <c r="C102" s="24" t="s">
        <v>39</v>
      </c>
    </row>
    <row r="103" spans="1:3">
      <c r="A103" s="6" t="s">
        <v>1395</v>
      </c>
      <c r="B103" s="6" t="s">
        <v>615</v>
      </c>
      <c r="C103" s="24" t="s">
        <v>39</v>
      </c>
    </row>
    <row r="104" spans="1:3">
      <c r="A104" s="6" t="s">
        <v>1399</v>
      </c>
      <c r="B104" s="6" t="s">
        <v>616</v>
      </c>
      <c r="C104" s="24" t="s">
        <v>39</v>
      </c>
    </row>
    <row r="105" spans="1:3">
      <c r="A105" s="6" t="s">
        <v>1407</v>
      </c>
      <c r="B105" s="6" t="s">
        <v>618</v>
      </c>
      <c r="C105" s="24" t="s">
        <v>39</v>
      </c>
    </row>
    <row r="106" spans="1:3">
      <c r="A106" s="6" t="s">
        <v>1409</v>
      </c>
      <c r="B106" s="6" t="s">
        <v>620</v>
      </c>
      <c r="C106" s="24" t="s">
        <v>39</v>
      </c>
    </row>
    <row r="107" spans="1:3">
      <c r="A107" s="6" t="s">
        <v>1412</v>
      </c>
      <c r="B107" s="6" t="s">
        <v>622</v>
      </c>
      <c r="C107" s="24" t="s">
        <v>39</v>
      </c>
    </row>
    <row r="108" spans="1:3">
      <c r="A108" s="6" t="s">
        <v>1414</v>
      </c>
      <c r="B108" s="6" t="s">
        <v>624</v>
      </c>
      <c r="C108" s="24" t="s">
        <v>39</v>
      </c>
    </row>
    <row r="109" spans="1:3">
      <c r="A109" s="6" t="s">
        <v>1419</v>
      </c>
      <c r="B109" s="6" t="s">
        <v>625</v>
      </c>
      <c r="C109" s="24" t="s">
        <v>39</v>
      </c>
    </row>
    <row r="110" spans="1:3">
      <c r="A110" s="6" t="s">
        <v>1428</v>
      </c>
      <c r="B110" s="6" t="s">
        <v>628</v>
      </c>
      <c r="C110" s="24" t="s">
        <v>39</v>
      </c>
    </row>
    <row r="111" spans="1:3">
      <c r="A111" s="6" t="s">
        <v>1429</v>
      </c>
      <c r="B111" s="6" t="s">
        <v>629</v>
      </c>
      <c r="C111" s="24" t="s">
        <v>39</v>
      </c>
    </row>
    <row r="112" spans="1:3">
      <c r="A112" s="6" t="s">
        <v>1588</v>
      </c>
      <c r="B112" s="6" t="s">
        <v>1016</v>
      </c>
      <c r="C112" s="24" t="s">
        <v>39</v>
      </c>
    </row>
    <row r="113" spans="1:3">
      <c r="A113" s="6" t="s">
        <v>1436</v>
      </c>
      <c r="B113" s="6" t="s">
        <v>633</v>
      </c>
      <c r="C113" s="24" t="s">
        <v>39</v>
      </c>
    </row>
    <row r="114" spans="1:3">
      <c r="A114" s="6" t="s">
        <v>1589</v>
      </c>
      <c r="B114" s="6" t="s">
        <v>1019</v>
      </c>
      <c r="C114" s="24" t="s">
        <v>39</v>
      </c>
    </row>
    <row r="115" spans="1:3">
      <c r="A115" s="6" t="s">
        <v>1437</v>
      </c>
      <c r="B115" s="6" t="s">
        <v>634</v>
      </c>
      <c r="C115" s="24" t="s">
        <v>39</v>
      </c>
    </row>
    <row r="116" spans="1:3">
      <c r="A116" s="6" t="s">
        <v>1441</v>
      </c>
      <c r="B116" s="6" t="s">
        <v>639</v>
      </c>
      <c r="C116" s="24" t="s">
        <v>39</v>
      </c>
    </row>
    <row r="117" spans="1:3">
      <c r="A117" s="6" t="s">
        <v>1445</v>
      </c>
      <c r="B117" s="6" t="s">
        <v>643</v>
      </c>
      <c r="C117" s="24" t="s">
        <v>39</v>
      </c>
    </row>
    <row r="118" spans="1:3">
      <c r="A118" s="6" t="s">
        <v>1466</v>
      </c>
      <c r="B118" s="6" t="s">
        <v>651</v>
      </c>
      <c r="C118" s="24" t="s">
        <v>39</v>
      </c>
    </row>
    <row r="119" spans="1:3">
      <c r="A119" s="6" t="s">
        <v>1473</v>
      </c>
      <c r="B119" s="6" t="s">
        <v>653</v>
      </c>
      <c r="C119" s="24" t="s">
        <v>39</v>
      </c>
    </row>
    <row r="120" spans="1:3">
      <c r="A120" s="6" t="s">
        <v>1482</v>
      </c>
      <c r="B120" s="6" t="s">
        <v>655</v>
      </c>
      <c r="C120" s="24" t="s">
        <v>39</v>
      </c>
    </row>
    <row r="121" spans="1:3">
      <c r="A121" s="6" t="s">
        <v>1487</v>
      </c>
      <c r="B121" s="6" t="s">
        <v>659</v>
      </c>
      <c r="C121" s="24" t="s">
        <v>39</v>
      </c>
    </row>
    <row r="122" spans="1:3">
      <c r="A122" s="6" t="s">
        <v>1590</v>
      </c>
      <c r="B122" s="6" t="s">
        <v>1280</v>
      </c>
      <c r="C122" s="24" t="s">
        <v>39</v>
      </c>
    </row>
    <row r="123" spans="1:3">
      <c r="A123" s="6" t="s">
        <v>1495</v>
      </c>
      <c r="B123" s="6" t="s">
        <v>598</v>
      </c>
      <c r="C123" s="24" t="s">
        <v>39</v>
      </c>
    </row>
    <row r="124" spans="1:3">
      <c r="A124" s="6" t="s">
        <v>1497</v>
      </c>
      <c r="B124" s="6" t="s">
        <v>663</v>
      </c>
      <c r="C124" s="24" t="s">
        <v>39</v>
      </c>
    </row>
    <row r="125" spans="1:3">
      <c r="A125" s="6" t="s">
        <v>1502</v>
      </c>
      <c r="B125" s="6" t="s">
        <v>141</v>
      </c>
      <c r="C125" s="24" t="s">
        <v>39</v>
      </c>
    </row>
    <row r="126" spans="1:3">
      <c r="A126" s="6" t="s">
        <v>1503</v>
      </c>
      <c r="B126" s="6" t="s">
        <v>667</v>
      </c>
      <c r="C126" s="24" t="s">
        <v>39</v>
      </c>
    </row>
    <row r="127" spans="1:3">
      <c r="A127" s="6" t="s">
        <v>1311</v>
      </c>
      <c r="B127" s="6" t="s">
        <v>675</v>
      </c>
      <c r="C127" s="24" t="s">
        <v>39</v>
      </c>
    </row>
    <row r="128" spans="1:3">
      <c r="A128" s="6" t="s">
        <v>1361</v>
      </c>
      <c r="B128" s="6" t="s">
        <v>684</v>
      </c>
      <c r="C128" s="24" t="s">
        <v>39</v>
      </c>
    </row>
    <row r="129" spans="1:3">
      <c r="A129" s="6" t="s">
        <v>1375</v>
      </c>
      <c r="B129" s="6" t="s">
        <v>552</v>
      </c>
      <c r="C129" s="24" t="s">
        <v>39</v>
      </c>
    </row>
    <row r="130" spans="1:3">
      <c r="A130" s="6" t="s">
        <v>1505</v>
      </c>
      <c r="B130" s="6" t="s">
        <v>584</v>
      </c>
      <c r="C130" s="24" t="s">
        <v>39</v>
      </c>
    </row>
    <row r="131" spans="1:3">
      <c r="A131" s="6" t="s">
        <v>1336</v>
      </c>
      <c r="B131" s="6" t="s">
        <v>691</v>
      </c>
      <c r="C131" s="24" t="s">
        <v>39</v>
      </c>
    </row>
    <row r="132" spans="1:3">
      <c r="A132" s="6" t="s">
        <v>1382</v>
      </c>
      <c r="B132" s="6" t="s">
        <v>693</v>
      </c>
      <c r="C132" s="24" t="s">
        <v>39</v>
      </c>
    </row>
    <row r="133" spans="1:3">
      <c r="A133" s="6" t="s">
        <v>1335</v>
      </c>
      <c r="B133" s="6" t="s">
        <v>698</v>
      </c>
      <c r="C133" s="24" t="s">
        <v>39</v>
      </c>
    </row>
    <row r="134" spans="1:3">
      <c r="A134" s="6" t="s">
        <v>1324</v>
      </c>
      <c r="B134" s="6" t="s">
        <v>702</v>
      </c>
      <c r="C134" s="24" t="s">
        <v>39</v>
      </c>
    </row>
    <row r="135" spans="1:3">
      <c r="A135" s="6" t="s">
        <v>1354</v>
      </c>
      <c r="B135" s="6" t="s">
        <v>708</v>
      </c>
      <c r="C135" s="24" t="s">
        <v>39</v>
      </c>
    </row>
    <row r="136" spans="1:3">
      <c r="A136" s="6" t="s">
        <v>1357</v>
      </c>
      <c r="B136" s="6" t="s">
        <v>709</v>
      </c>
      <c r="C136" s="24" t="s">
        <v>39</v>
      </c>
    </row>
    <row r="137" spans="1:3">
      <c r="A137" s="6" t="s">
        <v>1364</v>
      </c>
      <c r="B137" s="6" t="s">
        <v>711</v>
      </c>
      <c r="C137" s="24" t="s">
        <v>39</v>
      </c>
    </row>
    <row r="138" spans="1:3">
      <c r="A138" s="6" t="s">
        <v>1381</v>
      </c>
      <c r="B138" s="6" t="s">
        <v>714</v>
      </c>
      <c r="C138" s="24" t="s">
        <v>39</v>
      </c>
    </row>
    <row r="139" spans="1:3">
      <c r="A139" s="6" t="s">
        <v>1310</v>
      </c>
      <c r="B139" s="6" t="s">
        <v>717</v>
      </c>
      <c r="C139" s="24" t="s">
        <v>39</v>
      </c>
    </row>
    <row r="140" spans="1:3">
      <c r="A140" s="6" t="s">
        <v>1345</v>
      </c>
      <c r="B140" s="6" t="s">
        <v>721</v>
      </c>
      <c r="C140" s="24" t="s">
        <v>39</v>
      </c>
    </row>
    <row r="141" spans="1:3">
      <c r="A141" s="6" t="s">
        <v>1358</v>
      </c>
      <c r="B141" s="6" t="s">
        <v>723</v>
      </c>
      <c r="C141" s="24" t="s">
        <v>39</v>
      </c>
    </row>
    <row r="142" spans="1:3">
      <c r="A142" s="6" t="s">
        <v>1328</v>
      </c>
      <c r="B142" s="6" t="s">
        <v>969</v>
      </c>
      <c r="C142" s="24" t="s">
        <v>39</v>
      </c>
    </row>
    <row r="143" spans="1:3">
      <c r="A143" s="7" t="s">
        <v>1337</v>
      </c>
      <c r="B143" s="6" t="s">
        <v>787</v>
      </c>
      <c r="C143" s="24" t="s">
        <v>39</v>
      </c>
    </row>
    <row r="144" spans="1:3">
      <c r="A144" s="6" t="s">
        <v>1577</v>
      </c>
      <c r="B144" s="6" t="s">
        <v>124</v>
      </c>
      <c r="C144" s="24" t="s">
        <v>39</v>
      </c>
    </row>
    <row r="145" spans="1:3">
      <c r="A145" s="6" t="s">
        <v>1476</v>
      </c>
      <c r="B145" s="6" t="s">
        <v>524</v>
      </c>
      <c r="C145" s="24" t="s">
        <v>39</v>
      </c>
    </row>
    <row r="146" spans="1:3">
      <c r="A146" s="6" t="s">
        <v>1363</v>
      </c>
      <c r="B146" s="6" t="s">
        <v>798</v>
      </c>
      <c r="C146" s="24" t="s">
        <v>39</v>
      </c>
    </row>
    <row r="147" spans="1:3">
      <c r="A147" s="6" t="s">
        <v>1370</v>
      </c>
      <c r="B147" s="6" t="s">
        <v>800</v>
      </c>
      <c r="C147" s="24" t="s">
        <v>39</v>
      </c>
    </row>
    <row r="148" spans="1:3">
      <c r="A148" s="6" t="s">
        <v>1515</v>
      </c>
      <c r="B148" s="6" t="s">
        <v>732</v>
      </c>
      <c r="C148" s="24" t="s">
        <v>39</v>
      </c>
    </row>
    <row r="149" spans="1:3">
      <c r="A149" s="6" t="s">
        <v>1516</v>
      </c>
      <c r="B149" s="6" t="s">
        <v>734</v>
      </c>
      <c r="C149" s="24" t="s">
        <v>39</v>
      </c>
    </row>
    <row r="150" spans="1:3">
      <c r="A150" s="6" t="s">
        <v>1531</v>
      </c>
      <c r="B150" s="6" t="s">
        <v>744</v>
      </c>
      <c r="C150" s="24" t="s">
        <v>39</v>
      </c>
    </row>
    <row r="151" spans="1:3">
      <c r="A151" s="6" t="s">
        <v>1554</v>
      </c>
      <c r="B151" s="6" t="s">
        <v>754</v>
      </c>
      <c r="C151" s="24" t="s">
        <v>39</v>
      </c>
    </row>
    <row r="152" spans="1:3">
      <c r="A152" s="6" t="s">
        <v>1402</v>
      </c>
      <c r="B152" s="6" t="s">
        <v>370</v>
      </c>
      <c r="C152" s="24" t="s">
        <v>39</v>
      </c>
    </row>
    <row r="153" spans="1:3">
      <c r="A153" s="6" t="s">
        <v>1431</v>
      </c>
      <c r="B153" s="6" t="s">
        <v>436</v>
      </c>
      <c r="C153" s="24" t="s">
        <v>39</v>
      </c>
    </row>
    <row r="154" spans="1:3">
      <c r="A154" s="6" t="s">
        <v>1459</v>
      </c>
      <c r="B154" s="6" t="s">
        <v>501</v>
      </c>
      <c r="C154" s="24" t="s">
        <v>39</v>
      </c>
    </row>
    <row r="155" spans="1:3">
      <c r="A155" s="6" t="s">
        <v>1398</v>
      </c>
      <c r="B155" s="6" t="s">
        <v>366</v>
      </c>
      <c r="C155" s="24" t="s">
        <v>39</v>
      </c>
    </row>
    <row r="156" spans="1:3">
      <c r="A156" s="6" t="s">
        <v>1462</v>
      </c>
      <c r="B156" s="6" t="s">
        <v>509</v>
      </c>
      <c r="C156" s="24" t="s">
        <v>39</v>
      </c>
    </row>
    <row r="157" spans="1:3">
      <c r="A157" s="6" t="s">
        <v>1492</v>
      </c>
      <c r="B157" s="6" t="s">
        <v>550</v>
      </c>
      <c r="C157" s="24" t="s">
        <v>39</v>
      </c>
    </row>
    <row r="158" spans="1:3">
      <c r="A158" s="6" t="s">
        <v>1390</v>
      </c>
      <c r="B158" s="6" t="s">
        <v>338</v>
      </c>
      <c r="C158" s="24" t="s">
        <v>39</v>
      </c>
    </row>
    <row r="159" spans="1:3">
      <c r="A159" s="6" t="s">
        <v>1393</v>
      </c>
      <c r="B159" s="6" t="s">
        <v>353</v>
      </c>
      <c r="C159" s="24" t="s">
        <v>39</v>
      </c>
    </row>
    <row r="160" spans="1:3">
      <c r="A160" s="6" t="s">
        <v>1966</v>
      </c>
      <c r="B160" s="6" t="s">
        <v>356</v>
      </c>
      <c r="C160" s="24" t="s">
        <v>39</v>
      </c>
    </row>
    <row r="161" spans="1:3">
      <c r="A161" s="6" t="s">
        <v>1403</v>
      </c>
      <c r="B161" s="6" t="s">
        <v>374</v>
      </c>
      <c r="C161" s="24" t="s">
        <v>39</v>
      </c>
    </row>
    <row r="162" spans="1:3">
      <c r="A162" s="6" t="s">
        <v>1408</v>
      </c>
      <c r="B162" s="6" t="s">
        <v>378</v>
      </c>
      <c r="C162" s="24" t="s">
        <v>39</v>
      </c>
    </row>
    <row r="163" spans="1:3">
      <c r="A163" s="6" t="s">
        <v>1410</v>
      </c>
      <c r="B163" s="6" t="s">
        <v>382</v>
      </c>
      <c r="C163" s="24" t="s">
        <v>39</v>
      </c>
    </row>
    <row r="164" spans="1:3">
      <c r="A164" s="6" t="s">
        <v>1438</v>
      </c>
      <c r="B164" s="6" t="s">
        <v>449</v>
      </c>
      <c r="C164" s="24" t="s">
        <v>39</v>
      </c>
    </row>
    <row r="165" spans="1:3">
      <c r="A165" s="6" t="s">
        <v>1440</v>
      </c>
      <c r="B165" s="6" t="s">
        <v>462</v>
      </c>
      <c r="C165" s="24" t="s">
        <v>39</v>
      </c>
    </row>
    <row r="166" spans="1:3">
      <c r="A166" s="6" t="s">
        <v>1443</v>
      </c>
      <c r="B166" s="6" t="s">
        <v>201</v>
      </c>
      <c r="C166" s="24" t="s">
        <v>39</v>
      </c>
    </row>
    <row r="167" spans="1:3">
      <c r="A167" s="6" t="s">
        <v>1446</v>
      </c>
      <c r="B167" s="6" t="s">
        <v>478</v>
      </c>
      <c r="C167" s="24" t="s">
        <v>39</v>
      </c>
    </row>
    <row r="168" spans="1:3">
      <c r="A168" s="6" t="s">
        <v>1448</v>
      </c>
      <c r="B168" s="6" t="s">
        <v>485</v>
      </c>
      <c r="C168" s="24" t="s">
        <v>39</v>
      </c>
    </row>
    <row r="169" spans="1:3">
      <c r="A169" s="6" t="s">
        <v>1461</v>
      </c>
      <c r="B169" s="6" t="s">
        <v>505</v>
      </c>
      <c r="C169" s="24" t="s">
        <v>39</v>
      </c>
    </row>
    <row r="170" spans="1:3">
      <c r="A170" s="6" t="s">
        <v>1468</v>
      </c>
      <c r="B170" s="6" t="s">
        <v>515</v>
      </c>
      <c r="C170" s="24" t="s">
        <v>39</v>
      </c>
    </row>
    <row r="171" spans="1:3">
      <c r="A171" s="6" t="s">
        <v>1477</v>
      </c>
      <c r="B171" s="6" t="s">
        <v>526</v>
      </c>
      <c r="C171" s="24" t="s">
        <v>39</v>
      </c>
    </row>
    <row r="172" spans="1:3">
      <c r="A172" s="6" t="s">
        <v>1493</v>
      </c>
      <c r="B172" s="6" t="s">
        <v>557</v>
      </c>
      <c r="C172" s="24" t="s">
        <v>39</v>
      </c>
    </row>
    <row r="173" spans="1:3">
      <c r="A173" s="6" t="s">
        <v>1501</v>
      </c>
      <c r="B173" s="6" t="s">
        <v>572</v>
      </c>
      <c r="C173" s="24" t="s">
        <v>39</v>
      </c>
    </row>
    <row r="174" spans="1:3">
      <c r="A174" s="6" t="s">
        <v>1401</v>
      </c>
      <c r="B174" s="6" t="s">
        <v>369</v>
      </c>
      <c r="C174" s="24" t="s">
        <v>39</v>
      </c>
    </row>
    <row r="175" spans="1:3">
      <c r="A175" s="6" t="s">
        <v>1416</v>
      </c>
      <c r="B175" s="6" t="s">
        <v>778</v>
      </c>
      <c r="C175" s="24" t="s">
        <v>39</v>
      </c>
    </row>
    <row r="176" spans="1:3">
      <c r="A176" s="6" t="s">
        <v>1435</v>
      </c>
      <c r="B176" s="6" t="s">
        <v>439</v>
      </c>
      <c r="C176" s="24" t="s">
        <v>39</v>
      </c>
    </row>
    <row r="177" spans="1:3">
      <c r="A177" s="6" t="s">
        <v>1463</v>
      </c>
      <c r="B177" s="6" t="s">
        <v>510</v>
      </c>
      <c r="C177" s="24" t="s">
        <v>39</v>
      </c>
    </row>
    <row r="178" spans="1:3">
      <c r="A178" s="6" t="s">
        <v>1469</v>
      </c>
      <c r="B178" s="6" t="s">
        <v>797</v>
      </c>
      <c r="C178" s="24" t="s">
        <v>39</v>
      </c>
    </row>
    <row r="179" spans="1:3">
      <c r="A179" s="6" t="s">
        <v>1481</v>
      </c>
      <c r="B179" s="6" t="s">
        <v>531</v>
      </c>
      <c r="C179" s="24" t="s">
        <v>39</v>
      </c>
    </row>
    <row r="180" spans="1:3">
      <c r="A180" s="6" t="s">
        <v>1422</v>
      </c>
      <c r="B180" s="6" t="s">
        <v>414</v>
      </c>
      <c r="C180" s="24" t="s">
        <v>39</v>
      </c>
    </row>
    <row r="181" spans="1:3">
      <c r="A181" s="6" t="s">
        <v>1383</v>
      </c>
      <c r="B181" s="6" t="s">
        <v>949</v>
      </c>
      <c r="C181" s="24" t="s">
        <v>39</v>
      </c>
    </row>
    <row r="182" spans="1:3">
      <c r="A182" s="6" t="s">
        <v>1506</v>
      </c>
      <c r="B182" s="6" t="s">
        <v>586</v>
      </c>
      <c r="C182" s="24" t="s">
        <v>39</v>
      </c>
    </row>
    <row r="183" spans="1:3">
      <c r="A183" s="6" t="s">
        <v>1417</v>
      </c>
      <c r="B183" s="6" t="s">
        <v>399</v>
      </c>
      <c r="C183" s="24" t="s">
        <v>39</v>
      </c>
    </row>
    <row r="184" spans="1:3">
      <c r="A184" s="6" t="s">
        <v>1420</v>
      </c>
      <c r="B184" s="6" t="s">
        <v>409</v>
      </c>
      <c r="C184" s="24" t="s">
        <v>39</v>
      </c>
    </row>
    <row r="185" spans="1:3">
      <c r="A185" s="6" t="s">
        <v>1425</v>
      </c>
      <c r="B185" s="6" t="s">
        <v>425</v>
      </c>
      <c r="C185" s="24" t="s">
        <v>39</v>
      </c>
    </row>
    <row r="186" spans="1:3">
      <c r="A186" s="6" t="s">
        <v>1449</v>
      </c>
      <c r="B186" s="6" t="s">
        <v>486</v>
      </c>
      <c r="C186" s="24" t="s">
        <v>39</v>
      </c>
    </row>
    <row r="187" spans="1:3">
      <c r="A187" s="6" t="s">
        <v>1455</v>
      </c>
      <c r="B187" s="6" t="s">
        <v>494</v>
      </c>
      <c r="C187" s="24" t="s">
        <v>39</v>
      </c>
    </row>
    <row r="188" spans="1:3">
      <c r="A188" s="6" t="s">
        <v>1467</v>
      </c>
      <c r="B188" s="6" t="s">
        <v>514</v>
      </c>
      <c r="C188" s="24" t="s">
        <v>39</v>
      </c>
    </row>
    <row r="189" spans="1:3">
      <c r="A189" s="6" t="s">
        <v>1472</v>
      </c>
      <c r="B189" s="6" t="s">
        <v>520</v>
      </c>
      <c r="C189" s="24" t="s">
        <v>39</v>
      </c>
    </row>
    <row r="190" spans="1:3">
      <c r="A190" s="6" t="s">
        <v>1478</v>
      </c>
      <c r="B190" s="6" t="s">
        <v>528</v>
      </c>
      <c r="C190" s="24" t="s">
        <v>39</v>
      </c>
    </row>
    <row r="191" spans="1:3">
      <c r="A191" s="6" t="s">
        <v>1485</v>
      </c>
      <c r="B191" s="6" t="s">
        <v>533</v>
      </c>
      <c r="C191" s="24" t="s">
        <v>39</v>
      </c>
    </row>
    <row r="192" spans="1:3">
      <c r="A192" s="6" t="s">
        <v>1488</v>
      </c>
      <c r="B192" s="6" t="s">
        <v>543</v>
      </c>
      <c r="C192" s="24" t="s">
        <v>39</v>
      </c>
    </row>
    <row r="193" spans="1:3">
      <c r="A193" s="6" t="s">
        <v>1491</v>
      </c>
      <c r="B193" s="6" t="s">
        <v>808</v>
      </c>
      <c r="C193" s="24" t="s">
        <v>39</v>
      </c>
    </row>
    <row r="194" spans="1:3">
      <c r="A194" s="6" t="s">
        <v>1498</v>
      </c>
      <c r="B194" s="6" t="s">
        <v>562</v>
      </c>
      <c r="C194" s="24" t="s">
        <v>39</v>
      </c>
    </row>
    <row r="195" spans="1:3">
      <c r="A195" s="6" t="s">
        <v>1511</v>
      </c>
      <c r="B195" s="6" t="s">
        <v>576</v>
      </c>
      <c r="C195" s="24" t="s">
        <v>39</v>
      </c>
    </row>
    <row r="196" spans="1:3">
      <c r="A196" s="6" t="s">
        <v>1504</v>
      </c>
      <c r="B196" s="6" t="s">
        <v>582</v>
      </c>
      <c r="C196" s="24" t="s">
        <v>39</v>
      </c>
    </row>
    <row r="197" spans="1:3">
      <c r="A197" s="6" t="s">
        <v>1427</v>
      </c>
      <c r="B197" s="6" t="s">
        <v>429</v>
      </c>
      <c r="C197" s="24" t="s">
        <v>39</v>
      </c>
    </row>
    <row r="198" spans="1:3">
      <c r="A198" s="6" t="s">
        <v>1430</v>
      </c>
      <c r="B198" s="6" t="s">
        <v>435</v>
      </c>
      <c r="C198" s="24" t="s">
        <v>39</v>
      </c>
    </row>
    <row r="199" spans="1:3">
      <c r="A199" s="6" t="s">
        <v>1967</v>
      </c>
      <c r="B199" s="6" t="s">
        <v>476</v>
      </c>
      <c r="C199" s="24" t="s">
        <v>39</v>
      </c>
    </row>
    <row r="200" spans="1:3">
      <c r="A200" s="6" t="s">
        <v>1464</v>
      </c>
      <c r="B200" s="6" t="s">
        <v>512</v>
      </c>
      <c r="C200" s="24" t="s">
        <v>39</v>
      </c>
    </row>
    <row r="201" spans="1:3">
      <c r="A201" s="6" t="s">
        <v>1480</v>
      </c>
      <c r="B201" s="6" t="s">
        <v>530</v>
      </c>
      <c r="C201" s="24" t="s">
        <v>39</v>
      </c>
    </row>
    <row r="202" spans="1:3">
      <c r="A202" s="6" t="s">
        <v>1500</v>
      </c>
      <c r="B202" s="6" t="s">
        <v>565</v>
      </c>
      <c r="C202" s="24" t="s">
        <v>39</v>
      </c>
    </row>
    <row r="203" spans="1:3">
      <c r="A203" s="6" t="s">
        <v>1389</v>
      </c>
      <c r="B203" s="6" t="s">
        <v>343</v>
      </c>
      <c r="C203" s="24" t="s">
        <v>39</v>
      </c>
    </row>
    <row r="204" spans="1:3">
      <c r="A204" s="6" t="s">
        <v>1391</v>
      </c>
      <c r="B204" s="6" t="s">
        <v>350</v>
      </c>
      <c r="C204" s="24" t="s">
        <v>39</v>
      </c>
    </row>
    <row r="205" spans="1:3">
      <c r="A205" s="6" t="s">
        <v>1392</v>
      </c>
      <c r="B205" s="6" t="s">
        <v>352</v>
      </c>
      <c r="C205" s="24" t="s">
        <v>39</v>
      </c>
    </row>
    <row r="206" spans="1:3">
      <c r="A206" s="6" t="s">
        <v>1396</v>
      </c>
      <c r="B206" s="6" t="s">
        <v>359</v>
      </c>
      <c r="C206" s="24" t="s">
        <v>39</v>
      </c>
    </row>
    <row r="207" spans="1:3">
      <c r="A207" s="6" t="s">
        <v>1397</v>
      </c>
      <c r="B207" s="6" t="s">
        <v>362</v>
      </c>
      <c r="C207" s="24" t="s">
        <v>39</v>
      </c>
    </row>
    <row r="208" spans="1:3">
      <c r="A208" s="6" t="s">
        <v>1400</v>
      </c>
      <c r="B208" s="6" t="s">
        <v>367</v>
      </c>
      <c r="C208" s="24" t="s">
        <v>39</v>
      </c>
    </row>
    <row r="209" spans="1:3">
      <c r="A209" s="6" t="s">
        <v>1404</v>
      </c>
      <c r="B209" s="6" t="s">
        <v>375</v>
      </c>
      <c r="C209" s="24" t="s">
        <v>39</v>
      </c>
    </row>
    <row r="210" spans="1:3">
      <c r="A210" s="6" t="s">
        <v>1413</v>
      </c>
      <c r="B210" s="6" t="s">
        <v>391</v>
      </c>
      <c r="C210" s="24" t="s">
        <v>39</v>
      </c>
    </row>
    <row r="211" spans="1:3">
      <c r="A211" s="6" t="s">
        <v>1968</v>
      </c>
      <c r="B211" s="6" t="s">
        <v>394</v>
      </c>
      <c r="C211" s="24" t="s">
        <v>39</v>
      </c>
    </row>
    <row r="212" spans="1:3">
      <c r="A212" s="6" t="s">
        <v>1415</v>
      </c>
      <c r="B212" s="6" t="s">
        <v>395</v>
      </c>
      <c r="C212" s="24" t="s">
        <v>39</v>
      </c>
    </row>
    <row r="213" spans="1:3">
      <c r="A213" s="6" t="s">
        <v>1421</v>
      </c>
      <c r="B213" s="6" t="s">
        <v>413</v>
      </c>
      <c r="C213" s="24" t="s">
        <v>39</v>
      </c>
    </row>
    <row r="214" spans="1:3">
      <c r="A214" s="6" t="s">
        <v>1423</v>
      </c>
      <c r="B214" s="6" t="s">
        <v>419</v>
      </c>
      <c r="C214" s="24" t="s">
        <v>39</v>
      </c>
    </row>
    <row r="215" spans="1:3">
      <c r="A215" s="6" t="s">
        <v>1433</v>
      </c>
      <c r="B215" s="6" t="s">
        <v>1432</v>
      </c>
      <c r="C215" s="24" t="s">
        <v>39</v>
      </c>
    </row>
    <row r="216" spans="1:3">
      <c r="A216" s="6" t="s">
        <v>1439</v>
      </c>
      <c r="B216" s="6" t="s">
        <v>454</v>
      </c>
      <c r="C216" s="24" t="s">
        <v>39</v>
      </c>
    </row>
    <row r="217" spans="1:3">
      <c r="A217" s="6" t="s">
        <v>1442</v>
      </c>
      <c r="B217" s="6" t="s">
        <v>464</v>
      </c>
      <c r="C217" s="24" t="s">
        <v>39</v>
      </c>
    </row>
    <row r="218" spans="1:3">
      <c r="A218" s="6" t="s">
        <v>1447</v>
      </c>
      <c r="B218" s="6" t="s">
        <v>482</v>
      </c>
      <c r="C218" s="24" t="s">
        <v>39</v>
      </c>
    </row>
    <row r="219" spans="1:3">
      <c r="A219" s="6" t="s">
        <v>1451</v>
      </c>
      <c r="B219" s="6" t="s">
        <v>489</v>
      </c>
      <c r="C219" s="24" t="s">
        <v>39</v>
      </c>
    </row>
    <row r="220" spans="1:3">
      <c r="A220" s="6" t="s">
        <v>1453</v>
      </c>
      <c r="B220" s="6" t="s">
        <v>492</v>
      </c>
      <c r="C220" s="24" t="s">
        <v>39</v>
      </c>
    </row>
    <row r="221" spans="1:3">
      <c r="A221" s="6" t="s">
        <v>1457</v>
      </c>
      <c r="B221" s="6" t="s">
        <v>498</v>
      </c>
      <c r="C221" s="24" t="s">
        <v>39</v>
      </c>
    </row>
    <row r="222" spans="1:3">
      <c r="A222" s="6" t="s">
        <v>1458</v>
      </c>
      <c r="B222" s="6" t="s">
        <v>499</v>
      </c>
      <c r="C222" s="24" t="s">
        <v>39</v>
      </c>
    </row>
    <row r="223" spans="1:3">
      <c r="A223" s="6" t="s">
        <v>1470</v>
      </c>
      <c r="B223" s="6" t="s">
        <v>517</v>
      </c>
      <c r="C223" s="24" t="s">
        <v>39</v>
      </c>
    </row>
    <row r="224" spans="1:3">
      <c r="A224" s="6" t="s">
        <v>1471</v>
      </c>
      <c r="B224" s="6" t="s">
        <v>519</v>
      </c>
      <c r="C224" s="24" t="s">
        <v>39</v>
      </c>
    </row>
    <row r="225" spans="1:3">
      <c r="A225" s="6" t="s">
        <v>1474</v>
      </c>
      <c r="B225" s="6" t="s">
        <v>521</v>
      </c>
      <c r="C225" s="24" t="s">
        <v>39</v>
      </c>
    </row>
    <row r="226" spans="1:3">
      <c r="A226" s="6" t="s">
        <v>1371</v>
      </c>
      <c r="B226" s="6" t="s">
        <v>212</v>
      </c>
      <c r="C226" s="24" t="s">
        <v>39</v>
      </c>
    </row>
    <row r="227" spans="1:3">
      <c r="A227" s="6" t="s">
        <v>1486</v>
      </c>
      <c r="B227" s="6" t="s">
        <v>536</v>
      </c>
      <c r="C227" s="24" t="s">
        <v>39</v>
      </c>
    </row>
    <row r="228" spans="1:3">
      <c r="A228" s="6" t="s">
        <v>1444</v>
      </c>
      <c r="B228" s="6" t="s">
        <v>472</v>
      </c>
      <c r="C228" s="24" t="s">
        <v>39</v>
      </c>
    </row>
    <row r="229" spans="1:3">
      <c r="A229" s="6" t="s">
        <v>1460</v>
      </c>
      <c r="B229" s="6" t="s">
        <v>503</v>
      </c>
      <c r="C229" s="24" t="s">
        <v>39</v>
      </c>
    </row>
    <row r="230" spans="1:3">
      <c r="A230" s="6" t="s">
        <v>1475</v>
      </c>
      <c r="B230" s="6" t="s">
        <v>522</v>
      </c>
      <c r="C230" s="24" t="s">
        <v>39</v>
      </c>
    </row>
    <row r="231" spans="1:3">
      <c r="A231" s="6" t="s">
        <v>1494</v>
      </c>
      <c r="B231" s="6" t="s">
        <v>558</v>
      </c>
      <c r="C231" s="24" t="s">
        <v>39</v>
      </c>
    </row>
    <row r="232" spans="1:3">
      <c r="A232" s="6" t="s">
        <v>1405</v>
      </c>
      <c r="B232" s="6" t="s">
        <v>810</v>
      </c>
      <c r="C232" s="24" t="s">
        <v>39</v>
      </c>
    </row>
    <row r="233" spans="1:3">
      <c r="A233" s="6" t="s">
        <v>1406</v>
      </c>
      <c r="B233" s="6" t="s">
        <v>812</v>
      </c>
      <c r="C233" s="24" t="s">
        <v>39</v>
      </c>
    </row>
    <row r="234" spans="1:3">
      <c r="A234" s="6" t="s">
        <v>1411</v>
      </c>
      <c r="B234" s="6" t="s">
        <v>814</v>
      </c>
      <c r="C234" s="24" t="s">
        <v>39</v>
      </c>
    </row>
    <row r="235" spans="1:3">
      <c r="A235" s="6" t="s">
        <v>1418</v>
      </c>
      <c r="B235" s="6" t="s">
        <v>400</v>
      </c>
      <c r="C235" s="24" t="s">
        <v>39</v>
      </c>
    </row>
    <row r="236" spans="1:3">
      <c r="A236" s="6" t="s">
        <v>1450</v>
      </c>
      <c r="B236" s="6" t="s">
        <v>816</v>
      </c>
      <c r="C236" s="24" t="s">
        <v>39</v>
      </c>
    </row>
    <row r="237" spans="1:3">
      <c r="A237" s="6" t="s">
        <v>1484</v>
      </c>
      <c r="B237" s="6" t="s">
        <v>818</v>
      </c>
      <c r="C237" s="24" t="s">
        <v>39</v>
      </c>
    </row>
    <row r="238" spans="1:3">
      <c r="A238" s="6" t="s">
        <v>1489</v>
      </c>
      <c r="B238" s="6" t="s">
        <v>820</v>
      </c>
      <c r="C238" s="24" t="s">
        <v>39</v>
      </c>
    </row>
    <row r="239" spans="1:3">
      <c r="A239" s="6" t="s">
        <v>1490</v>
      </c>
      <c r="B239" s="6" t="s">
        <v>821</v>
      </c>
      <c r="C239" s="24" t="s">
        <v>39</v>
      </c>
    </row>
    <row r="240" spans="1:3">
      <c r="A240" s="6" t="s">
        <v>1499</v>
      </c>
      <c r="B240" s="6" t="s">
        <v>825</v>
      </c>
      <c r="C240" s="24" t="s">
        <v>39</v>
      </c>
    </row>
    <row r="241" spans="1:3">
      <c r="A241" s="6" t="s">
        <v>1512</v>
      </c>
      <c r="B241" s="6" t="s">
        <v>832</v>
      </c>
      <c r="C241" s="24" t="s">
        <v>39</v>
      </c>
    </row>
    <row r="242" spans="1:3">
      <c r="A242" s="6" t="s">
        <v>1513</v>
      </c>
      <c r="B242" s="6" t="s">
        <v>834</v>
      </c>
      <c r="C242" s="24" t="s">
        <v>39</v>
      </c>
    </row>
    <row r="243" spans="1:3">
      <c r="A243" s="6" t="s">
        <v>1514</v>
      </c>
      <c r="B243" s="6" t="s">
        <v>836</v>
      </c>
      <c r="C243" s="24" t="s">
        <v>39</v>
      </c>
    </row>
    <row r="244" spans="1:3">
      <c r="A244" s="6" t="s">
        <v>1519</v>
      </c>
      <c r="B244" s="6" t="s">
        <v>837</v>
      </c>
      <c r="C244" s="24" t="s">
        <v>39</v>
      </c>
    </row>
    <row r="245" spans="1:3">
      <c r="A245" s="6" t="s">
        <v>1521</v>
      </c>
      <c r="B245" s="6" t="s">
        <v>839</v>
      </c>
      <c r="C245" s="24" t="s">
        <v>39</v>
      </c>
    </row>
    <row r="246" spans="1:3">
      <c r="A246" s="6" t="s">
        <v>1522</v>
      </c>
      <c r="B246" s="6" t="s">
        <v>840</v>
      </c>
      <c r="C246" s="24" t="s">
        <v>39</v>
      </c>
    </row>
    <row r="247" spans="1:3">
      <c r="A247" s="6" t="s">
        <v>1523</v>
      </c>
      <c r="B247" s="6" t="s">
        <v>845</v>
      </c>
      <c r="C247" s="24" t="s">
        <v>39</v>
      </c>
    </row>
    <row r="248" spans="1:3">
      <c r="A248" s="6" t="s">
        <v>1524</v>
      </c>
      <c r="B248" s="6" t="s">
        <v>846</v>
      </c>
      <c r="C248" s="24" t="s">
        <v>39</v>
      </c>
    </row>
    <row r="249" spans="1:3">
      <c r="A249" s="6" t="s">
        <v>1527</v>
      </c>
      <c r="B249" s="6" t="s">
        <v>849</v>
      </c>
      <c r="C249" s="24" t="s">
        <v>39</v>
      </c>
    </row>
    <row r="250" spans="1:3">
      <c r="A250" s="6" t="s">
        <v>1528</v>
      </c>
      <c r="B250" s="6" t="s">
        <v>854</v>
      </c>
      <c r="C250" s="24" t="s">
        <v>39</v>
      </c>
    </row>
    <row r="251" spans="1:3">
      <c r="A251" s="6" t="s">
        <v>1530</v>
      </c>
      <c r="B251" s="6" t="s">
        <v>855</v>
      </c>
      <c r="C251" s="24" t="s">
        <v>39</v>
      </c>
    </row>
    <row r="252" spans="1:3">
      <c r="A252" s="6" t="s">
        <v>1532</v>
      </c>
      <c r="B252" s="6" t="s">
        <v>861</v>
      </c>
      <c r="C252" s="24" t="s">
        <v>39</v>
      </c>
    </row>
    <row r="253" spans="1:3">
      <c r="A253" s="6" t="s">
        <v>1535</v>
      </c>
      <c r="B253" s="6" t="s">
        <v>872</v>
      </c>
      <c r="C253" s="24" t="s">
        <v>39</v>
      </c>
    </row>
    <row r="254" spans="1:3">
      <c r="A254" s="6" t="s">
        <v>1536</v>
      </c>
      <c r="B254" s="6" t="s">
        <v>874</v>
      </c>
      <c r="C254" s="24" t="s">
        <v>39</v>
      </c>
    </row>
    <row r="255" spans="1:3">
      <c r="A255" s="6" t="s">
        <v>1538</v>
      </c>
      <c r="B255" s="6" t="s">
        <v>875</v>
      </c>
      <c r="C255" s="24" t="s">
        <v>39</v>
      </c>
    </row>
    <row r="256" spans="1:3">
      <c r="A256" s="6" t="s">
        <v>1540</v>
      </c>
      <c r="B256" s="6" t="s">
        <v>876</v>
      </c>
      <c r="C256" s="24" t="s">
        <v>39</v>
      </c>
    </row>
    <row r="257" spans="1:3">
      <c r="A257" s="6" t="s">
        <v>1454</v>
      </c>
      <c r="B257" s="6" t="s">
        <v>877</v>
      </c>
      <c r="C257" s="24" t="s">
        <v>39</v>
      </c>
    </row>
    <row r="258" spans="1:3">
      <c r="A258" s="6" t="s">
        <v>1541</v>
      </c>
      <c r="B258" s="6" t="s">
        <v>878</v>
      </c>
      <c r="C258" s="24" t="s">
        <v>39</v>
      </c>
    </row>
    <row r="259" spans="1:3">
      <c r="A259" s="6" t="s">
        <v>1544</v>
      </c>
      <c r="B259" s="6" t="s">
        <v>879</v>
      </c>
      <c r="C259" s="24" t="s">
        <v>39</v>
      </c>
    </row>
    <row r="260" spans="1:3">
      <c r="A260" s="6" t="s">
        <v>1545</v>
      </c>
      <c r="B260" s="6" t="s">
        <v>880</v>
      </c>
      <c r="C260" s="24" t="s">
        <v>39</v>
      </c>
    </row>
    <row r="261" spans="1:3">
      <c r="A261" s="6" t="s">
        <v>1547</v>
      </c>
      <c r="B261" s="6" t="s">
        <v>882</v>
      </c>
      <c r="C261" s="24" t="s">
        <v>39</v>
      </c>
    </row>
    <row r="262" spans="1:3">
      <c r="A262" s="6" t="s">
        <v>1549</v>
      </c>
      <c r="B262" s="6" t="s">
        <v>884</v>
      </c>
      <c r="C262" s="24" t="s">
        <v>39</v>
      </c>
    </row>
    <row r="263" spans="1:3">
      <c r="A263" s="6" t="s">
        <v>1552</v>
      </c>
      <c r="B263" s="6" t="s">
        <v>886</v>
      </c>
      <c r="C263" s="24" t="s">
        <v>39</v>
      </c>
    </row>
    <row r="264" spans="1:3">
      <c r="A264" s="6" t="s">
        <v>1552</v>
      </c>
      <c r="B264" s="6" t="s">
        <v>886</v>
      </c>
      <c r="C264" s="24" t="s">
        <v>39</v>
      </c>
    </row>
    <row r="265" spans="1:3">
      <c r="A265" s="6" t="s">
        <v>1553</v>
      </c>
      <c r="B265" s="6" t="s">
        <v>887</v>
      </c>
      <c r="C265" s="24" t="s">
        <v>39</v>
      </c>
    </row>
    <row r="266" spans="1:3">
      <c r="A266" s="6" t="s">
        <v>1555</v>
      </c>
      <c r="B266" s="6" t="s">
        <v>889</v>
      </c>
      <c r="C266" s="24" t="s">
        <v>39</v>
      </c>
    </row>
    <row r="267" spans="1:3">
      <c r="A267" s="6" t="s">
        <v>1565</v>
      </c>
      <c r="B267" s="6" t="s">
        <v>893</v>
      </c>
      <c r="C267" s="24" t="s">
        <v>39</v>
      </c>
    </row>
    <row r="268" spans="1:3">
      <c r="A268" s="6" t="s">
        <v>1566</v>
      </c>
      <c r="B268" s="6" t="s">
        <v>897</v>
      </c>
      <c r="C268" s="24" t="s">
        <v>39</v>
      </c>
    </row>
    <row r="269" spans="1:3">
      <c r="A269" s="6" t="s">
        <v>1567</v>
      </c>
      <c r="B269" s="6" t="s">
        <v>900</v>
      </c>
      <c r="C269" s="24" t="s">
        <v>39</v>
      </c>
    </row>
    <row r="270" spans="1:3">
      <c r="A270" s="6" t="s">
        <v>1569</v>
      </c>
      <c r="B270" s="6" t="s">
        <v>905</v>
      </c>
      <c r="C270" s="24" t="s">
        <v>39</v>
      </c>
    </row>
    <row r="271" spans="1:3">
      <c r="A271" s="6" t="s">
        <v>1570</v>
      </c>
      <c r="B271" s="6" t="s">
        <v>907</v>
      </c>
      <c r="C271" s="24" t="s">
        <v>39</v>
      </c>
    </row>
    <row r="272" spans="1:3">
      <c r="A272" s="6" t="s">
        <v>1368</v>
      </c>
      <c r="B272" s="6" t="s">
        <v>686</v>
      </c>
      <c r="C272" s="24" t="s">
        <v>39</v>
      </c>
    </row>
    <row r="273" spans="1:3">
      <c r="A273" s="6" t="s">
        <v>1374</v>
      </c>
      <c r="B273" s="6" t="s">
        <v>304</v>
      </c>
      <c r="C273" s="24" t="s">
        <v>39</v>
      </c>
    </row>
    <row r="274" spans="1:3">
      <c r="A274" s="6" t="s">
        <v>1377</v>
      </c>
      <c r="B274" s="6" t="s">
        <v>688</v>
      </c>
      <c r="C274" s="24" t="s">
        <v>39</v>
      </c>
    </row>
    <row r="275" spans="1:3">
      <c r="A275" s="6" t="s">
        <v>1308</v>
      </c>
      <c r="B275" s="6" t="s">
        <v>207</v>
      </c>
      <c r="C275" s="24" t="s">
        <v>39</v>
      </c>
    </row>
    <row r="276" spans="1:3">
      <c r="A276" s="6" t="s">
        <v>1317</v>
      </c>
      <c r="B276" s="6" t="s">
        <v>777</v>
      </c>
      <c r="C276" s="24" t="s">
        <v>39</v>
      </c>
    </row>
    <row r="277" spans="1:3">
      <c r="A277" s="6" t="s">
        <v>1384</v>
      </c>
      <c r="B277" s="6" t="s">
        <v>575</v>
      </c>
      <c r="C277" s="24" t="s">
        <v>39</v>
      </c>
    </row>
    <row r="278" spans="1:3">
      <c r="A278" s="6" t="s">
        <v>1343</v>
      </c>
      <c r="B278" s="6" t="s">
        <v>954</v>
      </c>
      <c r="C278" s="24" t="s">
        <v>39</v>
      </c>
    </row>
    <row r="279" spans="1:3">
      <c r="A279" s="6" t="s">
        <v>1456</v>
      </c>
      <c r="B279" s="6" t="s">
        <v>253</v>
      </c>
      <c r="C279" s="24" t="s">
        <v>39</v>
      </c>
    </row>
    <row r="280" spans="1:3">
      <c r="A280" s="6" t="s">
        <v>1387</v>
      </c>
      <c r="B280" s="6" t="s">
        <v>956</v>
      </c>
      <c r="C280" s="24" t="s">
        <v>39</v>
      </c>
    </row>
    <row r="281" spans="1:3">
      <c r="A281" s="6" t="s">
        <v>1367</v>
      </c>
      <c r="B281" s="6" t="s">
        <v>986</v>
      </c>
      <c r="C281" s="24" t="s">
        <v>39</v>
      </c>
    </row>
    <row r="282" spans="1:3">
      <c r="A282" s="6" t="s">
        <v>1386</v>
      </c>
      <c r="B282" s="6" t="s">
        <v>995</v>
      </c>
      <c r="C282" s="24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784"/>
  <sheetViews>
    <sheetView topLeftCell="A3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46" t="s">
        <v>3206</v>
      </c>
      <c r="B3" s="46" t="s">
        <v>3207</v>
      </c>
      <c r="C3" s="46" t="s">
        <v>1893</v>
      </c>
      <c r="D3" s="46" t="s">
        <v>4188</v>
      </c>
      <c r="E3" s="46" t="s">
        <v>3130</v>
      </c>
      <c r="F3" s="46" t="s">
        <v>3131</v>
      </c>
      <c r="G3" s="46" t="s">
        <v>3129</v>
      </c>
      <c r="H3" s="46" t="s">
        <v>3827</v>
      </c>
      <c r="I3" s="46" t="s">
        <v>3828</v>
      </c>
      <c r="J3" s="46" t="s">
        <v>3132</v>
      </c>
      <c r="K3" s="47" t="s">
        <v>4189</v>
      </c>
    </row>
    <row r="4" spans="1:11">
      <c r="A4" s="48" t="s">
        <v>1518</v>
      </c>
      <c r="B4" s="49" t="str">
        <f>_xlfn.XLOOKUP(Tabla8[[#This Row],[Codigo Area Liquidacion]],TBLAREA[PLANTA],TBLAREA[PROG])</f>
        <v>11</v>
      </c>
      <c r="C4" s="50" t="s">
        <v>11</v>
      </c>
      <c r="D4" s="49" t="str">
        <f>Tabla8[[#This Row],[Numero Documento]]&amp;Tabla8[[#This Row],[PROG]]&amp;LEFT(Tabla8[[#This Row],[Tipo Empleado]],3)</f>
        <v>0010001588211FIJ</v>
      </c>
      <c r="E4" s="49" t="s">
        <v>3829</v>
      </c>
      <c r="F4" s="50" t="s">
        <v>3830</v>
      </c>
      <c r="G4" s="49" t="s">
        <v>3145</v>
      </c>
      <c r="H4" s="49" t="s">
        <v>300</v>
      </c>
      <c r="I4" s="51" t="s">
        <v>1704</v>
      </c>
      <c r="J4" s="50" t="s">
        <v>3136</v>
      </c>
      <c r="K4" t="str">
        <f>LEFT(J4,1)</f>
        <v>F</v>
      </c>
    </row>
    <row r="5" spans="1:11">
      <c r="A5" s="48" t="s">
        <v>2353</v>
      </c>
      <c r="B5" s="49" t="str">
        <f>_xlfn.XLOOKUP(Tabla8[[#This Row],[Codigo Area Liquidacion]],TBLAREA[PLANTA],TBLAREA[PROG])</f>
        <v>13</v>
      </c>
      <c r="C5" s="50" t="s">
        <v>11</v>
      </c>
      <c r="D5" s="49" t="str">
        <f>Tabla8[[#This Row],[Numero Documento]]&amp;Tabla8[[#This Row],[PROG]]&amp;LEFT(Tabla8[[#This Row],[Tipo Empleado]],3)</f>
        <v>0010001655913FIJ</v>
      </c>
      <c r="E5" s="49" t="s">
        <v>3183</v>
      </c>
      <c r="F5" s="50" t="s">
        <v>815</v>
      </c>
      <c r="G5" s="49" t="s">
        <v>3175</v>
      </c>
      <c r="H5" s="49" t="s">
        <v>811</v>
      </c>
      <c r="I5" s="51" t="s">
        <v>1705</v>
      </c>
      <c r="J5" s="50" t="s">
        <v>3136</v>
      </c>
      <c r="K5" t="str">
        <f t="shared" ref="K5:K68" si="0">LEFT(J5,1)</f>
        <v>F</v>
      </c>
    </row>
    <row r="6" spans="1:11">
      <c r="A6" s="48" t="s">
        <v>2147</v>
      </c>
      <c r="B6" s="49" t="str">
        <f>_xlfn.XLOOKUP(Tabla8[[#This Row],[Codigo Area Liquidacion]],TBLAREA[PLANTA],TBLAREA[PROG])</f>
        <v>13</v>
      </c>
      <c r="C6" s="50" t="s">
        <v>11</v>
      </c>
      <c r="D6" s="49" t="str">
        <f>Tabla8[[#This Row],[Numero Documento]]&amp;Tabla8[[#This Row],[PROG]]&amp;LEFT(Tabla8[[#This Row],[Tipo Empleado]],3)</f>
        <v>0010001702913FIJ</v>
      </c>
      <c r="E6" s="49" t="s">
        <v>930</v>
      </c>
      <c r="F6" s="50" t="s">
        <v>381</v>
      </c>
      <c r="G6" s="49" t="s">
        <v>3175</v>
      </c>
      <c r="H6" s="49" t="s">
        <v>342</v>
      </c>
      <c r="I6" s="51" t="s">
        <v>1670</v>
      </c>
      <c r="J6" s="50" t="s">
        <v>3136</v>
      </c>
      <c r="K6" t="str">
        <f t="shared" si="0"/>
        <v>F</v>
      </c>
    </row>
    <row r="7" spans="1:11">
      <c r="A7" s="48" t="s">
        <v>1466</v>
      </c>
      <c r="B7" s="49" t="str">
        <f>_xlfn.XLOOKUP(Tabla8[[#This Row],[Codigo Area Liquidacion]],TBLAREA[PLANTA],TBLAREA[PROG])</f>
        <v>13</v>
      </c>
      <c r="C7" s="50" t="s">
        <v>11</v>
      </c>
      <c r="D7" s="49" t="str">
        <f>Tabla8[[#This Row],[Numero Documento]]&amp;Tabla8[[#This Row],[PROG]]&amp;LEFT(Tabla8[[#This Row],[Tipo Empleado]],3)</f>
        <v>0010002185613FIJ</v>
      </c>
      <c r="E7" s="49" t="s">
        <v>651</v>
      </c>
      <c r="F7" s="50" t="s">
        <v>27</v>
      </c>
      <c r="G7" s="49" t="s">
        <v>3175</v>
      </c>
      <c r="H7" s="49" t="s">
        <v>1952</v>
      </c>
      <c r="I7" s="51" t="s">
        <v>1677</v>
      </c>
      <c r="J7" s="50" t="s">
        <v>3135</v>
      </c>
      <c r="K7" t="str">
        <f t="shared" si="0"/>
        <v>M</v>
      </c>
    </row>
    <row r="8" spans="1:11">
      <c r="A8" s="48" t="s">
        <v>2170</v>
      </c>
      <c r="B8" s="49" t="str">
        <f>_xlfn.XLOOKUP(Tabla8[[#This Row],[Codigo Area Liquidacion]],TBLAREA[PLANTA],TBLAREA[PROG])</f>
        <v>01</v>
      </c>
      <c r="C8" s="50" t="s">
        <v>11</v>
      </c>
      <c r="D8" s="49" t="str">
        <f>Tabla8[[#This Row],[Numero Documento]]&amp;Tabla8[[#This Row],[PROG]]&amp;LEFT(Tabla8[[#This Row],[Tipo Empleado]],3)</f>
        <v>0010002201101FIJ</v>
      </c>
      <c r="E8" s="49" t="s">
        <v>228</v>
      </c>
      <c r="F8" s="50" t="s">
        <v>196</v>
      </c>
      <c r="G8" s="49" t="s">
        <v>3133</v>
      </c>
      <c r="H8" s="49" t="s">
        <v>1116</v>
      </c>
      <c r="I8" s="51" t="s">
        <v>1679</v>
      </c>
      <c r="J8" s="50" t="s">
        <v>3135</v>
      </c>
      <c r="K8" t="str">
        <f t="shared" si="0"/>
        <v>M</v>
      </c>
    </row>
    <row r="9" spans="1:11">
      <c r="A9" s="48" t="s">
        <v>3577</v>
      </c>
      <c r="B9" s="49" t="str">
        <f>_xlfn.XLOOKUP(Tabla8[[#This Row],[Codigo Area Liquidacion]],TBLAREA[PLANTA],TBLAREA[PROG])</f>
        <v>01</v>
      </c>
      <c r="C9" s="50" t="s">
        <v>3036</v>
      </c>
      <c r="D9" s="49" t="str">
        <f>Tabla8[[#This Row],[Numero Documento]]&amp;Tabla8[[#This Row],[PROG]]&amp;LEFT(Tabla8[[#This Row],[Tipo Empleado]],3)</f>
        <v>0010002802601EMP</v>
      </c>
      <c r="E9" s="49" t="s">
        <v>3576</v>
      </c>
      <c r="F9" s="50" t="s">
        <v>196</v>
      </c>
      <c r="G9" s="49" t="s">
        <v>3133</v>
      </c>
      <c r="H9" s="49" t="s">
        <v>1116</v>
      </c>
      <c r="I9" s="51" t="s">
        <v>1679</v>
      </c>
      <c r="J9" s="50" t="s">
        <v>3135</v>
      </c>
      <c r="K9" t="str">
        <f t="shared" si="0"/>
        <v>M</v>
      </c>
    </row>
    <row r="10" spans="1:11">
      <c r="A10" s="48" t="s">
        <v>2315</v>
      </c>
      <c r="B10" s="49" t="str">
        <f>_xlfn.XLOOKUP(Tabla8[[#This Row],[Codigo Area Liquidacion]],TBLAREA[PLANTA],TBLAREA[PROG])</f>
        <v>13</v>
      </c>
      <c r="C10" s="50" t="s">
        <v>11</v>
      </c>
      <c r="D10" s="49" t="str">
        <f>Tabla8[[#This Row],[Numero Documento]]&amp;Tabla8[[#This Row],[PROG]]&amp;LEFT(Tabla8[[#This Row],[Tipo Empleado]],3)</f>
        <v>0010002913113FIJ</v>
      </c>
      <c r="E10" s="49" t="s">
        <v>1095</v>
      </c>
      <c r="F10" s="50" t="s">
        <v>385</v>
      </c>
      <c r="G10" s="49" t="s">
        <v>3175</v>
      </c>
      <c r="H10" s="49" t="s">
        <v>342</v>
      </c>
      <c r="I10" s="51" t="s">
        <v>1670</v>
      </c>
      <c r="J10" s="50" t="s">
        <v>3135</v>
      </c>
      <c r="K10" t="str">
        <f t="shared" si="0"/>
        <v>M</v>
      </c>
    </row>
    <row r="11" spans="1:11">
      <c r="A11" s="48" t="s">
        <v>2334</v>
      </c>
      <c r="B11" s="49" t="str">
        <f>_xlfn.XLOOKUP(Tabla8[[#This Row],[Codigo Area Liquidacion]],TBLAREA[PLANTA],TBLAREA[PROG])</f>
        <v>13</v>
      </c>
      <c r="C11" s="50" t="s">
        <v>11</v>
      </c>
      <c r="D11" s="49" t="str">
        <f>Tabla8[[#This Row],[Numero Documento]]&amp;Tabla8[[#This Row],[PROG]]&amp;LEFT(Tabla8[[#This Row],[Tipo Empleado]],3)</f>
        <v>0010003615113FIJ</v>
      </c>
      <c r="E11" s="49" t="s">
        <v>403</v>
      </c>
      <c r="F11" s="50" t="s">
        <v>393</v>
      </c>
      <c r="G11" s="49" t="s">
        <v>3175</v>
      </c>
      <c r="H11" s="49" t="s">
        <v>342</v>
      </c>
      <c r="I11" s="51" t="s">
        <v>1670</v>
      </c>
      <c r="J11" s="50" t="s">
        <v>3135</v>
      </c>
      <c r="K11" t="str">
        <f t="shared" si="0"/>
        <v>M</v>
      </c>
    </row>
    <row r="12" spans="1:11">
      <c r="A12" s="48" t="s">
        <v>2027</v>
      </c>
      <c r="B12" s="49" t="str">
        <f>_xlfn.XLOOKUP(Tabla8[[#This Row],[Codigo Area Liquidacion]],TBLAREA[PLANTA],TBLAREA[PROG])</f>
        <v>01</v>
      </c>
      <c r="C12" s="50" t="s">
        <v>11</v>
      </c>
      <c r="D12" s="49" t="str">
        <f>Tabla8[[#This Row],[Numero Documento]]&amp;Tabla8[[#This Row],[PROG]]&amp;LEFT(Tabla8[[#This Row],[Tipo Empleado]],3)</f>
        <v>0010003879301FIJ</v>
      </c>
      <c r="E12" s="49" t="s">
        <v>237</v>
      </c>
      <c r="F12" s="50" t="s">
        <v>239</v>
      </c>
      <c r="G12" s="49" t="s">
        <v>3133</v>
      </c>
      <c r="H12" s="49" t="s">
        <v>238</v>
      </c>
      <c r="I12" s="51" t="s">
        <v>4190</v>
      </c>
      <c r="J12" s="50" t="s">
        <v>3136</v>
      </c>
      <c r="K12" t="str">
        <f t="shared" si="0"/>
        <v>F</v>
      </c>
    </row>
    <row r="13" spans="1:11">
      <c r="A13" s="52" t="s">
        <v>2514</v>
      </c>
      <c r="B13" s="49" t="str">
        <f>_xlfn.XLOOKUP(Tabla8[[#This Row],[Codigo Area Liquidacion]],TBLAREA[PLANTA],TBLAREA[PROG])</f>
        <v>13</v>
      </c>
      <c r="C13" s="50" t="s">
        <v>11</v>
      </c>
      <c r="D13" s="49" t="str">
        <f>Tabla8[[#This Row],[Numero Documento]]&amp;Tabla8[[#This Row],[PROG]]&amp;LEFT(Tabla8[[#This Row],[Tipo Empleado]],3)</f>
        <v>0010004012013FIJ</v>
      </c>
      <c r="E13" s="49" t="s">
        <v>570</v>
      </c>
      <c r="F13" s="50" t="s">
        <v>3491</v>
      </c>
      <c r="G13" s="49" t="s">
        <v>3175</v>
      </c>
      <c r="H13" s="49" t="s">
        <v>342</v>
      </c>
      <c r="I13" s="51" t="s">
        <v>1670</v>
      </c>
      <c r="J13" s="50" t="s">
        <v>3135</v>
      </c>
      <c r="K13" t="str">
        <f t="shared" si="0"/>
        <v>M</v>
      </c>
    </row>
    <row r="14" spans="1:11">
      <c r="A14" s="48" t="s">
        <v>2514</v>
      </c>
      <c r="B14" s="49" t="str">
        <f>_xlfn.XLOOKUP(Tabla8[[#This Row],[Codigo Area Liquidacion]],TBLAREA[PLANTA],TBLAREA[PROG])</f>
        <v>13</v>
      </c>
      <c r="C14" s="50" t="s">
        <v>11</v>
      </c>
      <c r="D14" s="49" t="str">
        <f>Tabla8[[#This Row],[Numero Documento]]&amp;Tabla8[[#This Row],[PROG]]&amp;LEFT(Tabla8[[#This Row],[Tipo Empleado]],3)</f>
        <v>0010004012013FIJ</v>
      </c>
      <c r="E14" s="49" t="s">
        <v>570</v>
      </c>
      <c r="F14" s="50" t="s">
        <v>571</v>
      </c>
      <c r="G14" s="49" t="s">
        <v>3175</v>
      </c>
      <c r="H14" s="49" t="s">
        <v>342</v>
      </c>
      <c r="I14" s="51" t="s">
        <v>1670</v>
      </c>
      <c r="J14" s="50" t="s">
        <v>3135</v>
      </c>
      <c r="K14" t="str">
        <f t="shared" si="0"/>
        <v>M</v>
      </c>
    </row>
    <row r="15" spans="1:11">
      <c r="A15" s="52" t="s">
        <v>2062</v>
      </c>
      <c r="B15" s="49" t="str">
        <f>_xlfn.XLOOKUP(Tabla8[[#This Row],[Codigo Area Liquidacion]],TBLAREA[PLANTA],TBLAREA[PROG])</f>
        <v>01</v>
      </c>
      <c r="C15" s="50" t="s">
        <v>11</v>
      </c>
      <c r="D15" s="49" t="str">
        <f>Tabla8[[#This Row],[Numero Documento]]&amp;Tabla8[[#This Row],[PROG]]&amp;LEFT(Tabla8[[#This Row],[Tipo Empleado]],3)</f>
        <v>0010004918801FIJ</v>
      </c>
      <c r="E15" s="49" t="s">
        <v>1223</v>
      </c>
      <c r="F15" s="50" t="s">
        <v>389</v>
      </c>
      <c r="G15" s="49" t="s">
        <v>3133</v>
      </c>
      <c r="H15" s="49" t="s">
        <v>1956</v>
      </c>
      <c r="I15" s="51" t="s">
        <v>1699</v>
      </c>
      <c r="J15" s="50" t="s">
        <v>3135</v>
      </c>
      <c r="K15" t="str">
        <f t="shared" si="0"/>
        <v>M</v>
      </c>
    </row>
    <row r="16" spans="1:11">
      <c r="A16" s="48" t="s">
        <v>2062</v>
      </c>
      <c r="B16" s="49" t="str">
        <f>_xlfn.XLOOKUP(Tabla8[[#This Row],[Codigo Area Liquidacion]],TBLAREA[PLANTA],TBLAREA[PROG])</f>
        <v>01</v>
      </c>
      <c r="C16" s="50" t="s">
        <v>11</v>
      </c>
      <c r="D16" s="49" t="str">
        <f>Tabla8[[#This Row],[Numero Documento]]&amp;Tabla8[[#This Row],[PROG]]&amp;LEFT(Tabla8[[#This Row],[Tipo Empleado]],3)</f>
        <v>0010004918801FIJ</v>
      </c>
      <c r="E16" s="49" t="s">
        <v>1223</v>
      </c>
      <c r="F16" s="50" t="s">
        <v>15</v>
      </c>
      <c r="G16" s="49" t="s">
        <v>3133</v>
      </c>
      <c r="H16" s="49" t="s">
        <v>1956</v>
      </c>
      <c r="I16" s="51" t="s">
        <v>1699</v>
      </c>
      <c r="J16" s="50" t="s">
        <v>3135</v>
      </c>
      <c r="K16" t="str">
        <f t="shared" si="0"/>
        <v>M</v>
      </c>
    </row>
    <row r="17" spans="1:11">
      <c r="A17" s="48" t="s">
        <v>2635</v>
      </c>
      <c r="B17" s="49" t="str">
        <f>_xlfn.XLOOKUP(Tabla8[[#This Row],[Codigo Area Liquidacion]],TBLAREA[PLANTA],TBLAREA[PROG])</f>
        <v>11</v>
      </c>
      <c r="C17" s="50" t="s">
        <v>11</v>
      </c>
      <c r="D17" s="49" t="str">
        <f>Tabla8[[#This Row],[Numero Documento]]&amp;Tabla8[[#This Row],[PROG]]&amp;LEFT(Tabla8[[#This Row],[Tipo Empleado]],3)</f>
        <v>0010005070711FIJ</v>
      </c>
      <c r="E17" s="49" t="s">
        <v>164</v>
      </c>
      <c r="F17" s="50" t="s">
        <v>165</v>
      </c>
      <c r="G17" s="49" t="s">
        <v>3145</v>
      </c>
      <c r="H17" s="49" t="s">
        <v>1951</v>
      </c>
      <c r="I17" s="51" t="s">
        <v>1683</v>
      </c>
      <c r="J17" s="50" t="s">
        <v>3136</v>
      </c>
      <c r="K17" t="str">
        <f t="shared" si="0"/>
        <v>F</v>
      </c>
    </row>
    <row r="18" spans="1:11">
      <c r="A18" s="48" t="s">
        <v>2219</v>
      </c>
      <c r="B18" s="49" t="str">
        <f>_xlfn.XLOOKUP(Tabla8[[#This Row],[Codigo Area Liquidacion]],TBLAREA[PLANTA],TBLAREA[PROG])</f>
        <v>01</v>
      </c>
      <c r="C18" s="50" t="s">
        <v>11</v>
      </c>
      <c r="D18" s="49" t="str">
        <f>Tabla8[[#This Row],[Numero Documento]]&amp;Tabla8[[#This Row],[PROG]]&amp;LEFT(Tabla8[[#This Row],[Tipo Empleado]],3)</f>
        <v>0010005651401FIJ</v>
      </c>
      <c r="E18" s="49" t="s">
        <v>229</v>
      </c>
      <c r="F18" s="50" t="s">
        <v>196</v>
      </c>
      <c r="G18" s="49" t="s">
        <v>3133</v>
      </c>
      <c r="H18" s="49" t="s">
        <v>1116</v>
      </c>
      <c r="I18" s="51" t="s">
        <v>1679</v>
      </c>
      <c r="J18" s="50" t="s">
        <v>3135</v>
      </c>
      <c r="K18" t="str">
        <f t="shared" si="0"/>
        <v>M</v>
      </c>
    </row>
    <row r="19" spans="1:11">
      <c r="A19" s="48" t="s">
        <v>2262</v>
      </c>
      <c r="B19" s="49" t="str">
        <f>_xlfn.XLOOKUP(Tabla8[[#This Row],[Codigo Area Liquidacion]],TBLAREA[PLANTA],TBLAREA[PROG])</f>
        <v>01</v>
      </c>
      <c r="C19" s="50" t="s">
        <v>11</v>
      </c>
      <c r="D19" s="49" t="str">
        <f>Tabla8[[#This Row],[Numero Documento]]&amp;Tabla8[[#This Row],[PROG]]&amp;LEFT(Tabla8[[#This Row],[Tipo Empleado]],3)</f>
        <v>0010005900501FIJ</v>
      </c>
      <c r="E19" s="49" t="s">
        <v>727</v>
      </c>
      <c r="F19" s="50" t="s">
        <v>133</v>
      </c>
      <c r="G19" s="49" t="s">
        <v>3133</v>
      </c>
      <c r="H19" s="49" t="s">
        <v>716</v>
      </c>
      <c r="I19" s="51" t="s">
        <v>1671</v>
      </c>
      <c r="J19" s="50" t="s">
        <v>3135</v>
      </c>
      <c r="K19" t="str">
        <f t="shared" si="0"/>
        <v>M</v>
      </c>
    </row>
    <row r="20" spans="1:11">
      <c r="A20" s="48" t="s">
        <v>2745</v>
      </c>
      <c r="B20" s="49" t="str">
        <f>_xlfn.XLOOKUP(Tabla8[[#This Row],[Codigo Area Liquidacion]],TBLAREA[PLANTA],TBLAREA[PROG])</f>
        <v>11</v>
      </c>
      <c r="C20" s="50" t="s">
        <v>11</v>
      </c>
      <c r="D20" s="49" t="str">
        <f>Tabla8[[#This Row],[Numero Documento]]&amp;Tabla8[[#This Row],[PROG]]&amp;LEFT(Tabla8[[#This Row],[Tipo Empleado]],3)</f>
        <v>0010006162111FIJ</v>
      </c>
      <c r="E20" s="49" t="s">
        <v>129</v>
      </c>
      <c r="F20" s="50" t="s">
        <v>111</v>
      </c>
      <c r="G20" s="49" t="s">
        <v>3145</v>
      </c>
      <c r="H20" s="49" t="s">
        <v>106</v>
      </c>
      <c r="I20" s="51" t="s">
        <v>1690</v>
      </c>
      <c r="J20" s="50" t="s">
        <v>3135</v>
      </c>
      <c r="K20" t="str">
        <f t="shared" si="0"/>
        <v>M</v>
      </c>
    </row>
    <row r="21" spans="1:11">
      <c r="A21" s="48" t="s">
        <v>2333</v>
      </c>
      <c r="B21" s="49" t="str">
        <f>_xlfn.XLOOKUP(Tabla8[[#This Row],[Codigo Area Liquidacion]],TBLAREA[PLANTA],TBLAREA[PROG])</f>
        <v>13</v>
      </c>
      <c r="C21" s="50" t="s">
        <v>11</v>
      </c>
      <c r="D21" s="49" t="str">
        <f>Tabla8[[#This Row],[Numero Documento]]&amp;Tabla8[[#This Row],[PROG]]&amp;LEFT(Tabla8[[#This Row],[Tipo Empleado]],3)</f>
        <v>0010006278513FIJ</v>
      </c>
      <c r="E21" s="49" t="s">
        <v>402</v>
      </c>
      <c r="F21" s="50" t="s">
        <v>210</v>
      </c>
      <c r="G21" s="49" t="s">
        <v>3175</v>
      </c>
      <c r="H21" s="49" t="s">
        <v>342</v>
      </c>
      <c r="I21" s="51" t="s">
        <v>1670</v>
      </c>
      <c r="J21" s="50" t="s">
        <v>3136</v>
      </c>
      <c r="K21" t="str">
        <f t="shared" si="0"/>
        <v>F</v>
      </c>
    </row>
    <row r="22" spans="1:11">
      <c r="A22" s="48" t="s">
        <v>1395</v>
      </c>
      <c r="B22" s="49" t="str">
        <f>_xlfn.XLOOKUP(Tabla8[[#This Row],[Codigo Area Liquidacion]],TBLAREA[PLANTA],TBLAREA[PROG])</f>
        <v>13</v>
      </c>
      <c r="C22" s="50" t="s">
        <v>11</v>
      </c>
      <c r="D22" s="49" t="str">
        <f>Tabla8[[#This Row],[Numero Documento]]&amp;Tabla8[[#This Row],[PROG]]&amp;LEFT(Tabla8[[#This Row],[Tipo Empleado]],3)</f>
        <v>0010007012713FIJ</v>
      </c>
      <c r="E22" s="49" t="s">
        <v>615</v>
      </c>
      <c r="F22" s="50" t="s">
        <v>3831</v>
      </c>
      <c r="G22" s="49" t="s">
        <v>3175</v>
      </c>
      <c r="H22" s="49" t="s">
        <v>1952</v>
      </c>
      <c r="I22" s="51" t="s">
        <v>1677</v>
      </c>
      <c r="J22" s="50" t="s">
        <v>3135</v>
      </c>
      <c r="K22" t="str">
        <f t="shared" si="0"/>
        <v>M</v>
      </c>
    </row>
    <row r="23" spans="1:11">
      <c r="A23" s="48" t="s">
        <v>2625</v>
      </c>
      <c r="B23" s="49" t="str">
        <f>_xlfn.XLOOKUP(Tabla8[[#This Row],[Codigo Area Liquidacion]],TBLAREA[PLANTA],TBLAREA[PROG])</f>
        <v>11</v>
      </c>
      <c r="C23" s="50" t="s">
        <v>11</v>
      </c>
      <c r="D23" s="49" t="str">
        <f>Tabla8[[#This Row],[Numero Documento]]&amp;Tabla8[[#This Row],[PROG]]&amp;LEFT(Tabla8[[#This Row],[Tipo Empleado]],3)</f>
        <v>0010007883111FIJ</v>
      </c>
      <c r="E23" s="49" t="s">
        <v>859</v>
      </c>
      <c r="F23" s="50" t="s">
        <v>55</v>
      </c>
      <c r="G23" s="49" t="s">
        <v>3145</v>
      </c>
      <c r="H23" s="49" t="s">
        <v>830</v>
      </c>
      <c r="I23" s="51" t="s">
        <v>1672</v>
      </c>
      <c r="J23" s="50" t="s">
        <v>3136</v>
      </c>
      <c r="K23" t="str">
        <f t="shared" si="0"/>
        <v>F</v>
      </c>
    </row>
    <row r="24" spans="1:11">
      <c r="A24" s="48" t="s">
        <v>2374</v>
      </c>
      <c r="B24" s="49" t="str">
        <f>_xlfn.XLOOKUP(Tabla8[[#This Row],[Codigo Area Liquidacion]],TBLAREA[PLANTA],TBLAREA[PROG])</f>
        <v>13</v>
      </c>
      <c r="C24" s="50" t="s">
        <v>11</v>
      </c>
      <c r="D24" s="49" t="str">
        <f>Tabla8[[#This Row],[Numero Documento]]&amp;Tabla8[[#This Row],[PROG]]&amp;LEFT(Tabla8[[#This Row],[Tipo Empleado]],3)</f>
        <v>0010007989613FIJ</v>
      </c>
      <c r="E24" s="49" t="s">
        <v>924</v>
      </c>
      <c r="F24" s="50" t="s">
        <v>239</v>
      </c>
      <c r="G24" s="49" t="s">
        <v>3175</v>
      </c>
      <c r="H24" s="49" t="s">
        <v>342</v>
      </c>
      <c r="I24" s="51" t="s">
        <v>1670</v>
      </c>
      <c r="J24" s="50" t="s">
        <v>3136</v>
      </c>
      <c r="K24" t="str">
        <f t="shared" si="0"/>
        <v>F</v>
      </c>
    </row>
    <row r="25" spans="1:11">
      <c r="A25" s="48" t="s">
        <v>3479</v>
      </c>
      <c r="B25" s="49" t="str">
        <f>_xlfn.XLOOKUP(Tabla8[[#This Row],[Codigo Area Liquidacion]],TBLAREA[PLANTA],TBLAREA[PROG])</f>
        <v>13</v>
      </c>
      <c r="C25" s="50" t="s">
        <v>11</v>
      </c>
      <c r="D25" s="49" t="str">
        <f>Tabla8[[#This Row],[Numero Documento]]&amp;Tabla8[[#This Row],[PROG]]&amp;LEFT(Tabla8[[#This Row],[Tipo Empleado]],3)</f>
        <v>0010008150413FIJ</v>
      </c>
      <c r="E25" s="49" t="s">
        <v>3478</v>
      </c>
      <c r="F25" s="50" t="s">
        <v>381</v>
      </c>
      <c r="G25" s="49" t="s">
        <v>3175</v>
      </c>
      <c r="H25" s="49" t="s">
        <v>342</v>
      </c>
      <c r="I25" s="51" t="s">
        <v>1670</v>
      </c>
      <c r="J25" s="50" t="s">
        <v>3135</v>
      </c>
      <c r="K25" t="str">
        <f t="shared" si="0"/>
        <v>M</v>
      </c>
    </row>
    <row r="26" spans="1:11">
      <c r="A26" s="48" t="s">
        <v>1436</v>
      </c>
      <c r="B26" s="49" t="str">
        <f>_xlfn.XLOOKUP(Tabla8[[#This Row],[Codigo Area Liquidacion]],TBLAREA[PLANTA],TBLAREA[PROG])</f>
        <v>13</v>
      </c>
      <c r="C26" s="50" t="s">
        <v>11</v>
      </c>
      <c r="D26" s="49" t="str">
        <f>Tabla8[[#This Row],[Numero Documento]]&amp;Tabla8[[#This Row],[PROG]]&amp;LEFT(Tabla8[[#This Row],[Tipo Empleado]],3)</f>
        <v>0010008165213FIJ</v>
      </c>
      <c r="E26" s="49" t="s">
        <v>633</v>
      </c>
      <c r="F26" s="50" t="s">
        <v>8</v>
      </c>
      <c r="G26" s="49" t="s">
        <v>3175</v>
      </c>
      <c r="H26" s="49" t="s">
        <v>1952</v>
      </c>
      <c r="I26" s="51" t="s">
        <v>1677</v>
      </c>
      <c r="J26" s="50" t="s">
        <v>3136</v>
      </c>
      <c r="K26" t="str">
        <f t="shared" si="0"/>
        <v>F</v>
      </c>
    </row>
    <row r="27" spans="1:11">
      <c r="A27" s="48" t="s">
        <v>1560</v>
      </c>
      <c r="B27" s="49" t="str">
        <f>_xlfn.XLOOKUP(Tabla8[[#This Row],[Codigo Area Liquidacion]],TBLAREA[PLANTA],TBLAREA[PROG])</f>
        <v>11</v>
      </c>
      <c r="C27" s="50" t="s">
        <v>11</v>
      </c>
      <c r="D27" s="49" t="str">
        <f>Tabla8[[#This Row],[Numero Documento]]&amp;Tabla8[[#This Row],[PROG]]&amp;LEFT(Tabla8[[#This Row],[Tipo Empleado]],3)</f>
        <v>0010009236011FIJ</v>
      </c>
      <c r="E27" s="49" t="s">
        <v>307</v>
      </c>
      <c r="F27" s="50" t="s">
        <v>10</v>
      </c>
      <c r="G27" s="49" t="s">
        <v>3145</v>
      </c>
      <c r="H27" s="49" t="s">
        <v>306</v>
      </c>
      <c r="I27" s="51" t="s">
        <v>1707</v>
      </c>
      <c r="J27" s="50" t="s">
        <v>3136</v>
      </c>
      <c r="K27" t="str">
        <f t="shared" si="0"/>
        <v>F</v>
      </c>
    </row>
    <row r="28" spans="1:11">
      <c r="A28" s="48" t="s">
        <v>2418</v>
      </c>
      <c r="B28" s="49" t="str">
        <f>_xlfn.XLOOKUP(Tabla8[[#This Row],[Codigo Area Liquidacion]],TBLAREA[PLANTA],TBLAREA[PROG])</f>
        <v>13</v>
      </c>
      <c r="C28" s="50" t="s">
        <v>11</v>
      </c>
      <c r="D28" s="49" t="str">
        <f>Tabla8[[#This Row],[Numero Documento]]&amp;Tabla8[[#This Row],[PROG]]&amp;LEFT(Tabla8[[#This Row],[Tipo Empleado]],3)</f>
        <v>0010009376413FIJ</v>
      </c>
      <c r="E28" s="49" t="s">
        <v>1850</v>
      </c>
      <c r="F28" s="50" t="s">
        <v>381</v>
      </c>
      <c r="G28" s="49" t="s">
        <v>3175</v>
      </c>
      <c r="H28" s="49" t="s">
        <v>342</v>
      </c>
      <c r="I28" s="51" t="s">
        <v>1670</v>
      </c>
      <c r="J28" s="50" t="s">
        <v>3135</v>
      </c>
      <c r="K28" t="str">
        <f t="shared" si="0"/>
        <v>M</v>
      </c>
    </row>
    <row r="29" spans="1:11">
      <c r="A29" s="48" t="s">
        <v>1465</v>
      </c>
      <c r="B29" s="49" t="str">
        <f>_xlfn.XLOOKUP(Tabla8[[#This Row],[Codigo Area Liquidacion]],TBLAREA[PLANTA],TBLAREA[PROG])</f>
        <v>13</v>
      </c>
      <c r="C29" s="50" t="s">
        <v>11</v>
      </c>
      <c r="D29" s="49" t="str">
        <f>Tabla8[[#This Row],[Numero Documento]]&amp;Tabla8[[#This Row],[PROG]]&amp;LEFT(Tabla8[[#This Row],[Tipo Empleado]],3)</f>
        <v>0010009464813FIJ</v>
      </c>
      <c r="E29" s="49" t="s">
        <v>513</v>
      </c>
      <c r="F29" s="50" t="s">
        <v>177</v>
      </c>
      <c r="G29" s="49" t="s">
        <v>3175</v>
      </c>
      <c r="H29" s="49" t="s">
        <v>342</v>
      </c>
      <c r="I29" s="51" t="s">
        <v>1670</v>
      </c>
      <c r="J29" s="50" t="s">
        <v>3136</v>
      </c>
      <c r="K29" t="str">
        <f t="shared" si="0"/>
        <v>F</v>
      </c>
    </row>
    <row r="30" spans="1:11">
      <c r="A30" s="48" t="s">
        <v>2052</v>
      </c>
      <c r="B30" s="49" t="str">
        <f>_xlfn.XLOOKUP(Tabla8[[#This Row],[Codigo Area Liquidacion]],TBLAREA[PLANTA],TBLAREA[PROG])</f>
        <v>01</v>
      </c>
      <c r="C30" s="50" t="s">
        <v>11</v>
      </c>
      <c r="D30" s="49" t="str">
        <f>Tabla8[[#This Row],[Numero Documento]]&amp;Tabla8[[#This Row],[PROG]]&amp;LEFT(Tabla8[[#This Row],[Tipo Empleado]],3)</f>
        <v>0010010311801FIJ</v>
      </c>
      <c r="E30" s="49" t="s">
        <v>1032</v>
      </c>
      <c r="F30" s="50" t="s">
        <v>294</v>
      </c>
      <c r="G30" s="49" t="s">
        <v>3133</v>
      </c>
      <c r="H30" s="49" t="s">
        <v>288</v>
      </c>
      <c r="I30" s="51" t="s">
        <v>1668</v>
      </c>
      <c r="J30" s="50" t="s">
        <v>3135</v>
      </c>
      <c r="K30" t="str">
        <f t="shared" si="0"/>
        <v>M</v>
      </c>
    </row>
    <row r="31" spans="1:11">
      <c r="A31" s="48" t="s">
        <v>2198</v>
      </c>
      <c r="B31" s="49" t="str">
        <f>_xlfn.XLOOKUP(Tabla8[[#This Row],[Codigo Area Liquidacion]],TBLAREA[PLANTA],TBLAREA[PROG])</f>
        <v>01</v>
      </c>
      <c r="C31" s="50" t="s">
        <v>11</v>
      </c>
      <c r="D31" s="49" t="str">
        <f>Tabla8[[#This Row],[Numero Documento]]&amp;Tabla8[[#This Row],[PROG]]&amp;LEFT(Tabla8[[#This Row],[Tipo Empleado]],3)</f>
        <v>0010010460301FIJ</v>
      </c>
      <c r="E31" s="49" t="s">
        <v>712</v>
      </c>
      <c r="F31" s="50" t="s">
        <v>8</v>
      </c>
      <c r="G31" s="49" t="s">
        <v>3133</v>
      </c>
      <c r="H31" s="49" t="s">
        <v>699</v>
      </c>
      <c r="I31" s="51" t="s">
        <v>1708</v>
      </c>
      <c r="J31" s="50" t="s">
        <v>3136</v>
      </c>
      <c r="K31" t="str">
        <f t="shared" si="0"/>
        <v>F</v>
      </c>
    </row>
    <row r="32" spans="1:11">
      <c r="A32" s="48" t="s">
        <v>2572</v>
      </c>
      <c r="B32" s="49" t="str">
        <f>_xlfn.XLOOKUP(Tabla8[[#This Row],[Codigo Area Liquidacion]],TBLAREA[PLANTA],TBLAREA[PROG])</f>
        <v>11</v>
      </c>
      <c r="C32" s="50" t="s">
        <v>11</v>
      </c>
      <c r="D32" s="49" t="str">
        <f>Tabla8[[#This Row],[Numero Documento]]&amp;Tabla8[[#This Row],[PROG]]&amp;LEFT(Tabla8[[#This Row],[Tipo Empleado]],3)</f>
        <v>0010011017011FIJ</v>
      </c>
      <c r="E32" s="49" t="s">
        <v>1028</v>
      </c>
      <c r="F32" s="50" t="s">
        <v>110</v>
      </c>
      <c r="G32" s="49" t="s">
        <v>3145</v>
      </c>
      <c r="H32" s="49" t="s">
        <v>73</v>
      </c>
      <c r="I32" s="51" t="s">
        <v>1684</v>
      </c>
      <c r="J32" s="50" t="s">
        <v>3136</v>
      </c>
      <c r="K32" t="str">
        <f t="shared" si="0"/>
        <v>F</v>
      </c>
    </row>
    <row r="33" spans="1:11">
      <c r="A33" s="48" t="s">
        <v>2818</v>
      </c>
      <c r="B33" s="49" t="str">
        <f>_xlfn.XLOOKUP(Tabla8[[#This Row],[Codigo Area Liquidacion]],TBLAREA[PLANTA],TBLAREA[PROG])</f>
        <v>01</v>
      </c>
      <c r="C33" s="50" t="s">
        <v>3036</v>
      </c>
      <c r="D33" s="49" t="str">
        <f>Tabla8[[#This Row],[Numero Documento]]&amp;Tabla8[[#This Row],[PROG]]&amp;LEFT(Tabla8[[#This Row],[Tipo Empleado]],3)</f>
        <v>0010011511201EMP</v>
      </c>
      <c r="E33" s="49" t="s">
        <v>1876</v>
      </c>
      <c r="F33" s="50" t="s">
        <v>196</v>
      </c>
      <c r="G33" s="49" t="s">
        <v>3133</v>
      </c>
      <c r="H33" s="49" t="s">
        <v>1116</v>
      </c>
      <c r="I33" s="51" t="s">
        <v>1679</v>
      </c>
      <c r="J33" s="50" t="s">
        <v>3135</v>
      </c>
      <c r="K33" t="str">
        <f t="shared" si="0"/>
        <v>M</v>
      </c>
    </row>
    <row r="34" spans="1:11">
      <c r="A34" s="48" t="s">
        <v>2908</v>
      </c>
      <c r="B34" s="49" t="str">
        <f>_xlfn.XLOOKUP(Tabla8[[#This Row],[Codigo Area Liquidacion]],TBLAREA[PLANTA],TBLAREA[PROG])</f>
        <v>01</v>
      </c>
      <c r="C34" s="50" t="s">
        <v>3046</v>
      </c>
      <c r="D34" s="49" t="str">
        <f>Tabla8[[#This Row],[Numero Documento]]&amp;Tabla8[[#This Row],[PROG]]&amp;LEFT(Tabla8[[#This Row],[Tipo Empleado]],3)</f>
        <v>0010012281101TRA</v>
      </c>
      <c r="E34" s="49" t="s">
        <v>1004</v>
      </c>
      <c r="F34" s="50" t="s">
        <v>191</v>
      </c>
      <c r="G34" s="49" t="s">
        <v>3133</v>
      </c>
      <c r="H34" s="49" t="s">
        <v>190</v>
      </c>
      <c r="I34" s="51" t="s">
        <v>1719</v>
      </c>
      <c r="J34" s="50" t="s">
        <v>3135</v>
      </c>
      <c r="K34" t="str">
        <f t="shared" si="0"/>
        <v>M</v>
      </c>
    </row>
    <row r="35" spans="1:11">
      <c r="A35" s="48" t="s">
        <v>1437</v>
      </c>
      <c r="B35" s="49" t="str">
        <f>_xlfn.XLOOKUP(Tabla8[[#This Row],[Codigo Area Liquidacion]],TBLAREA[PLANTA],TBLAREA[PROG])</f>
        <v>13</v>
      </c>
      <c r="C35" s="50" t="s">
        <v>11</v>
      </c>
      <c r="D35" s="49" t="str">
        <f>Tabla8[[#This Row],[Numero Documento]]&amp;Tabla8[[#This Row],[PROG]]&amp;LEFT(Tabla8[[#This Row],[Tipo Empleado]],3)</f>
        <v>0010012346213FIJ</v>
      </c>
      <c r="E35" s="49" t="s">
        <v>3186</v>
      </c>
      <c r="F35" s="50" t="s">
        <v>27</v>
      </c>
      <c r="G35" s="49" t="s">
        <v>3175</v>
      </c>
      <c r="H35" s="49" t="s">
        <v>1952</v>
      </c>
      <c r="I35" s="51" t="s">
        <v>1677</v>
      </c>
      <c r="J35" s="50" t="s">
        <v>3135</v>
      </c>
      <c r="K35" t="str">
        <f t="shared" si="0"/>
        <v>M</v>
      </c>
    </row>
    <row r="36" spans="1:11">
      <c r="A36" s="48" t="s">
        <v>2797</v>
      </c>
      <c r="B36" s="49" t="str">
        <f>_xlfn.XLOOKUP(Tabla8[[#This Row],[Codigo Area Liquidacion]],TBLAREA[PLANTA],TBLAREA[PROG])</f>
        <v>01</v>
      </c>
      <c r="C36" s="50" t="s">
        <v>3036</v>
      </c>
      <c r="D36" s="49" t="str">
        <f>Tabla8[[#This Row],[Numero Documento]]&amp;Tabla8[[#This Row],[PROG]]&amp;LEFT(Tabla8[[#This Row],[Tipo Empleado]],3)</f>
        <v>0010012640801EMP</v>
      </c>
      <c r="E36" s="49" t="s">
        <v>1627</v>
      </c>
      <c r="F36" s="50" t="s">
        <v>100</v>
      </c>
      <c r="G36" s="49" t="s">
        <v>3133</v>
      </c>
      <c r="H36" s="49" t="s">
        <v>1116</v>
      </c>
      <c r="I36" s="51" t="s">
        <v>1679</v>
      </c>
      <c r="J36" s="50" t="s">
        <v>3135</v>
      </c>
      <c r="K36" t="str">
        <f t="shared" si="0"/>
        <v>M</v>
      </c>
    </row>
    <row r="37" spans="1:11">
      <c r="A37" s="48" t="s">
        <v>1441</v>
      </c>
      <c r="B37" s="49" t="str">
        <f>_xlfn.XLOOKUP(Tabla8[[#This Row],[Codigo Area Liquidacion]],TBLAREA[PLANTA],TBLAREA[PROG])</f>
        <v>13</v>
      </c>
      <c r="C37" s="50" t="s">
        <v>11</v>
      </c>
      <c r="D37" s="49" t="str">
        <f>Tabla8[[#This Row],[Numero Documento]]&amp;Tabla8[[#This Row],[PROG]]&amp;LEFT(Tabla8[[#This Row],[Tipo Empleado]],3)</f>
        <v>0010013223213FIJ</v>
      </c>
      <c r="E37" s="49" t="s">
        <v>639</v>
      </c>
      <c r="F37" s="50" t="s">
        <v>30</v>
      </c>
      <c r="G37" s="49" t="s">
        <v>3175</v>
      </c>
      <c r="H37" s="49" t="s">
        <v>1952</v>
      </c>
      <c r="I37" s="51" t="s">
        <v>1677</v>
      </c>
      <c r="J37" s="50" t="s">
        <v>3135</v>
      </c>
      <c r="K37" t="str">
        <f t="shared" si="0"/>
        <v>M</v>
      </c>
    </row>
    <row r="38" spans="1:11">
      <c r="A38" s="48" t="s">
        <v>2285</v>
      </c>
      <c r="B38" s="49" t="str">
        <f>_xlfn.XLOOKUP(Tabla8[[#This Row],[Codigo Area Liquidacion]],TBLAREA[PLANTA],TBLAREA[PROG])</f>
        <v>13</v>
      </c>
      <c r="C38" s="50" t="s">
        <v>11</v>
      </c>
      <c r="D38" s="49" t="str">
        <f>Tabla8[[#This Row],[Numero Documento]]&amp;Tabla8[[#This Row],[PROG]]&amp;LEFT(Tabla8[[#This Row],[Tipo Empleado]],3)</f>
        <v>0010014131613FIJ</v>
      </c>
      <c r="E38" s="49" t="s">
        <v>347</v>
      </c>
      <c r="F38" s="50" t="s">
        <v>196</v>
      </c>
      <c r="G38" s="49" t="s">
        <v>3175</v>
      </c>
      <c r="H38" s="49" t="s">
        <v>342</v>
      </c>
      <c r="I38" s="51" t="s">
        <v>1670</v>
      </c>
      <c r="J38" s="50" t="s">
        <v>3136</v>
      </c>
      <c r="K38" t="str">
        <f t="shared" si="0"/>
        <v>F</v>
      </c>
    </row>
    <row r="39" spans="1:11">
      <c r="A39" s="48" t="s">
        <v>2376</v>
      </c>
      <c r="B39" s="49" t="str">
        <f>_xlfn.XLOOKUP(Tabla8[[#This Row],[Codigo Area Liquidacion]],TBLAREA[PLANTA],TBLAREA[PROG])</f>
        <v>13</v>
      </c>
      <c r="C39" s="50" t="s">
        <v>11</v>
      </c>
      <c r="D39" s="49" t="str">
        <f>Tabla8[[#This Row],[Numero Documento]]&amp;Tabla8[[#This Row],[PROG]]&amp;LEFT(Tabla8[[#This Row],[Tipo Empleado]],3)</f>
        <v>0010014559813FIJ</v>
      </c>
      <c r="E39" s="49" t="s">
        <v>3185</v>
      </c>
      <c r="F39" s="50" t="s">
        <v>465</v>
      </c>
      <c r="G39" s="49" t="s">
        <v>3175</v>
      </c>
      <c r="H39" s="49" t="s">
        <v>342</v>
      </c>
      <c r="I39" s="51" t="s">
        <v>1670</v>
      </c>
      <c r="J39" s="50" t="s">
        <v>3136</v>
      </c>
      <c r="K39" t="str">
        <f t="shared" si="0"/>
        <v>F</v>
      </c>
    </row>
    <row r="40" spans="1:11">
      <c r="A40" s="48" t="s">
        <v>2229</v>
      </c>
      <c r="B40" s="49" t="str">
        <f>_xlfn.XLOOKUP(Tabla8[[#This Row],[Codigo Area Liquidacion]],TBLAREA[PLANTA],TBLAREA[PROG])</f>
        <v>01</v>
      </c>
      <c r="C40" s="50" t="s">
        <v>11</v>
      </c>
      <c r="D40" s="49" t="str">
        <f>Tabla8[[#This Row],[Numero Documento]]&amp;Tabla8[[#This Row],[PROG]]&amp;LEFT(Tabla8[[#This Row],[Tipo Empleado]],3)</f>
        <v>0010014719801FIJ</v>
      </c>
      <c r="E40" s="49" t="s">
        <v>280</v>
      </c>
      <c r="F40" s="50" t="s">
        <v>130</v>
      </c>
      <c r="G40" s="49" t="s">
        <v>3133</v>
      </c>
      <c r="H40" s="49" t="s">
        <v>282</v>
      </c>
      <c r="I40" s="51" t="s">
        <v>1721</v>
      </c>
      <c r="J40" s="50" t="s">
        <v>3135</v>
      </c>
      <c r="K40" t="str">
        <f t="shared" si="0"/>
        <v>M</v>
      </c>
    </row>
    <row r="41" spans="1:11">
      <c r="A41" s="48" t="s">
        <v>1409</v>
      </c>
      <c r="B41" s="49" t="str">
        <f>_xlfn.XLOOKUP(Tabla8[[#This Row],[Codigo Area Liquidacion]],TBLAREA[PLANTA],TBLAREA[PROG])</f>
        <v>13</v>
      </c>
      <c r="C41" s="50" t="s">
        <v>11</v>
      </c>
      <c r="D41" s="49" t="str">
        <f>Tabla8[[#This Row],[Numero Documento]]&amp;Tabla8[[#This Row],[PROG]]&amp;LEFT(Tabla8[[#This Row],[Tipo Empleado]],3)</f>
        <v>0010017083613FIJ</v>
      </c>
      <c r="E41" s="49" t="s">
        <v>620</v>
      </c>
      <c r="F41" s="50" t="s">
        <v>621</v>
      </c>
      <c r="G41" s="49" t="s">
        <v>3175</v>
      </c>
      <c r="H41" s="49" t="s">
        <v>1952</v>
      </c>
      <c r="I41" s="51" t="s">
        <v>1677</v>
      </c>
      <c r="J41" s="50" t="s">
        <v>3136</v>
      </c>
      <c r="K41" t="str">
        <f t="shared" si="0"/>
        <v>F</v>
      </c>
    </row>
    <row r="42" spans="1:11">
      <c r="A42" s="48" t="s">
        <v>3657</v>
      </c>
      <c r="B42" s="49" t="str">
        <f>_xlfn.XLOOKUP(Tabla8[[#This Row],[Codigo Area Liquidacion]],TBLAREA[PLANTA],TBLAREA[PROG])</f>
        <v>01</v>
      </c>
      <c r="C42" s="50" t="s">
        <v>3036</v>
      </c>
      <c r="D42" s="49" t="str">
        <f>Tabla8[[#This Row],[Numero Documento]]&amp;Tabla8[[#This Row],[PROG]]&amp;LEFT(Tabla8[[#This Row],[Tipo Empleado]],3)</f>
        <v>0010020079901EMP</v>
      </c>
      <c r="E42" s="49" t="s">
        <v>3656</v>
      </c>
      <c r="F42" s="50" t="s">
        <v>3260</v>
      </c>
      <c r="G42" s="49" t="s">
        <v>3133</v>
      </c>
      <c r="H42" s="49" t="s">
        <v>1116</v>
      </c>
      <c r="I42" s="51" t="s">
        <v>1679</v>
      </c>
      <c r="J42" s="50" t="s">
        <v>3135</v>
      </c>
      <c r="K42" t="str">
        <f t="shared" si="0"/>
        <v>M</v>
      </c>
    </row>
    <row r="43" spans="1:11">
      <c r="A43" s="48" t="s">
        <v>3795</v>
      </c>
      <c r="B43" s="49" t="str">
        <f>_xlfn.XLOOKUP(Tabla8[[#This Row],[Codigo Area Liquidacion]],TBLAREA[PLANTA],TBLAREA[PROG])</f>
        <v>01</v>
      </c>
      <c r="C43" s="50" t="s">
        <v>3036</v>
      </c>
      <c r="D43" s="49" t="str">
        <f>Tabla8[[#This Row],[Numero Documento]]&amp;Tabla8[[#This Row],[PROG]]&amp;LEFT(Tabla8[[#This Row],[Tipo Empleado]],3)</f>
        <v>0010021419601EMP</v>
      </c>
      <c r="E43" s="49" t="s">
        <v>3794</v>
      </c>
      <c r="F43" s="50" t="s">
        <v>261</v>
      </c>
      <c r="G43" s="49" t="s">
        <v>3133</v>
      </c>
      <c r="H43" s="49" t="s">
        <v>1116</v>
      </c>
      <c r="I43" s="51" t="s">
        <v>1679</v>
      </c>
      <c r="J43" s="50" t="s">
        <v>3135</v>
      </c>
      <c r="K43" t="str">
        <f t="shared" si="0"/>
        <v>M</v>
      </c>
    </row>
    <row r="44" spans="1:11">
      <c r="A44" s="48" t="s">
        <v>2102</v>
      </c>
      <c r="B44" s="49" t="str">
        <f>_xlfn.XLOOKUP(Tabla8[[#This Row],[Codigo Area Liquidacion]],TBLAREA[PLANTA],TBLAREA[PROG])</f>
        <v>01</v>
      </c>
      <c r="C44" s="50" t="s">
        <v>11</v>
      </c>
      <c r="D44" s="49" t="str">
        <f>Tabla8[[#This Row],[Numero Documento]]&amp;Tabla8[[#This Row],[PROG]]&amp;LEFT(Tabla8[[#This Row],[Tipo Empleado]],3)</f>
        <v>0010021571401FIJ</v>
      </c>
      <c r="E44" s="49" t="s">
        <v>1071</v>
      </c>
      <c r="F44" s="50" t="s">
        <v>133</v>
      </c>
      <c r="G44" s="49" t="s">
        <v>3133</v>
      </c>
      <c r="H44" s="49" t="s">
        <v>716</v>
      </c>
      <c r="I44" s="51" t="s">
        <v>1671</v>
      </c>
      <c r="J44" s="50" t="s">
        <v>3135</v>
      </c>
      <c r="K44" t="str">
        <f t="shared" si="0"/>
        <v>M</v>
      </c>
    </row>
    <row r="45" spans="1:11">
      <c r="A45" s="48" t="s">
        <v>1480</v>
      </c>
      <c r="B45" s="49" t="str">
        <f>_xlfn.XLOOKUP(Tabla8[[#This Row],[Codigo Area Liquidacion]],TBLAREA[PLANTA],TBLAREA[PROG])</f>
        <v>13</v>
      </c>
      <c r="C45" s="50" t="s">
        <v>11</v>
      </c>
      <c r="D45" s="49" t="str">
        <f>Tabla8[[#This Row],[Numero Documento]]&amp;Tabla8[[#This Row],[PROG]]&amp;LEFT(Tabla8[[#This Row],[Tipo Empleado]],3)</f>
        <v>0010023503513FIJ</v>
      </c>
      <c r="E45" s="49" t="s">
        <v>530</v>
      </c>
      <c r="F45" s="50" t="s">
        <v>27</v>
      </c>
      <c r="G45" s="49" t="s">
        <v>3175</v>
      </c>
      <c r="H45" s="49" t="s">
        <v>342</v>
      </c>
      <c r="I45" s="51" t="s">
        <v>1670</v>
      </c>
      <c r="J45" s="50" t="s">
        <v>3135</v>
      </c>
      <c r="K45" t="str">
        <f t="shared" si="0"/>
        <v>M</v>
      </c>
    </row>
    <row r="46" spans="1:11">
      <c r="A46" s="48" t="s">
        <v>1418</v>
      </c>
      <c r="B46" s="49" t="str">
        <f>_xlfn.XLOOKUP(Tabla8[[#This Row],[Codigo Area Liquidacion]],TBLAREA[PLANTA],TBLAREA[PROG])</f>
        <v>13</v>
      </c>
      <c r="C46" s="50" t="s">
        <v>11</v>
      </c>
      <c r="D46" s="49" t="str">
        <f>Tabla8[[#This Row],[Numero Documento]]&amp;Tabla8[[#This Row],[PROG]]&amp;LEFT(Tabla8[[#This Row],[Tipo Empleado]],3)</f>
        <v>0010023581113FIJ</v>
      </c>
      <c r="E46" s="49" t="s">
        <v>400</v>
      </c>
      <c r="F46" s="50" t="s">
        <v>401</v>
      </c>
      <c r="G46" s="49" t="s">
        <v>3175</v>
      </c>
      <c r="H46" s="49" t="s">
        <v>342</v>
      </c>
      <c r="I46" s="51" t="s">
        <v>1670</v>
      </c>
      <c r="J46" s="50" t="s">
        <v>3136</v>
      </c>
      <c r="K46" t="str">
        <f t="shared" si="0"/>
        <v>F</v>
      </c>
    </row>
    <row r="47" spans="1:11">
      <c r="A47" s="48" t="s">
        <v>2128</v>
      </c>
      <c r="B47" s="49" t="str">
        <f>_xlfn.XLOOKUP(Tabla8[[#This Row],[Codigo Area Liquidacion]],TBLAREA[PLANTA],TBLAREA[PROG])</f>
        <v>01</v>
      </c>
      <c r="C47" s="50" t="s">
        <v>11</v>
      </c>
      <c r="D47" s="49" t="str">
        <f>Tabla8[[#This Row],[Numero Documento]]&amp;Tabla8[[#This Row],[PROG]]&amp;LEFT(Tabla8[[#This Row],[Tipo Empleado]],3)</f>
        <v>0010025001801FIJ</v>
      </c>
      <c r="E47" s="49" t="s">
        <v>1734</v>
      </c>
      <c r="F47" s="50" t="s">
        <v>30</v>
      </c>
      <c r="G47" s="49" t="s">
        <v>3133</v>
      </c>
      <c r="H47" s="49" t="s">
        <v>266</v>
      </c>
      <c r="I47" s="51" t="s">
        <v>1687</v>
      </c>
      <c r="J47" s="50" t="s">
        <v>3135</v>
      </c>
      <c r="K47" t="str">
        <f t="shared" si="0"/>
        <v>M</v>
      </c>
    </row>
    <row r="48" spans="1:11">
      <c r="A48" s="48" t="s">
        <v>1408</v>
      </c>
      <c r="B48" s="49" t="str">
        <f>_xlfn.XLOOKUP(Tabla8[[#This Row],[Codigo Area Liquidacion]],TBLAREA[PLANTA],TBLAREA[PROG])</f>
        <v>13</v>
      </c>
      <c r="C48" s="50" t="s">
        <v>11</v>
      </c>
      <c r="D48" s="49" t="str">
        <f>Tabla8[[#This Row],[Numero Documento]]&amp;Tabla8[[#This Row],[PROG]]&amp;LEFT(Tabla8[[#This Row],[Tipo Empleado]],3)</f>
        <v>0010030014413FIJ</v>
      </c>
      <c r="E48" s="49" t="s">
        <v>378</v>
      </c>
      <c r="F48" s="50" t="s">
        <v>8</v>
      </c>
      <c r="G48" s="49" t="s">
        <v>3175</v>
      </c>
      <c r="H48" s="49" t="s">
        <v>342</v>
      </c>
      <c r="I48" s="51" t="s">
        <v>1670</v>
      </c>
      <c r="J48" s="50" t="s">
        <v>3136</v>
      </c>
      <c r="K48" t="str">
        <f t="shared" si="0"/>
        <v>F</v>
      </c>
    </row>
    <row r="49" spans="1:11">
      <c r="A49" s="48" t="s">
        <v>2309</v>
      </c>
      <c r="B49" s="49" t="str">
        <f>_xlfn.XLOOKUP(Tabla8[[#This Row],[Codigo Area Liquidacion]],TBLAREA[PLANTA],TBLAREA[PROG])</f>
        <v>13</v>
      </c>
      <c r="C49" s="50" t="s">
        <v>11</v>
      </c>
      <c r="D49" s="49" t="str">
        <f>Tabla8[[#This Row],[Numero Documento]]&amp;Tabla8[[#This Row],[PROG]]&amp;LEFT(Tabla8[[#This Row],[Tipo Empleado]],3)</f>
        <v>0010030318913FIJ</v>
      </c>
      <c r="E49" s="49" t="s">
        <v>373</v>
      </c>
      <c r="F49" s="50" t="s">
        <v>27</v>
      </c>
      <c r="G49" s="49" t="s">
        <v>3175</v>
      </c>
      <c r="H49" s="49" t="s">
        <v>342</v>
      </c>
      <c r="I49" s="51" t="s">
        <v>1670</v>
      </c>
      <c r="J49" s="50" t="s">
        <v>3136</v>
      </c>
      <c r="K49" t="str">
        <f t="shared" si="0"/>
        <v>F</v>
      </c>
    </row>
    <row r="50" spans="1:11">
      <c r="A50" s="48" t="s">
        <v>4019</v>
      </c>
      <c r="B50" s="49" t="str">
        <f>_xlfn.XLOOKUP(Tabla8[[#This Row],[Codigo Area Liquidacion]],TBLAREA[PLANTA],TBLAREA[PROG])</f>
        <v>01</v>
      </c>
      <c r="C50" s="50" t="s">
        <v>3046</v>
      </c>
      <c r="D50" s="49" t="str">
        <f>Tabla8[[#This Row],[Numero Documento]]&amp;Tabla8[[#This Row],[PROG]]&amp;LEFT(Tabla8[[#This Row],[Tipo Empleado]],3)</f>
        <v>0010031132301TRA</v>
      </c>
      <c r="E50" s="49" t="s">
        <v>3832</v>
      </c>
      <c r="F50" s="50" t="s">
        <v>82</v>
      </c>
      <c r="G50" s="49" t="s">
        <v>3133</v>
      </c>
      <c r="H50" s="49" t="s">
        <v>1116</v>
      </c>
      <c r="I50" s="51" t="s">
        <v>1679</v>
      </c>
      <c r="J50" s="50" t="s">
        <v>3136</v>
      </c>
      <c r="K50" t="str">
        <f t="shared" si="0"/>
        <v>F</v>
      </c>
    </row>
    <row r="51" spans="1:11">
      <c r="A51" s="48" t="s">
        <v>1323</v>
      </c>
      <c r="B51" s="49" t="str">
        <f>_xlfn.XLOOKUP(Tabla8[[#This Row],[Codigo Area Liquidacion]],TBLAREA[PLANTA],TBLAREA[PROG])</f>
        <v>01</v>
      </c>
      <c r="C51" s="50" t="s">
        <v>11</v>
      </c>
      <c r="D51" s="49" t="str">
        <f>Tabla8[[#This Row],[Numero Documento]]&amp;Tabla8[[#This Row],[PROG]]&amp;LEFT(Tabla8[[#This Row],[Tipo Empleado]],3)</f>
        <v>0010031623101FIJ</v>
      </c>
      <c r="E51" s="49" t="s">
        <v>295</v>
      </c>
      <c r="F51" s="50" t="s">
        <v>292</v>
      </c>
      <c r="G51" s="49" t="s">
        <v>3133</v>
      </c>
      <c r="H51" s="49" t="s">
        <v>288</v>
      </c>
      <c r="I51" s="51" t="s">
        <v>1668</v>
      </c>
      <c r="J51" s="50" t="s">
        <v>3135</v>
      </c>
      <c r="K51" t="str">
        <f t="shared" si="0"/>
        <v>M</v>
      </c>
    </row>
    <row r="52" spans="1:11">
      <c r="A52" s="48" t="s">
        <v>1390</v>
      </c>
      <c r="B52" s="49" t="str">
        <f>_xlfn.XLOOKUP(Tabla8[[#This Row],[Codigo Area Liquidacion]],TBLAREA[PLANTA],TBLAREA[PROG])</f>
        <v>13</v>
      </c>
      <c r="C52" s="50" t="s">
        <v>11</v>
      </c>
      <c r="D52" s="49" t="str">
        <f>Tabla8[[#This Row],[Numero Documento]]&amp;Tabla8[[#This Row],[PROG]]&amp;LEFT(Tabla8[[#This Row],[Tipo Empleado]],3)</f>
        <v>0010031825213FIJ</v>
      </c>
      <c r="E52" s="49" t="s">
        <v>338</v>
      </c>
      <c r="F52" s="50" t="s">
        <v>10</v>
      </c>
      <c r="G52" s="49" t="s">
        <v>3175</v>
      </c>
      <c r="H52" s="49" t="s">
        <v>342</v>
      </c>
      <c r="I52" s="51" t="s">
        <v>1670</v>
      </c>
      <c r="J52" s="50" t="s">
        <v>3136</v>
      </c>
      <c r="K52" t="str">
        <f t="shared" si="0"/>
        <v>F</v>
      </c>
    </row>
    <row r="53" spans="1:11">
      <c r="A53" s="48" t="s">
        <v>2473</v>
      </c>
      <c r="B53" s="49" t="str">
        <f>_xlfn.XLOOKUP(Tabla8[[#This Row],[Codigo Area Liquidacion]],TBLAREA[PLANTA],TBLAREA[PROG])</f>
        <v>13</v>
      </c>
      <c r="C53" s="50" t="s">
        <v>11</v>
      </c>
      <c r="D53" s="49" t="str">
        <f>Tabla8[[#This Row],[Numero Documento]]&amp;Tabla8[[#This Row],[PROG]]&amp;LEFT(Tabla8[[#This Row],[Tipo Empleado]],3)</f>
        <v>0010031826013FIJ</v>
      </c>
      <c r="E53" s="49" t="s">
        <v>535</v>
      </c>
      <c r="F53" s="50" t="s">
        <v>210</v>
      </c>
      <c r="G53" s="49" t="s">
        <v>3175</v>
      </c>
      <c r="H53" s="49" t="s">
        <v>342</v>
      </c>
      <c r="I53" s="51" t="s">
        <v>1670</v>
      </c>
      <c r="J53" s="50" t="s">
        <v>3136</v>
      </c>
      <c r="K53" t="str">
        <f t="shared" si="0"/>
        <v>F</v>
      </c>
    </row>
    <row r="54" spans="1:11">
      <c r="A54" s="48" t="s">
        <v>3579</v>
      </c>
      <c r="B54" s="49" t="str">
        <f>_xlfn.XLOOKUP(Tabla8[[#This Row],[Codigo Area Liquidacion]],TBLAREA[PLANTA],TBLAREA[PROG])</f>
        <v>01</v>
      </c>
      <c r="C54" s="50" t="s">
        <v>3036</v>
      </c>
      <c r="D54" s="49" t="str">
        <f>Tabla8[[#This Row],[Numero Documento]]&amp;Tabla8[[#This Row],[PROG]]&amp;LEFT(Tabla8[[#This Row],[Tipo Empleado]],3)</f>
        <v>0010032588501EMP</v>
      </c>
      <c r="E54" s="49" t="s">
        <v>3578</v>
      </c>
      <c r="F54" s="50" t="s">
        <v>261</v>
      </c>
      <c r="G54" s="49" t="s">
        <v>3133</v>
      </c>
      <c r="H54" s="49" t="s">
        <v>1116</v>
      </c>
      <c r="I54" s="51" t="s">
        <v>1679</v>
      </c>
      <c r="J54" s="50" t="s">
        <v>3135</v>
      </c>
      <c r="K54" t="str">
        <f t="shared" si="0"/>
        <v>M</v>
      </c>
    </row>
    <row r="55" spans="1:11">
      <c r="A55" s="48" t="s">
        <v>2221</v>
      </c>
      <c r="B55" s="49" t="str">
        <f>_xlfn.XLOOKUP(Tabla8[[#This Row],[Codigo Area Liquidacion]],TBLAREA[PLANTA],TBLAREA[PROG])</f>
        <v>01</v>
      </c>
      <c r="C55" s="50" t="s">
        <v>11</v>
      </c>
      <c r="D55" s="49" t="str">
        <f>Tabla8[[#This Row],[Numero Documento]]&amp;Tabla8[[#This Row],[PROG]]&amp;LEFT(Tabla8[[#This Row],[Tipo Empleado]],3)</f>
        <v>0010033730201FIJ</v>
      </c>
      <c r="E55" s="49" t="s">
        <v>1916</v>
      </c>
      <c r="F55" s="50" t="s">
        <v>27</v>
      </c>
      <c r="G55" s="49" t="s">
        <v>3133</v>
      </c>
      <c r="H55" s="49" t="s">
        <v>1953</v>
      </c>
      <c r="I55" s="51" t="s">
        <v>1669</v>
      </c>
      <c r="J55" s="50" t="s">
        <v>3135</v>
      </c>
      <c r="K55" t="str">
        <f t="shared" si="0"/>
        <v>M</v>
      </c>
    </row>
    <row r="56" spans="1:11">
      <c r="A56" s="48" t="s">
        <v>2910</v>
      </c>
      <c r="B56" s="49" t="str">
        <f>_xlfn.XLOOKUP(Tabla8[[#This Row],[Codigo Area Liquidacion]],TBLAREA[PLANTA],TBLAREA[PROG])</f>
        <v>01</v>
      </c>
      <c r="C56" s="50" t="s">
        <v>3046</v>
      </c>
      <c r="D56" s="49" t="str">
        <f>Tabla8[[#This Row],[Numero Documento]]&amp;Tabla8[[#This Row],[PROG]]&amp;LEFT(Tabla8[[#This Row],[Tipo Empleado]],3)</f>
        <v>0010034457101TRA</v>
      </c>
      <c r="E56" s="49" t="s">
        <v>1005</v>
      </c>
      <c r="F56" s="50" t="s">
        <v>577</v>
      </c>
      <c r="G56" s="49" t="s">
        <v>3133</v>
      </c>
      <c r="H56" s="49" t="s">
        <v>190</v>
      </c>
      <c r="I56" s="51" t="s">
        <v>1719</v>
      </c>
      <c r="J56" s="50" t="s">
        <v>3135</v>
      </c>
      <c r="K56" t="str">
        <f t="shared" si="0"/>
        <v>M</v>
      </c>
    </row>
    <row r="57" spans="1:11">
      <c r="A57" s="48" t="s">
        <v>1485</v>
      </c>
      <c r="B57" s="49" t="str">
        <f>_xlfn.XLOOKUP(Tabla8[[#This Row],[Codigo Area Liquidacion]],TBLAREA[PLANTA],TBLAREA[PROG])</f>
        <v>13</v>
      </c>
      <c r="C57" s="50" t="s">
        <v>11</v>
      </c>
      <c r="D57" s="49" t="str">
        <f>Tabla8[[#This Row],[Numero Documento]]&amp;Tabla8[[#This Row],[PROG]]&amp;LEFT(Tabla8[[#This Row],[Tipo Empleado]],3)</f>
        <v>0010034740013FIJ</v>
      </c>
      <c r="E57" s="49" t="s">
        <v>533</v>
      </c>
      <c r="F57" s="50" t="s">
        <v>534</v>
      </c>
      <c r="G57" s="49" t="s">
        <v>3175</v>
      </c>
      <c r="H57" s="49" t="s">
        <v>342</v>
      </c>
      <c r="I57" s="51" t="s">
        <v>1670</v>
      </c>
      <c r="J57" s="50" t="s">
        <v>3136</v>
      </c>
      <c r="K57" t="str">
        <f t="shared" si="0"/>
        <v>F</v>
      </c>
    </row>
    <row r="58" spans="1:11">
      <c r="A58" s="48" t="s">
        <v>1341</v>
      </c>
      <c r="B58" s="49" t="str">
        <f>_xlfn.XLOOKUP(Tabla8[[#This Row],[Codigo Area Liquidacion]],TBLAREA[PLANTA],TBLAREA[PROG])</f>
        <v>01</v>
      </c>
      <c r="C58" s="50" t="s">
        <v>11</v>
      </c>
      <c r="D58" s="49" t="str">
        <f>Tabla8[[#This Row],[Numero Documento]]&amp;Tabla8[[#This Row],[PROG]]&amp;LEFT(Tabla8[[#This Row],[Tipo Empleado]],3)</f>
        <v>0010036045201FIJ</v>
      </c>
      <c r="E58" s="49" t="s">
        <v>3163</v>
      </c>
      <c r="F58" s="50" t="s">
        <v>978</v>
      </c>
      <c r="G58" s="49" t="s">
        <v>3133</v>
      </c>
      <c r="H58" s="49" t="s">
        <v>960</v>
      </c>
      <c r="I58" s="51" t="s">
        <v>1710</v>
      </c>
      <c r="J58" s="50" t="s">
        <v>3135</v>
      </c>
      <c r="K58" t="str">
        <f t="shared" si="0"/>
        <v>M</v>
      </c>
    </row>
    <row r="59" spans="1:11">
      <c r="A59" s="48" t="s">
        <v>1348</v>
      </c>
      <c r="B59" s="49" t="str">
        <f>_xlfn.XLOOKUP(Tabla8[[#This Row],[Codigo Area Liquidacion]],TBLAREA[PLANTA],TBLAREA[PROG])</f>
        <v>13</v>
      </c>
      <c r="C59" s="50" t="s">
        <v>11</v>
      </c>
      <c r="D59" s="49" t="str">
        <f>Tabla8[[#This Row],[Numero Documento]]&amp;Tabla8[[#This Row],[PROG]]&amp;LEFT(Tabla8[[#This Row],[Tipo Empleado]],3)</f>
        <v>0010036804213FIJ</v>
      </c>
      <c r="E59" s="49" t="s">
        <v>275</v>
      </c>
      <c r="F59" s="50" t="s">
        <v>130</v>
      </c>
      <c r="G59" s="49" t="s">
        <v>3175</v>
      </c>
      <c r="H59" s="49" t="s">
        <v>1952</v>
      </c>
      <c r="I59" s="51" t="s">
        <v>1677</v>
      </c>
      <c r="J59" s="50" t="s">
        <v>3136</v>
      </c>
      <c r="K59" t="str">
        <f t="shared" si="0"/>
        <v>F</v>
      </c>
    </row>
    <row r="60" spans="1:11">
      <c r="A60" s="48" t="s">
        <v>1381</v>
      </c>
      <c r="B60" s="49" t="str">
        <f>_xlfn.XLOOKUP(Tabla8[[#This Row],[Codigo Area Liquidacion]],TBLAREA[PLANTA],TBLAREA[PROG])</f>
        <v>01</v>
      </c>
      <c r="C60" s="50" t="s">
        <v>11</v>
      </c>
      <c r="D60" s="49" t="str">
        <f>Tabla8[[#This Row],[Numero Documento]]&amp;Tabla8[[#This Row],[PROG]]&amp;LEFT(Tabla8[[#This Row],[Tipo Empleado]],3)</f>
        <v>0010037033701FIJ</v>
      </c>
      <c r="E60" s="49" t="s">
        <v>714</v>
      </c>
      <c r="F60" s="50" t="s">
        <v>8</v>
      </c>
      <c r="G60" s="49" t="s">
        <v>3133</v>
      </c>
      <c r="H60" s="49" t="s">
        <v>699</v>
      </c>
      <c r="I60" s="51" t="s">
        <v>1708</v>
      </c>
      <c r="J60" s="50" t="s">
        <v>3135</v>
      </c>
      <c r="K60" t="str">
        <f t="shared" si="0"/>
        <v>M</v>
      </c>
    </row>
    <row r="61" spans="1:11">
      <c r="A61" s="48" t="s">
        <v>2253</v>
      </c>
      <c r="B61" s="49" t="str">
        <f>_xlfn.XLOOKUP(Tabla8[[#This Row],[Codigo Area Liquidacion]],TBLAREA[PLANTA],TBLAREA[PROG])</f>
        <v>01</v>
      </c>
      <c r="C61" s="50" t="s">
        <v>11</v>
      </c>
      <c r="D61" s="49" t="str">
        <f>Tabla8[[#This Row],[Numero Documento]]&amp;Tabla8[[#This Row],[PROG]]&amp;LEFT(Tabla8[[#This Row],[Tipo Empleado]],3)</f>
        <v>0010038506101FIJ</v>
      </c>
      <c r="E61" s="49" t="s">
        <v>804</v>
      </c>
      <c r="F61" s="50" t="s">
        <v>805</v>
      </c>
      <c r="G61" s="49" t="s">
        <v>3133</v>
      </c>
      <c r="H61" s="49" t="s">
        <v>1116</v>
      </c>
      <c r="I61" s="51" t="s">
        <v>1679</v>
      </c>
      <c r="J61" s="50" t="s">
        <v>3136</v>
      </c>
      <c r="K61" t="str">
        <f t="shared" si="0"/>
        <v>F</v>
      </c>
    </row>
    <row r="62" spans="1:11">
      <c r="A62" s="48" t="s">
        <v>4020</v>
      </c>
      <c r="B62" s="49" t="str">
        <f>_xlfn.XLOOKUP(Tabla8[[#This Row],[Codigo Area Liquidacion]],TBLAREA[PLANTA],TBLAREA[PROG])</f>
        <v>01</v>
      </c>
      <c r="C62" s="50" t="s">
        <v>11</v>
      </c>
      <c r="D62" s="49" t="str">
        <f>Tabla8[[#This Row],[Numero Documento]]&amp;Tabla8[[#This Row],[PROG]]&amp;LEFT(Tabla8[[#This Row],[Tipo Empleado]],3)</f>
        <v>0010038601001FIJ</v>
      </c>
      <c r="E62" s="49" t="s">
        <v>3833</v>
      </c>
      <c r="F62" s="50" t="s">
        <v>196</v>
      </c>
      <c r="G62" s="49" t="s">
        <v>3133</v>
      </c>
      <c r="H62" s="49" t="s">
        <v>1953</v>
      </c>
      <c r="I62" s="51" t="s">
        <v>1669</v>
      </c>
      <c r="J62" s="50" t="s">
        <v>3135</v>
      </c>
      <c r="K62" t="str">
        <f t="shared" si="0"/>
        <v>M</v>
      </c>
    </row>
    <row r="63" spans="1:11">
      <c r="A63" s="48" t="s">
        <v>4021</v>
      </c>
      <c r="B63" s="49" t="str">
        <f>_xlfn.XLOOKUP(Tabla8[[#This Row],[Codigo Area Liquidacion]],TBLAREA[PLANTA],TBLAREA[PROG])</f>
        <v>01</v>
      </c>
      <c r="C63" s="50" t="s">
        <v>3046</v>
      </c>
      <c r="D63" s="49" t="str">
        <f>Tabla8[[#This Row],[Numero Documento]]&amp;Tabla8[[#This Row],[PROG]]&amp;LEFT(Tabla8[[#This Row],[Tipo Empleado]],3)</f>
        <v>0010040108201TRA</v>
      </c>
      <c r="E63" s="49" t="s">
        <v>3834</v>
      </c>
      <c r="F63" s="50" t="s">
        <v>1018</v>
      </c>
      <c r="G63" s="49" t="s">
        <v>3133</v>
      </c>
      <c r="H63" s="49" t="s">
        <v>1116</v>
      </c>
      <c r="I63" s="51" t="s">
        <v>1679</v>
      </c>
      <c r="J63" s="50" t="s">
        <v>3135</v>
      </c>
      <c r="K63" t="str">
        <f t="shared" si="0"/>
        <v>M</v>
      </c>
    </row>
    <row r="64" spans="1:11">
      <c r="A64" s="48" t="s">
        <v>2018</v>
      </c>
      <c r="B64" s="49" t="str">
        <f>_xlfn.XLOOKUP(Tabla8[[#This Row],[Codigo Area Liquidacion]],TBLAREA[PLANTA],TBLAREA[PROG])</f>
        <v>01</v>
      </c>
      <c r="C64" s="50" t="s">
        <v>11</v>
      </c>
      <c r="D64" s="49" t="str">
        <f>Tabla8[[#This Row],[Numero Documento]]&amp;Tabla8[[#This Row],[PROG]]&amp;LEFT(Tabla8[[#This Row],[Tipo Empleado]],3)</f>
        <v>0010041192501FIJ</v>
      </c>
      <c r="E64" s="49" t="s">
        <v>192</v>
      </c>
      <c r="F64" s="50" t="s">
        <v>194</v>
      </c>
      <c r="G64" s="49" t="s">
        <v>3133</v>
      </c>
      <c r="H64" s="49" t="s">
        <v>205</v>
      </c>
      <c r="I64" s="51" t="s">
        <v>1691</v>
      </c>
      <c r="J64" s="50" t="s">
        <v>3135</v>
      </c>
      <c r="K64" t="str">
        <f t="shared" si="0"/>
        <v>M</v>
      </c>
    </row>
    <row r="65" spans="1:11">
      <c r="A65" s="48" t="s">
        <v>2847</v>
      </c>
      <c r="B65" s="49" t="str">
        <f>_xlfn.XLOOKUP(Tabla8[[#This Row],[Codigo Area Liquidacion]],TBLAREA[PLANTA],TBLAREA[PROG])</f>
        <v>01</v>
      </c>
      <c r="C65" s="50" t="s">
        <v>3036</v>
      </c>
      <c r="D65" s="49" t="str">
        <f>Tabla8[[#This Row],[Numero Documento]]&amp;Tabla8[[#This Row],[PROG]]&amp;LEFT(Tabla8[[#This Row],[Tipo Empleado]],3)</f>
        <v>0010042977801EMP</v>
      </c>
      <c r="E65" s="49" t="s">
        <v>1882</v>
      </c>
      <c r="F65" s="50" t="s">
        <v>1883</v>
      </c>
      <c r="G65" s="49" t="s">
        <v>3133</v>
      </c>
      <c r="H65" s="49" t="s">
        <v>1116</v>
      </c>
      <c r="I65" s="51" t="s">
        <v>1679</v>
      </c>
      <c r="J65" s="50" t="s">
        <v>3135</v>
      </c>
      <c r="K65" t="str">
        <f t="shared" si="0"/>
        <v>M</v>
      </c>
    </row>
    <row r="66" spans="1:11">
      <c r="A66" s="48" t="s">
        <v>2107</v>
      </c>
      <c r="B66" s="49" t="str">
        <f>_xlfn.XLOOKUP(Tabla8[[#This Row],[Codigo Area Liquidacion]],TBLAREA[PLANTA],TBLAREA[PROG])</f>
        <v>01</v>
      </c>
      <c r="C66" s="50" t="s">
        <v>11</v>
      </c>
      <c r="D66" s="49" t="str">
        <f>Tabla8[[#This Row],[Numero Documento]]&amp;Tabla8[[#This Row],[PROG]]&amp;LEFT(Tabla8[[#This Row],[Tipo Empleado]],3)</f>
        <v>0010043337401FIJ</v>
      </c>
      <c r="E66" s="49" t="s">
        <v>323</v>
      </c>
      <c r="F66" s="50" t="s">
        <v>59</v>
      </c>
      <c r="G66" s="49" t="s">
        <v>3133</v>
      </c>
      <c r="H66" s="49" t="s">
        <v>319</v>
      </c>
      <c r="I66" s="51" t="s">
        <v>1694</v>
      </c>
      <c r="J66" s="50" t="s">
        <v>3136</v>
      </c>
      <c r="K66" t="str">
        <f t="shared" si="0"/>
        <v>F</v>
      </c>
    </row>
    <row r="67" spans="1:11">
      <c r="A67" s="48" t="s">
        <v>3677</v>
      </c>
      <c r="B67" s="49" t="str">
        <f>_xlfn.XLOOKUP(Tabla8[[#This Row],[Codigo Area Liquidacion]],TBLAREA[PLANTA],TBLAREA[PROG])</f>
        <v>01</v>
      </c>
      <c r="C67" s="50" t="s">
        <v>3036</v>
      </c>
      <c r="D67" s="49" t="str">
        <f>Tabla8[[#This Row],[Numero Documento]]&amp;Tabla8[[#This Row],[PROG]]&amp;LEFT(Tabla8[[#This Row],[Tipo Empleado]],3)</f>
        <v>0010045175601EMP</v>
      </c>
      <c r="E67" s="49" t="s">
        <v>3676</v>
      </c>
      <c r="F67" s="50" t="s">
        <v>75</v>
      </c>
      <c r="G67" s="49" t="s">
        <v>3133</v>
      </c>
      <c r="H67" s="49" t="s">
        <v>1116</v>
      </c>
      <c r="I67" s="51" t="s">
        <v>1679</v>
      </c>
      <c r="J67" s="50" t="s">
        <v>3135</v>
      </c>
      <c r="K67" t="str">
        <f t="shared" si="0"/>
        <v>M</v>
      </c>
    </row>
    <row r="68" spans="1:11">
      <c r="A68" s="48" t="s">
        <v>2105</v>
      </c>
      <c r="B68" s="49" t="str">
        <f>_xlfn.XLOOKUP(Tabla8[[#This Row],[Codigo Area Liquidacion]],TBLAREA[PLANTA],TBLAREA[PROG])</f>
        <v>01</v>
      </c>
      <c r="C68" s="50" t="s">
        <v>11</v>
      </c>
      <c r="D68" s="49" t="str">
        <f>Tabla8[[#This Row],[Numero Documento]]&amp;Tabla8[[#This Row],[PROG]]&amp;LEFT(Tabla8[[#This Row],[Tipo Empleado]],3)</f>
        <v>0010049746001FIJ</v>
      </c>
      <c r="E68" s="49" t="s">
        <v>971</v>
      </c>
      <c r="F68" s="50" t="s">
        <v>17</v>
      </c>
      <c r="G68" s="49" t="s">
        <v>3133</v>
      </c>
      <c r="H68" s="49" t="s">
        <v>960</v>
      </c>
      <c r="I68" s="51" t="s">
        <v>1710</v>
      </c>
      <c r="J68" s="50" t="s">
        <v>3136</v>
      </c>
      <c r="K68" t="str">
        <f t="shared" si="0"/>
        <v>F</v>
      </c>
    </row>
    <row r="69" spans="1:11">
      <c r="A69" s="48" t="s">
        <v>2355</v>
      </c>
      <c r="B69" s="49" t="str">
        <f>_xlfn.XLOOKUP(Tabla8[[#This Row],[Codigo Area Liquidacion]],TBLAREA[PLANTA],TBLAREA[PROG])</f>
        <v>13</v>
      </c>
      <c r="C69" s="50" t="s">
        <v>11</v>
      </c>
      <c r="D69" s="49" t="str">
        <f>Tabla8[[#This Row],[Numero Documento]]&amp;Tabla8[[#This Row],[PROG]]&amp;LEFT(Tabla8[[#This Row],[Tipo Empleado]],3)</f>
        <v>0010051841413FIJ</v>
      </c>
      <c r="E69" s="49" t="s">
        <v>3184</v>
      </c>
      <c r="F69" s="50" t="s">
        <v>59</v>
      </c>
      <c r="G69" s="49" t="s">
        <v>3175</v>
      </c>
      <c r="H69" s="49" t="s">
        <v>342</v>
      </c>
      <c r="I69" s="51" t="s">
        <v>1670</v>
      </c>
      <c r="J69" s="50" t="s">
        <v>3135</v>
      </c>
      <c r="K69" t="str">
        <f t="shared" ref="K69:K132" si="1">LEFT(J69,1)</f>
        <v>M</v>
      </c>
    </row>
    <row r="70" spans="1:11">
      <c r="A70" s="48" t="s">
        <v>4022</v>
      </c>
      <c r="B70" s="49" t="str">
        <f>_xlfn.XLOOKUP(Tabla8[[#This Row],[Codigo Area Liquidacion]],TBLAREA[PLANTA],TBLAREA[PROG])</f>
        <v>01</v>
      </c>
      <c r="C70" s="50" t="s">
        <v>11</v>
      </c>
      <c r="D70" s="49" t="str">
        <f>Tabla8[[#This Row],[Numero Documento]]&amp;Tabla8[[#This Row],[PROG]]&amp;LEFT(Tabla8[[#This Row],[Tipo Empleado]],3)</f>
        <v>0010052279601FIJ</v>
      </c>
      <c r="E70" s="49" t="s">
        <v>3835</v>
      </c>
      <c r="F70" s="50" t="s">
        <v>259</v>
      </c>
      <c r="G70" s="49" t="s">
        <v>3133</v>
      </c>
      <c r="H70" s="49" t="s">
        <v>339</v>
      </c>
      <c r="I70" s="51" t="s">
        <v>1680</v>
      </c>
      <c r="J70" s="50" t="s">
        <v>3136</v>
      </c>
      <c r="K70" t="str">
        <f t="shared" si="1"/>
        <v>F</v>
      </c>
    </row>
    <row r="71" spans="1:11">
      <c r="A71" s="48" t="s">
        <v>1497</v>
      </c>
      <c r="B71" s="49" t="str">
        <f>_xlfn.XLOOKUP(Tabla8[[#This Row],[Codigo Area Liquidacion]],TBLAREA[PLANTA],TBLAREA[PROG])</f>
        <v>13</v>
      </c>
      <c r="C71" s="50" t="s">
        <v>11</v>
      </c>
      <c r="D71" s="49" t="str">
        <f>Tabla8[[#This Row],[Numero Documento]]&amp;Tabla8[[#This Row],[PROG]]&amp;LEFT(Tabla8[[#This Row],[Tipo Empleado]],3)</f>
        <v>0010053800813FIJ</v>
      </c>
      <c r="E71" s="49" t="s">
        <v>663</v>
      </c>
      <c r="F71" s="50" t="s">
        <v>664</v>
      </c>
      <c r="G71" s="49" t="s">
        <v>3175</v>
      </c>
      <c r="H71" s="49" t="s">
        <v>1952</v>
      </c>
      <c r="I71" s="51" t="s">
        <v>1677</v>
      </c>
      <c r="J71" s="50" t="s">
        <v>3135</v>
      </c>
      <c r="K71" t="str">
        <f t="shared" si="1"/>
        <v>M</v>
      </c>
    </row>
    <row r="72" spans="1:11">
      <c r="A72" s="48" t="s">
        <v>2906</v>
      </c>
      <c r="B72" s="49" t="str">
        <f>_xlfn.XLOOKUP(Tabla8[[#This Row],[Codigo Area Liquidacion]],TBLAREA[PLANTA],TBLAREA[PROG])</f>
        <v>01</v>
      </c>
      <c r="C72" s="50" t="s">
        <v>3046</v>
      </c>
      <c r="D72" s="49" t="str">
        <f>Tabla8[[#This Row],[Numero Documento]]&amp;Tabla8[[#This Row],[PROG]]&amp;LEFT(Tabla8[[#This Row],[Tipo Empleado]],3)</f>
        <v>0010055290001TRA</v>
      </c>
      <c r="E72" s="49" t="s">
        <v>1022</v>
      </c>
      <c r="F72" s="50" t="s">
        <v>27</v>
      </c>
      <c r="G72" s="49" t="s">
        <v>3133</v>
      </c>
      <c r="H72" s="49" t="s">
        <v>1116</v>
      </c>
      <c r="I72" s="51" t="s">
        <v>1679</v>
      </c>
      <c r="J72" s="50" t="s">
        <v>3136</v>
      </c>
      <c r="K72" t="str">
        <f t="shared" si="1"/>
        <v>F</v>
      </c>
    </row>
    <row r="73" spans="1:11">
      <c r="A73" s="48" t="s">
        <v>2292</v>
      </c>
      <c r="B73" s="49" t="str">
        <f>_xlfn.XLOOKUP(Tabla8[[#This Row],[Codigo Area Liquidacion]],TBLAREA[PLANTA],TBLAREA[PROG])</f>
        <v>13</v>
      </c>
      <c r="C73" s="50" t="s">
        <v>11</v>
      </c>
      <c r="D73" s="49" t="str">
        <f>Tabla8[[#This Row],[Numero Documento]]&amp;Tabla8[[#This Row],[PROG]]&amp;LEFT(Tabla8[[#This Row],[Tipo Empleado]],3)</f>
        <v>0010055440113FIJ</v>
      </c>
      <c r="E73" s="49" t="s">
        <v>358</v>
      </c>
      <c r="F73" s="50" t="s">
        <v>210</v>
      </c>
      <c r="G73" s="49" t="s">
        <v>3175</v>
      </c>
      <c r="H73" s="49" t="s">
        <v>342</v>
      </c>
      <c r="I73" s="51" t="s">
        <v>1670</v>
      </c>
      <c r="J73" s="50" t="s">
        <v>3136</v>
      </c>
      <c r="K73" t="str">
        <f t="shared" si="1"/>
        <v>F</v>
      </c>
    </row>
    <row r="74" spans="1:11">
      <c r="A74" s="48" t="s">
        <v>2757</v>
      </c>
      <c r="B74" s="49" t="str">
        <f>_xlfn.XLOOKUP(Tabla8[[#This Row],[Codigo Area Liquidacion]],TBLAREA[PLANTA],TBLAREA[PROG])</f>
        <v>01</v>
      </c>
      <c r="C74" s="50" t="s">
        <v>3036</v>
      </c>
      <c r="D74" s="49" t="str">
        <f>Tabla8[[#This Row],[Numero Documento]]&amp;Tabla8[[#This Row],[PROG]]&amp;LEFT(Tabla8[[#This Row],[Tipo Empleado]],3)</f>
        <v>0010056081201EMP</v>
      </c>
      <c r="E74" s="49" t="s">
        <v>1735</v>
      </c>
      <c r="F74" s="50" t="s">
        <v>59</v>
      </c>
      <c r="G74" s="49" t="s">
        <v>3133</v>
      </c>
      <c r="H74" s="49" t="s">
        <v>1116</v>
      </c>
      <c r="I74" s="51" t="s">
        <v>1679</v>
      </c>
      <c r="J74" s="50" t="s">
        <v>3136</v>
      </c>
      <c r="K74" t="str">
        <f t="shared" si="1"/>
        <v>F</v>
      </c>
    </row>
    <row r="75" spans="1:11">
      <c r="A75" s="48" t="s">
        <v>2621</v>
      </c>
      <c r="B75" s="49" t="str">
        <f>_xlfn.XLOOKUP(Tabla8[[#This Row],[Codigo Area Liquidacion]],TBLAREA[PLANTA],TBLAREA[PROG])</f>
        <v>11</v>
      </c>
      <c r="C75" s="50" t="s">
        <v>11</v>
      </c>
      <c r="D75" s="49" t="str">
        <f>Tabla8[[#This Row],[Numero Documento]]&amp;Tabla8[[#This Row],[PROG]]&amp;LEFT(Tabla8[[#This Row],[Tipo Empleado]],3)</f>
        <v>0010056087911FIJ</v>
      </c>
      <c r="E75" s="49" t="s">
        <v>1269</v>
      </c>
      <c r="F75" s="50" t="s">
        <v>1270</v>
      </c>
      <c r="G75" s="49" t="s">
        <v>3145</v>
      </c>
      <c r="H75" s="49" t="s">
        <v>1951</v>
      </c>
      <c r="I75" s="51" t="s">
        <v>1683</v>
      </c>
      <c r="J75" s="50" t="s">
        <v>3135</v>
      </c>
      <c r="K75" t="str">
        <f t="shared" si="1"/>
        <v>M</v>
      </c>
    </row>
    <row r="76" spans="1:11">
      <c r="A76" s="48" t="s">
        <v>1303</v>
      </c>
      <c r="B76" s="49" t="str">
        <f>_xlfn.XLOOKUP(Tabla8[[#This Row],[Codigo Area Liquidacion]],TBLAREA[PLANTA],TBLAREA[PROG])</f>
        <v>01</v>
      </c>
      <c r="C76" s="50" t="s">
        <v>11</v>
      </c>
      <c r="D76" s="49" t="str">
        <f>Tabla8[[#This Row],[Numero Documento]]&amp;Tabla8[[#This Row],[PROG]]&amp;LEFT(Tabla8[[#This Row],[Tipo Empleado]],3)</f>
        <v>0010056188501FIJ</v>
      </c>
      <c r="E76" s="49" t="s">
        <v>959</v>
      </c>
      <c r="F76" s="50" t="s">
        <v>961</v>
      </c>
      <c r="G76" s="49" t="s">
        <v>3133</v>
      </c>
      <c r="H76" s="49" t="s">
        <v>960</v>
      </c>
      <c r="I76" s="51" t="s">
        <v>1710</v>
      </c>
      <c r="J76" s="50" t="s">
        <v>3135</v>
      </c>
      <c r="K76" t="str">
        <f t="shared" si="1"/>
        <v>M</v>
      </c>
    </row>
    <row r="77" spans="1:11">
      <c r="A77" s="48" t="s">
        <v>2058</v>
      </c>
      <c r="B77" s="49" t="str">
        <f>_xlfn.XLOOKUP(Tabla8[[#This Row],[Codigo Area Liquidacion]],TBLAREA[PLANTA],TBLAREA[PROG])</f>
        <v>01</v>
      </c>
      <c r="C77" s="50" t="s">
        <v>11</v>
      </c>
      <c r="D77" s="49" t="str">
        <f>Tabla8[[#This Row],[Numero Documento]]&amp;Tabla8[[#This Row],[PROG]]&amp;LEFT(Tabla8[[#This Row],[Tipo Empleado]],3)</f>
        <v>0010057529901FIJ</v>
      </c>
      <c r="E77" s="49" t="s">
        <v>1268</v>
      </c>
      <c r="F77" s="50" t="s">
        <v>104</v>
      </c>
      <c r="G77" s="49" t="s">
        <v>3133</v>
      </c>
      <c r="H77" s="49" t="s">
        <v>1116</v>
      </c>
      <c r="I77" s="51" t="s">
        <v>1679</v>
      </c>
      <c r="J77" s="50" t="s">
        <v>3136</v>
      </c>
      <c r="K77" t="str">
        <f t="shared" si="1"/>
        <v>F</v>
      </c>
    </row>
    <row r="78" spans="1:11">
      <c r="A78" s="48" t="s">
        <v>1512</v>
      </c>
      <c r="B78" s="49" t="str">
        <f>_xlfn.XLOOKUP(Tabla8[[#This Row],[Codigo Area Liquidacion]],TBLAREA[PLANTA],TBLAREA[PROG])</f>
        <v>11</v>
      </c>
      <c r="C78" s="50" t="s">
        <v>11</v>
      </c>
      <c r="D78" s="49" t="str">
        <f>Tabla8[[#This Row],[Numero Documento]]&amp;Tabla8[[#This Row],[PROG]]&amp;LEFT(Tabla8[[#This Row],[Tipo Empleado]],3)</f>
        <v>0010058126311FIJ</v>
      </c>
      <c r="E78" s="49" t="s">
        <v>832</v>
      </c>
      <c r="F78" s="50" t="s">
        <v>1255</v>
      </c>
      <c r="G78" s="49" t="s">
        <v>3145</v>
      </c>
      <c r="H78" s="49" t="s">
        <v>830</v>
      </c>
      <c r="I78" s="51" t="s">
        <v>1672</v>
      </c>
      <c r="J78" s="50" t="s">
        <v>3136</v>
      </c>
      <c r="K78" t="str">
        <f t="shared" si="1"/>
        <v>F</v>
      </c>
    </row>
    <row r="79" spans="1:11">
      <c r="A79" s="48" t="s">
        <v>1523</v>
      </c>
      <c r="B79" s="49" t="str">
        <f>_xlfn.XLOOKUP(Tabla8[[#This Row],[Codigo Area Liquidacion]],TBLAREA[PLANTA],TBLAREA[PROG])</f>
        <v>11</v>
      </c>
      <c r="C79" s="50" t="s">
        <v>11</v>
      </c>
      <c r="D79" s="49" t="str">
        <f>Tabla8[[#This Row],[Numero Documento]]&amp;Tabla8[[#This Row],[PROG]]&amp;LEFT(Tabla8[[#This Row],[Tipo Empleado]],3)</f>
        <v>0010058298011FIJ</v>
      </c>
      <c r="E79" s="49" t="s">
        <v>845</v>
      </c>
      <c r="F79" s="50" t="s">
        <v>159</v>
      </c>
      <c r="G79" s="49" t="s">
        <v>3145</v>
      </c>
      <c r="H79" s="49" t="s">
        <v>830</v>
      </c>
      <c r="I79" s="51" t="s">
        <v>1672</v>
      </c>
      <c r="J79" s="50" t="s">
        <v>3136</v>
      </c>
      <c r="K79" t="str">
        <f t="shared" si="1"/>
        <v>F</v>
      </c>
    </row>
    <row r="80" spans="1:11">
      <c r="A80" s="48" t="s">
        <v>2323</v>
      </c>
      <c r="B80" s="49" t="str">
        <f>_xlfn.XLOOKUP(Tabla8[[#This Row],[Codigo Area Liquidacion]],TBLAREA[PLANTA],TBLAREA[PROG])</f>
        <v>13</v>
      </c>
      <c r="C80" s="50" t="s">
        <v>11</v>
      </c>
      <c r="D80" s="49" t="str">
        <f>Tabla8[[#This Row],[Numero Documento]]&amp;Tabla8[[#This Row],[PROG]]&amp;LEFT(Tabla8[[#This Row],[Tipo Empleado]],3)</f>
        <v>0010060975913FIJ</v>
      </c>
      <c r="E80" s="49" t="s">
        <v>384</v>
      </c>
      <c r="F80" s="50" t="s">
        <v>775</v>
      </c>
      <c r="G80" s="49" t="s">
        <v>3175</v>
      </c>
      <c r="H80" s="49" t="s">
        <v>342</v>
      </c>
      <c r="I80" s="51" t="s">
        <v>1670</v>
      </c>
      <c r="J80" s="50" t="s">
        <v>3135</v>
      </c>
      <c r="K80" t="str">
        <f t="shared" si="1"/>
        <v>M</v>
      </c>
    </row>
    <row r="81" spans="1:11">
      <c r="A81" s="48" t="s">
        <v>3293</v>
      </c>
      <c r="B81" s="49" t="str">
        <f>_xlfn.XLOOKUP(Tabla8[[#This Row],[Codigo Area Liquidacion]],TBLAREA[PLANTA],TBLAREA[PROG])</f>
        <v>01</v>
      </c>
      <c r="C81" s="50" t="s">
        <v>3036</v>
      </c>
      <c r="D81" s="49" t="str">
        <f>Tabla8[[#This Row],[Numero Documento]]&amp;Tabla8[[#This Row],[PROG]]&amp;LEFT(Tabla8[[#This Row],[Tipo Empleado]],3)</f>
        <v>0010062064001EMP</v>
      </c>
      <c r="E81" s="49" t="s">
        <v>3258</v>
      </c>
      <c r="F81" s="50" t="s">
        <v>59</v>
      </c>
      <c r="G81" s="49" t="s">
        <v>3133</v>
      </c>
      <c r="H81" s="49" t="s">
        <v>1116</v>
      </c>
      <c r="I81" s="51" t="s">
        <v>1679</v>
      </c>
      <c r="J81" s="50" t="s">
        <v>3136</v>
      </c>
      <c r="K81" t="str">
        <f t="shared" si="1"/>
        <v>F</v>
      </c>
    </row>
    <row r="82" spans="1:11">
      <c r="A82" s="48" t="s">
        <v>2174</v>
      </c>
      <c r="B82" s="49" t="str">
        <f>_xlfn.XLOOKUP(Tabla8[[#This Row],[Codigo Area Liquidacion]],TBLAREA[PLANTA],TBLAREA[PROG])</f>
        <v>01</v>
      </c>
      <c r="C82" s="50" t="s">
        <v>11</v>
      </c>
      <c r="D82" s="49" t="str">
        <f>Tabla8[[#This Row],[Numero Documento]]&amp;Tabla8[[#This Row],[PROG]]&amp;LEFT(Tabla8[[#This Row],[Tipo Empleado]],3)</f>
        <v>0010062150701FIJ</v>
      </c>
      <c r="E82" s="49" t="s">
        <v>1083</v>
      </c>
      <c r="F82" s="50" t="s">
        <v>1084</v>
      </c>
      <c r="G82" s="49" t="s">
        <v>3133</v>
      </c>
      <c r="H82" s="49" t="s">
        <v>1116</v>
      </c>
      <c r="I82" s="51" t="s">
        <v>1679</v>
      </c>
      <c r="J82" s="50" t="s">
        <v>3135</v>
      </c>
      <c r="K82" t="str">
        <f t="shared" si="1"/>
        <v>M</v>
      </c>
    </row>
    <row r="83" spans="1:11">
      <c r="A83" s="48" t="s">
        <v>2131</v>
      </c>
      <c r="B83" s="49" t="str">
        <f>_xlfn.XLOOKUP(Tabla8[[#This Row],[Codigo Area Liquidacion]],TBLAREA[PLANTA],TBLAREA[PROG])</f>
        <v>01</v>
      </c>
      <c r="C83" s="50" t="s">
        <v>11</v>
      </c>
      <c r="D83" s="49" t="str">
        <f>Tabla8[[#This Row],[Numero Documento]]&amp;Tabla8[[#This Row],[PROG]]&amp;LEFT(Tabla8[[#This Row],[Tipo Empleado]],3)</f>
        <v>0010062184601FIJ</v>
      </c>
      <c r="E83" s="49" t="s">
        <v>226</v>
      </c>
      <c r="F83" s="50" t="s">
        <v>196</v>
      </c>
      <c r="G83" s="49" t="s">
        <v>3133</v>
      </c>
      <c r="H83" s="49" t="s">
        <v>1116</v>
      </c>
      <c r="I83" s="51" t="s">
        <v>1679</v>
      </c>
      <c r="J83" s="50" t="s">
        <v>3135</v>
      </c>
      <c r="K83" t="str">
        <f t="shared" si="1"/>
        <v>M</v>
      </c>
    </row>
    <row r="84" spans="1:11">
      <c r="A84" s="48" t="s">
        <v>2087</v>
      </c>
      <c r="B84" s="49" t="str">
        <f>_xlfn.XLOOKUP(Tabla8[[#This Row],[Codigo Area Liquidacion]],TBLAREA[PLANTA],TBLAREA[PROG])</f>
        <v>01</v>
      </c>
      <c r="C84" s="50" t="s">
        <v>11</v>
      </c>
      <c r="D84" s="49" t="str">
        <f>Tabla8[[#This Row],[Numero Documento]]&amp;Tabla8[[#This Row],[PROG]]&amp;LEFT(Tabla8[[#This Row],[Tipo Empleado]],3)</f>
        <v>0010062658901FIJ</v>
      </c>
      <c r="E84" s="49" t="s">
        <v>3160</v>
      </c>
      <c r="F84" s="50" t="s">
        <v>303</v>
      </c>
      <c r="G84" s="49" t="s">
        <v>3133</v>
      </c>
      <c r="H84" s="49" t="s">
        <v>1116</v>
      </c>
      <c r="I84" s="51" t="s">
        <v>1679</v>
      </c>
      <c r="J84" s="50" t="s">
        <v>3136</v>
      </c>
      <c r="K84" t="str">
        <f t="shared" si="1"/>
        <v>F</v>
      </c>
    </row>
    <row r="85" spans="1:11">
      <c r="A85" s="48" t="s">
        <v>2898</v>
      </c>
      <c r="B85" s="49" t="str">
        <f>_xlfn.XLOOKUP(Tabla8[[#This Row],[Codigo Area Liquidacion]],TBLAREA[PLANTA],TBLAREA[PROG])</f>
        <v>01</v>
      </c>
      <c r="C85" s="50" t="s">
        <v>3046</v>
      </c>
      <c r="D85" s="49" t="str">
        <f>Tabla8[[#This Row],[Numero Documento]]&amp;Tabla8[[#This Row],[PROG]]&amp;LEFT(Tabla8[[#This Row],[Tipo Empleado]],3)</f>
        <v>0010063459101TRA</v>
      </c>
      <c r="E85" s="49" t="s">
        <v>1010</v>
      </c>
      <c r="F85" s="50" t="s">
        <v>1011</v>
      </c>
      <c r="G85" s="49" t="s">
        <v>3133</v>
      </c>
      <c r="H85" s="49" t="s">
        <v>1116</v>
      </c>
      <c r="I85" s="51" t="s">
        <v>1679</v>
      </c>
      <c r="J85" s="50" t="s">
        <v>3136</v>
      </c>
      <c r="K85" t="str">
        <f t="shared" si="1"/>
        <v>F</v>
      </c>
    </row>
    <row r="86" spans="1:11">
      <c r="A86" s="48" t="s">
        <v>2441</v>
      </c>
      <c r="B86" s="49" t="str">
        <f>_xlfn.XLOOKUP(Tabla8[[#This Row],[Codigo Area Liquidacion]],TBLAREA[PLANTA],TBLAREA[PROG])</f>
        <v>13</v>
      </c>
      <c r="C86" s="50" t="s">
        <v>11</v>
      </c>
      <c r="D86" s="49" t="str">
        <f>Tabla8[[#This Row],[Numero Documento]]&amp;Tabla8[[#This Row],[PROG]]&amp;LEFT(Tabla8[[#This Row],[Tipo Empleado]],3)</f>
        <v>0010063752913FIJ</v>
      </c>
      <c r="E86" s="49" t="s">
        <v>646</v>
      </c>
      <c r="F86" s="50" t="s">
        <v>647</v>
      </c>
      <c r="G86" s="49" t="s">
        <v>3175</v>
      </c>
      <c r="H86" s="49" t="s">
        <v>1952</v>
      </c>
      <c r="I86" s="51" t="s">
        <v>1677</v>
      </c>
      <c r="J86" s="50" t="s">
        <v>3136</v>
      </c>
      <c r="K86" t="str">
        <f t="shared" si="1"/>
        <v>F</v>
      </c>
    </row>
    <row r="87" spans="1:11">
      <c r="A87" s="48" t="s">
        <v>2267</v>
      </c>
      <c r="B87" s="49" t="str">
        <f>_xlfn.XLOOKUP(Tabla8[[#This Row],[Codigo Area Liquidacion]],TBLAREA[PLANTA],TBLAREA[PROG])</f>
        <v>01</v>
      </c>
      <c r="C87" s="50" t="s">
        <v>11</v>
      </c>
      <c r="D87" s="49" t="str">
        <f>Tabla8[[#This Row],[Numero Documento]]&amp;Tabla8[[#This Row],[PROG]]&amp;LEFT(Tabla8[[#This Row],[Tipo Empleado]],3)</f>
        <v>0010063992101FIJ</v>
      </c>
      <c r="E87" s="49" t="s">
        <v>1214</v>
      </c>
      <c r="F87" s="50" t="s">
        <v>3042</v>
      </c>
      <c r="G87" s="49" t="s">
        <v>3133</v>
      </c>
      <c r="H87" s="49" t="s">
        <v>1953</v>
      </c>
      <c r="I87" s="51" t="s">
        <v>1669</v>
      </c>
      <c r="J87" s="50" t="s">
        <v>3136</v>
      </c>
      <c r="K87" t="str">
        <f t="shared" si="1"/>
        <v>F</v>
      </c>
    </row>
    <row r="88" spans="1:11">
      <c r="A88" s="48" t="s">
        <v>1353</v>
      </c>
      <c r="B88" s="49" t="str">
        <f>_xlfn.XLOOKUP(Tabla8[[#This Row],[Codigo Area Liquidacion]],TBLAREA[PLANTA],TBLAREA[PROG])</f>
        <v>01</v>
      </c>
      <c r="C88" s="50" t="s">
        <v>11</v>
      </c>
      <c r="D88" s="49" t="str">
        <f>Tabla8[[#This Row],[Numero Documento]]&amp;Tabla8[[#This Row],[PROG]]&amp;LEFT(Tabla8[[#This Row],[Tipo Empleado]],3)</f>
        <v>0010064891401FIJ</v>
      </c>
      <c r="E88" s="49" t="s">
        <v>792</v>
      </c>
      <c r="F88" s="50" t="s">
        <v>793</v>
      </c>
      <c r="G88" s="49" t="s">
        <v>3133</v>
      </c>
      <c r="H88" s="49" t="s">
        <v>1953</v>
      </c>
      <c r="I88" s="51" t="s">
        <v>1669</v>
      </c>
      <c r="J88" s="50" t="s">
        <v>3136</v>
      </c>
      <c r="K88" t="str">
        <f t="shared" si="1"/>
        <v>F</v>
      </c>
    </row>
    <row r="89" spans="1:11">
      <c r="A89" s="48" t="s">
        <v>2806</v>
      </c>
      <c r="B89" s="49" t="str">
        <f>_xlfn.XLOOKUP(Tabla8[[#This Row],[Codigo Area Liquidacion]],TBLAREA[PLANTA],TBLAREA[PROG])</f>
        <v>01</v>
      </c>
      <c r="C89" s="50" t="s">
        <v>3036</v>
      </c>
      <c r="D89" s="49" t="str">
        <f>Tabla8[[#This Row],[Numero Documento]]&amp;Tabla8[[#This Row],[PROG]]&amp;LEFT(Tabla8[[#This Row],[Tipo Empleado]],3)</f>
        <v>0010064905201EMP</v>
      </c>
      <c r="E89" s="49" t="s">
        <v>1895</v>
      </c>
      <c r="F89" s="50" t="s">
        <v>59</v>
      </c>
      <c r="G89" s="49" t="s">
        <v>3133</v>
      </c>
      <c r="H89" s="49" t="s">
        <v>1116</v>
      </c>
      <c r="I89" s="51" t="s">
        <v>1679</v>
      </c>
      <c r="J89" s="50" t="s">
        <v>3136</v>
      </c>
      <c r="K89" t="str">
        <f t="shared" si="1"/>
        <v>F</v>
      </c>
    </row>
    <row r="90" spans="1:11">
      <c r="A90" s="48" t="s">
        <v>3561</v>
      </c>
      <c r="B90" s="49" t="str">
        <f>_xlfn.XLOOKUP(Tabla8[[#This Row],[Codigo Area Liquidacion]],TBLAREA[PLANTA],TBLAREA[PROG])</f>
        <v>01</v>
      </c>
      <c r="C90" s="50" t="s">
        <v>3036</v>
      </c>
      <c r="D90" s="49" t="str">
        <f>Tabla8[[#This Row],[Numero Documento]]&amp;Tabla8[[#This Row],[PROG]]&amp;LEFT(Tabla8[[#This Row],[Tipo Empleado]],3)</f>
        <v>0010066360801EMP</v>
      </c>
      <c r="E90" s="49" t="s">
        <v>3560</v>
      </c>
      <c r="F90" s="50" t="s">
        <v>59</v>
      </c>
      <c r="G90" s="49" t="s">
        <v>3133</v>
      </c>
      <c r="H90" s="49" t="s">
        <v>1116</v>
      </c>
      <c r="I90" s="51" t="s">
        <v>1679</v>
      </c>
      <c r="J90" s="50" t="s">
        <v>3135</v>
      </c>
      <c r="K90" t="str">
        <f t="shared" si="1"/>
        <v>M</v>
      </c>
    </row>
    <row r="91" spans="1:11">
      <c r="A91" s="48" t="s">
        <v>2114</v>
      </c>
      <c r="B91" s="49" t="str">
        <f>_xlfn.XLOOKUP(Tabla8[[#This Row],[Codigo Area Liquidacion]],TBLAREA[PLANTA],TBLAREA[PROG])</f>
        <v>01</v>
      </c>
      <c r="C91" s="50" t="s">
        <v>11</v>
      </c>
      <c r="D91" s="49" t="str">
        <f>Tabla8[[#This Row],[Numero Documento]]&amp;Tabla8[[#This Row],[PROG]]&amp;LEFT(Tabla8[[#This Row],[Tipo Empleado]],3)</f>
        <v>0010067285601FIJ</v>
      </c>
      <c r="E91" s="49" t="s">
        <v>1843</v>
      </c>
      <c r="F91" s="50" t="s">
        <v>775</v>
      </c>
      <c r="G91" s="49" t="s">
        <v>3133</v>
      </c>
      <c r="H91" s="49" t="s">
        <v>1116</v>
      </c>
      <c r="I91" s="51" t="s">
        <v>1679</v>
      </c>
      <c r="J91" s="50" t="s">
        <v>3135</v>
      </c>
      <c r="K91" t="str">
        <f t="shared" si="1"/>
        <v>M</v>
      </c>
    </row>
    <row r="92" spans="1:11">
      <c r="A92" s="48" t="s">
        <v>2150</v>
      </c>
      <c r="B92" s="49" t="str">
        <f>_xlfn.XLOOKUP(Tabla8[[#This Row],[Codigo Area Liquidacion]],TBLAREA[PLANTA],TBLAREA[PROG])</f>
        <v>01</v>
      </c>
      <c r="C92" s="50" t="s">
        <v>11</v>
      </c>
      <c r="D92" s="49" t="str">
        <f>Tabla8[[#This Row],[Numero Documento]]&amp;Tabla8[[#This Row],[PROG]]&amp;LEFT(Tabla8[[#This Row],[Tipo Empleado]],3)</f>
        <v>0010067354001FIJ</v>
      </c>
      <c r="E92" s="49" t="s">
        <v>1227</v>
      </c>
      <c r="F92" s="50" t="s">
        <v>775</v>
      </c>
      <c r="G92" s="49" t="s">
        <v>3133</v>
      </c>
      <c r="H92" s="49" t="s">
        <v>1116</v>
      </c>
      <c r="I92" s="51" t="s">
        <v>1679</v>
      </c>
      <c r="J92" s="50" t="s">
        <v>3135</v>
      </c>
      <c r="K92" t="str">
        <f t="shared" si="1"/>
        <v>M</v>
      </c>
    </row>
    <row r="93" spans="1:11">
      <c r="A93" s="48" t="s">
        <v>2153</v>
      </c>
      <c r="B93" s="49" t="str">
        <f>_xlfn.XLOOKUP(Tabla8[[#This Row],[Codigo Area Liquidacion]],TBLAREA[PLANTA],TBLAREA[PROG])</f>
        <v>01</v>
      </c>
      <c r="C93" s="50" t="s">
        <v>11</v>
      </c>
      <c r="D93" s="49" t="str">
        <f>Tabla8[[#This Row],[Numero Documento]]&amp;Tabla8[[#This Row],[PROG]]&amp;LEFT(Tabla8[[#This Row],[Tipo Empleado]],3)</f>
        <v>0010067532101FIJ</v>
      </c>
      <c r="E93" s="49" t="s">
        <v>236</v>
      </c>
      <c r="F93" s="50" t="s">
        <v>10</v>
      </c>
      <c r="G93" s="49" t="s">
        <v>3133</v>
      </c>
      <c r="H93" s="49" t="s">
        <v>235</v>
      </c>
      <c r="I93" s="51" t="s">
        <v>1713</v>
      </c>
      <c r="J93" s="50" t="s">
        <v>3136</v>
      </c>
      <c r="K93" t="str">
        <f t="shared" si="1"/>
        <v>F</v>
      </c>
    </row>
    <row r="94" spans="1:11">
      <c r="A94" s="48" t="s">
        <v>3721</v>
      </c>
      <c r="B94" s="49" t="str">
        <f>_xlfn.XLOOKUP(Tabla8[[#This Row],[Codigo Area Liquidacion]],TBLAREA[PLANTA],TBLAREA[PROG])</f>
        <v>01</v>
      </c>
      <c r="C94" s="50" t="s">
        <v>3036</v>
      </c>
      <c r="D94" s="49" t="str">
        <f>Tabla8[[#This Row],[Numero Documento]]&amp;Tabla8[[#This Row],[PROG]]&amp;LEFT(Tabla8[[#This Row],[Tipo Empleado]],3)</f>
        <v>0010067598201EMP</v>
      </c>
      <c r="E94" s="49" t="s">
        <v>3720</v>
      </c>
      <c r="F94" s="50" t="s">
        <v>261</v>
      </c>
      <c r="G94" s="49" t="s">
        <v>3133</v>
      </c>
      <c r="H94" s="49" t="s">
        <v>1116</v>
      </c>
      <c r="I94" s="51" t="s">
        <v>1679</v>
      </c>
      <c r="J94" s="50" t="s">
        <v>3135</v>
      </c>
      <c r="K94" t="str">
        <f t="shared" si="1"/>
        <v>M</v>
      </c>
    </row>
    <row r="95" spans="1:11">
      <c r="A95" s="48" t="s">
        <v>4023</v>
      </c>
      <c r="B95" s="49" t="str">
        <f>_xlfn.XLOOKUP(Tabla8[[#This Row],[Codigo Area Liquidacion]],TBLAREA[PLANTA],TBLAREA[PROG])</f>
        <v>01</v>
      </c>
      <c r="C95" s="50" t="s">
        <v>3036</v>
      </c>
      <c r="D95" s="49" t="str">
        <f>Tabla8[[#This Row],[Numero Documento]]&amp;Tabla8[[#This Row],[PROG]]&amp;LEFT(Tabla8[[#This Row],[Tipo Empleado]],3)</f>
        <v>0010069077501EMP</v>
      </c>
      <c r="E95" s="49" t="s">
        <v>1659</v>
      </c>
      <c r="F95" s="50" t="s">
        <v>59</v>
      </c>
      <c r="G95" s="49" t="s">
        <v>3133</v>
      </c>
      <c r="H95" s="49" t="s">
        <v>1116</v>
      </c>
      <c r="I95" s="51" t="s">
        <v>1679</v>
      </c>
      <c r="J95" s="50" t="s">
        <v>3136</v>
      </c>
      <c r="K95" t="str">
        <f t="shared" si="1"/>
        <v>F</v>
      </c>
    </row>
    <row r="96" spans="1:11">
      <c r="A96" s="48" t="s">
        <v>2211</v>
      </c>
      <c r="B96" s="49" t="str">
        <f>_xlfn.XLOOKUP(Tabla8[[#This Row],[Codigo Area Liquidacion]],TBLAREA[PLANTA],TBLAREA[PROG])</f>
        <v>01</v>
      </c>
      <c r="C96" s="50" t="s">
        <v>11</v>
      </c>
      <c r="D96" s="49" t="str">
        <f>Tabla8[[#This Row],[Numero Documento]]&amp;Tabla8[[#This Row],[PROG]]&amp;LEFT(Tabla8[[#This Row],[Tipo Empleado]],3)</f>
        <v>0010069499101FIJ</v>
      </c>
      <c r="E96" s="49" t="s">
        <v>340</v>
      </c>
      <c r="F96" s="50" t="s">
        <v>82</v>
      </c>
      <c r="G96" s="49" t="s">
        <v>3133</v>
      </c>
      <c r="H96" s="49" t="s">
        <v>339</v>
      </c>
      <c r="I96" s="51" t="s">
        <v>1680</v>
      </c>
      <c r="J96" s="50" t="s">
        <v>3135</v>
      </c>
      <c r="K96" t="str">
        <f t="shared" si="1"/>
        <v>M</v>
      </c>
    </row>
    <row r="97" spans="1:11">
      <c r="A97" s="48" t="s">
        <v>2657</v>
      </c>
      <c r="B97" s="49" t="str">
        <f>_xlfn.XLOOKUP(Tabla8[[#This Row],[Codigo Area Liquidacion]],TBLAREA[PLANTA],TBLAREA[PROG])</f>
        <v>11</v>
      </c>
      <c r="C97" s="50" t="s">
        <v>11</v>
      </c>
      <c r="D97" s="49" t="str">
        <f>Tabla8[[#This Row],[Numero Documento]]&amp;Tabla8[[#This Row],[PROG]]&amp;LEFT(Tabla8[[#This Row],[Tipo Empleado]],3)</f>
        <v>0010070395811FIJ</v>
      </c>
      <c r="E97" s="49" t="s">
        <v>868</v>
      </c>
      <c r="F97" s="50" t="s">
        <v>869</v>
      </c>
      <c r="G97" s="49" t="s">
        <v>3145</v>
      </c>
      <c r="H97" s="49" t="s">
        <v>830</v>
      </c>
      <c r="I97" s="51" t="s">
        <v>1672</v>
      </c>
      <c r="J97" s="50" t="s">
        <v>3135</v>
      </c>
      <c r="K97" t="str">
        <f t="shared" si="1"/>
        <v>M</v>
      </c>
    </row>
    <row r="98" spans="1:11">
      <c r="A98" s="48" t="s">
        <v>2329</v>
      </c>
      <c r="B98" s="49" t="str">
        <f>_xlfn.XLOOKUP(Tabla8[[#This Row],[Codigo Area Liquidacion]],TBLAREA[PLANTA],TBLAREA[PROG])</f>
        <v>13</v>
      </c>
      <c r="C98" s="50" t="s">
        <v>11</v>
      </c>
      <c r="D98" s="49" t="str">
        <f>Tabla8[[#This Row],[Numero Documento]]&amp;Tabla8[[#This Row],[PROG]]&amp;LEFT(Tabla8[[#This Row],[Tipo Empleado]],3)</f>
        <v>0010071036713FIJ</v>
      </c>
      <c r="E98" s="49" t="s">
        <v>392</v>
      </c>
      <c r="F98" s="50" t="s">
        <v>393</v>
      </c>
      <c r="G98" s="49" t="s">
        <v>3175</v>
      </c>
      <c r="H98" s="49" t="s">
        <v>342</v>
      </c>
      <c r="I98" s="51" t="s">
        <v>1670</v>
      </c>
      <c r="J98" s="50" t="s">
        <v>3135</v>
      </c>
      <c r="K98" t="str">
        <f t="shared" si="1"/>
        <v>M</v>
      </c>
    </row>
    <row r="99" spans="1:11">
      <c r="A99" s="48" t="s">
        <v>2810</v>
      </c>
      <c r="B99" s="49" t="str">
        <f>_xlfn.XLOOKUP(Tabla8[[#This Row],[Codigo Area Liquidacion]],TBLAREA[PLANTA],TBLAREA[PROG])</f>
        <v>01</v>
      </c>
      <c r="C99" s="50" t="s">
        <v>3036</v>
      </c>
      <c r="D99" s="49" t="str">
        <f>Tabla8[[#This Row],[Numero Documento]]&amp;Tabla8[[#This Row],[PROG]]&amp;LEFT(Tabla8[[#This Row],[Tipo Empleado]],3)</f>
        <v>0010071897201EMP</v>
      </c>
      <c r="E99" s="49" t="s">
        <v>1295</v>
      </c>
      <c r="F99" s="50" t="s">
        <v>100</v>
      </c>
      <c r="G99" s="49" t="s">
        <v>3133</v>
      </c>
      <c r="H99" s="49" t="s">
        <v>1116</v>
      </c>
      <c r="I99" s="51" t="s">
        <v>1679</v>
      </c>
      <c r="J99" s="50" t="s">
        <v>3135</v>
      </c>
      <c r="K99" t="str">
        <f t="shared" si="1"/>
        <v>M</v>
      </c>
    </row>
    <row r="100" spans="1:11">
      <c r="A100" s="48" t="s">
        <v>2042</v>
      </c>
      <c r="B100" s="49" t="str">
        <f>_xlfn.XLOOKUP(Tabla8[[#This Row],[Codigo Area Liquidacion]],TBLAREA[PLANTA],TBLAREA[PROG])</f>
        <v>01</v>
      </c>
      <c r="C100" s="50" t="s">
        <v>11</v>
      </c>
      <c r="D100" s="49" t="str">
        <f>Tabla8[[#This Row],[Numero Documento]]&amp;Tabla8[[#This Row],[PROG]]&amp;LEFT(Tabla8[[#This Row],[Tipo Empleado]],3)</f>
        <v>0010072471501FIJ</v>
      </c>
      <c r="E100" s="49" t="s">
        <v>216</v>
      </c>
      <c r="F100" s="50" t="s">
        <v>15</v>
      </c>
      <c r="G100" s="49" t="s">
        <v>3133</v>
      </c>
      <c r="H100" s="49" t="s">
        <v>1960</v>
      </c>
      <c r="I100" s="51" t="s">
        <v>1686</v>
      </c>
      <c r="J100" s="50" t="s">
        <v>3135</v>
      </c>
      <c r="K100" t="str">
        <f t="shared" si="1"/>
        <v>M</v>
      </c>
    </row>
    <row r="101" spans="1:11">
      <c r="A101" s="48" t="s">
        <v>2193</v>
      </c>
      <c r="B101" s="49" t="str">
        <f>_xlfn.XLOOKUP(Tabla8[[#This Row],[Codigo Area Liquidacion]],TBLAREA[PLANTA],TBLAREA[PROG])</f>
        <v>01</v>
      </c>
      <c r="C101" s="50" t="s">
        <v>11</v>
      </c>
      <c r="D101" s="49" t="str">
        <f>Tabla8[[#This Row],[Numero Documento]]&amp;Tabla8[[#This Row],[PROG]]&amp;LEFT(Tabla8[[#This Row],[Tipo Empleado]],3)</f>
        <v>0010073246001FIJ</v>
      </c>
      <c r="E101" s="49" t="s">
        <v>3168</v>
      </c>
      <c r="F101" s="50" t="s">
        <v>1609</v>
      </c>
      <c r="G101" s="49" t="s">
        <v>3133</v>
      </c>
      <c r="H101" s="49" t="s">
        <v>1116</v>
      </c>
      <c r="I101" s="51" t="s">
        <v>1679</v>
      </c>
      <c r="J101" s="50" t="s">
        <v>3136</v>
      </c>
      <c r="K101" t="str">
        <f t="shared" si="1"/>
        <v>F</v>
      </c>
    </row>
    <row r="102" spans="1:11">
      <c r="A102" s="48" t="s">
        <v>2729</v>
      </c>
      <c r="B102" s="49" t="str">
        <f>_xlfn.XLOOKUP(Tabla8[[#This Row],[Codigo Area Liquidacion]],TBLAREA[PLANTA],TBLAREA[PROG])</f>
        <v>11</v>
      </c>
      <c r="C102" s="50" t="s">
        <v>11</v>
      </c>
      <c r="D102" s="49" t="str">
        <f>Tabla8[[#This Row],[Numero Documento]]&amp;Tabla8[[#This Row],[PROG]]&amp;LEFT(Tabla8[[#This Row],[Tipo Empleado]],3)</f>
        <v>0010074447311FIJ</v>
      </c>
      <c r="E102" s="49" t="s">
        <v>908</v>
      </c>
      <c r="F102" s="50" t="s">
        <v>22</v>
      </c>
      <c r="G102" s="49" t="s">
        <v>3145</v>
      </c>
      <c r="H102" s="49" t="s">
        <v>830</v>
      </c>
      <c r="I102" s="51" t="s">
        <v>1672</v>
      </c>
      <c r="J102" s="50" t="s">
        <v>3135</v>
      </c>
      <c r="K102" t="str">
        <f t="shared" si="1"/>
        <v>M</v>
      </c>
    </row>
    <row r="103" spans="1:11">
      <c r="A103" s="48" t="s">
        <v>2658</v>
      </c>
      <c r="B103" s="49" t="str">
        <f>_xlfn.XLOOKUP(Tabla8[[#This Row],[Codigo Area Liquidacion]],TBLAREA[PLANTA],TBLAREA[PROG])</f>
        <v>11</v>
      </c>
      <c r="C103" s="50" t="s">
        <v>11</v>
      </c>
      <c r="D103" s="49" t="str">
        <f>Tabla8[[#This Row],[Numero Documento]]&amp;Tabla8[[#This Row],[PROG]]&amp;LEFT(Tabla8[[#This Row],[Tipo Empleado]],3)</f>
        <v>0010075680811FIJ</v>
      </c>
      <c r="E103" s="49" t="s">
        <v>135</v>
      </c>
      <c r="F103" s="50" t="s">
        <v>136</v>
      </c>
      <c r="G103" s="49" t="s">
        <v>3145</v>
      </c>
      <c r="H103" s="49" t="s">
        <v>300</v>
      </c>
      <c r="I103" s="51" t="s">
        <v>1704</v>
      </c>
      <c r="J103" s="50" t="s">
        <v>3135</v>
      </c>
      <c r="K103" t="str">
        <f t="shared" si="1"/>
        <v>M</v>
      </c>
    </row>
    <row r="104" spans="1:11">
      <c r="A104" s="48" t="s">
        <v>1352</v>
      </c>
      <c r="B104" s="49" t="str">
        <f>_xlfn.XLOOKUP(Tabla8[[#This Row],[Codigo Area Liquidacion]],TBLAREA[PLANTA],TBLAREA[PROG])</f>
        <v>01</v>
      </c>
      <c r="C104" s="50" t="s">
        <v>11</v>
      </c>
      <c r="D104" s="49" t="str">
        <f>Tabla8[[#This Row],[Numero Documento]]&amp;Tabla8[[#This Row],[PROG]]&amp;LEFT(Tabla8[[#This Row],[Tipo Empleado]],3)</f>
        <v>0010078754801FIJ</v>
      </c>
      <c r="E104" s="49" t="s">
        <v>983</v>
      </c>
      <c r="F104" s="50" t="s">
        <v>963</v>
      </c>
      <c r="G104" s="49" t="s">
        <v>3133</v>
      </c>
      <c r="H104" s="49" t="s">
        <v>960</v>
      </c>
      <c r="I104" s="51" t="s">
        <v>1710</v>
      </c>
      <c r="J104" s="50" t="s">
        <v>3136</v>
      </c>
      <c r="K104" t="str">
        <f t="shared" si="1"/>
        <v>F</v>
      </c>
    </row>
    <row r="105" spans="1:11">
      <c r="A105" s="48" t="s">
        <v>2024</v>
      </c>
      <c r="B105" s="49" t="str">
        <f>_xlfn.XLOOKUP(Tabla8[[#This Row],[Codigo Area Liquidacion]],TBLAREA[PLANTA],TBLAREA[PROG])</f>
        <v>01</v>
      </c>
      <c r="C105" s="50" t="s">
        <v>11</v>
      </c>
      <c r="D105" s="49" t="str">
        <f>Tabla8[[#This Row],[Numero Documento]]&amp;Tabla8[[#This Row],[PROG]]&amp;LEFT(Tabla8[[#This Row],[Tipo Empleado]],3)</f>
        <v>0010079175501FIJ</v>
      </c>
      <c r="E105" s="49" t="s">
        <v>833</v>
      </c>
      <c r="F105" s="50" t="s">
        <v>32</v>
      </c>
      <c r="G105" s="49" t="s">
        <v>3133</v>
      </c>
      <c r="H105" s="49" t="s">
        <v>1116</v>
      </c>
      <c r="I105" s="51" t="s">
        <v>1679</v>
      </c>
      <c r="J105" s="50" t="s">
        <v>3136</v>
      </c>
      <c r="K105" t="str">
        <f t="shared" si="1"/>
        <v>F</v>
      </c>
    </row>
    <row r="106" spans="1:11">
      <c r="A106" s="48" t="s">
        <v>4024</v>
      </c>
      <c r="B106" s="49" t="str">
        <f>_xlfn.XLOOKUP(Tabla8[[#This Row],[Codigo Area Liquidacion]],TBLAREA[PLANTA],TBLAREA[PROG])</f>
        <v>11</v>
      </c>
      <c r="C106" s="50" t="s">
        <v>11</v>
      </c>
      <c r="D106" s="49" t="str">
        <f>Tabla8[[#This Row],[Numero Documento]]&amp;Tabla8[[#This Row],[PROG]]&amp;LEFT(Tabla8[[#This Row],[Tipo Empleado]],3)</f>
        <v>0010080665211FIJ</v>
      </c>
      <c r="E106" s="49" t="s">
        <v>3836</v>
      </c>
      <c r="F106" s="50" t="s">
        <v>590</v>
      </c>
      <c r="G106" s="49" t="s">
        <v>3145</v>
      </c>
      <c r="H106" s="49" t="s">
        <v>589</v>
      </c>
      <c r="I106" s="51" t="s">
        <v>1715</v>
      </c>
      <c r="J106" s="50" t="s">
        <v>3135</v>
      </c>
      <c r="K106" t="str">
        <f t="shared" si="1"/>
        <v>M</v>
      </c>
    </row>
    <row r="107" spans="1:11">
      <c r="A107" s="48" t="s">
        <v>2471</v>
      </c>
      <c r="B107" s="49" t="str">
        <f>_xlfn.XLOOKUP(Tabla8[[#This Row],[Codigo Area Liquidacion]],TBLAREA[PLANTA],TBLAREA[PROG])</f>
        <v>13</v>
      </c>
      <c r="C107" s="50" t="s">
        <v>11</v>
      </c>
      <c r="D107" s="49" t="str">
        <f>Tabla8[[#This Row],[Numero Documento]]&amp;Tabla8[[#This Row],[PROG]]&amp;LEFT(Tabla8[[#This Row],[Tipo Empleado]],3)</f>
        <v>0010080979713FIJ</v>
      </c>
      <c r="E107" s="49" t="s">
        <v>1098</v>
      </c>
      <c r="F107" s="50" t="s">
        <v>1099</v>
      </c>
      <c r="G107" s="49" t="s">
        <v>3175</v>
      </c>
      <c r="H107" s="49" t="s">
        <v>342</v>
      </c>
      <c r="I107" s="51" t="s">
        <v>1670</v>
      </c>
      <c r="J107" s="50" t="s">
        <v>3136</v>
      </c>
      <c r="K107" t="str">
        <f t="shared" si="1"/>
        <v>F</v>
      </c>
    </row>
    <row r="108" spans="1:11">
      <c r="A108" s="48" t="s">
        <v>2074</v>
      </c>
      <c r="B108" s="49" t="str">
        <f>_xlfn.XLOOKUP(Tabla8[[#This Row],[Codigo Area Liquidacion]],TBLAREA[PLANTA],TBLAREA[PROG])</f>
        <v>01</v>
      </c>
      <c r="C108" s="50" t="s">
        <v>11</v>
      </c>
      <c r="D108" s="49" t="str">
        <f>Tabla8[[#This Row],[Numero Documento]]&amp;Tabla8[[#This Row],[PROG]]&amp;LEFT(Tabla8[[#This Row],[Tipo Empleado]],3)</f>
        <v>0010083944801FIJ</v>
      </c>
      <c r="E108" s="49" t="s">
        <v>966</v>
      </c>
      <c r="F108" s="50" t="s">
        <v>967</v>
      </c>
      <c r="G108" s="49" t="s">
        <v>3133</v>
      </c>
      <c r="H108" s="49" t="s">
        <v>960</v>
      </c>
      <c r="I108" s="51" t="s">
        <v>1710</v>
      </c>
      <c r="J108" s="50" t="s">
        <v>3135</v>
      </c>
      <c r="K108" t="str">
        <f t="shared" si="1"/>
        <v>M</v>
      </c>
    </row>
    <row r="109" spans="1:11">
      <c r="A109" s="48" t="s">
        <v>1483</v>
      </c>
      <c r="B109" s="49" t="str">
        <f>_xlfn.XLOOKUP(Tabla8[[#This Row],[Codigo Area Liquidacion]],TBLAREA[PLANTA],TBLAREA[PROG])</f>
        <v>13</v>
      </c>
      <c r="C109" s="50" t="s">
        <v>11</v>
      </c>
      <c r="D109" s="49" t="str">
        <f>Tabla8[[#This Row],[Numero Documento]]&amp;Tabla8[[#This Row],[PROG]]&amp;LEFT(Tabla8[[#This Row],[Tipo Empleado]],3)</f>
        <v>0010084091713FIJ</v>
      </c>
      <c r="E109" s="49" t="s">
        <v>3199</v>
      </c>
      <c r="F109" s="50" t="s">
        <v>491</v>
      </c>
      <c r="G109" s="49" t="s">
        <v>3175</v>
      </c>
      <c r="H109" s="49" t="s">
        <v>342</v>
      </c>
      <c r="I109" s="51" t="s">
        <v>1670</v>
      </c>
      <c r="J109" s="50" t="s">
        <v>3136</v>
      </c>
      <c r="K109" t="str">
        <f t="shared" si="1"/>
        <v>F</v>
      </c>
    </row>
    <row r="110" spans="1:11">
      <c r="A110" s="48" t="s">
        <v>4025</v>
      </c>
      <c r="B110" s="49" t="str">
        <f>_xlfn.XLOOKUP(Tabla8[[#This Row],[Codigo Area Liquidacion]],TBLAREA[PLANTA],TBLAREA[PROG])</f>
        <v>01</v>
      </c>
      <c r="C110" s="50" t="s">
        <v>3036</v>
      </c>
      <c r="D110" s="49" t="str">
        <f>Tabla8[[#This Row],[Numero Documento]]&amp;Tabla8[[#This Row],[PROG]]&amp;LEFT(Tabla8[[#This Row],[Tipo Empleado]],3)</f>
        <v>0010084328301EMP</v>
      </c>
      <c r="E110" s="49" t="s">
        <v>1875</v>
      </c>
      <c r="F110" s="50" t="s">
        <v>130</v>
      </c>
      <c r="G110" s="49" t="s">
        <v>3133</v>
      </c>
      <c r="H110" s="49" t="s">
        <v>1116</v>
      </c>
      <c r="I110" s="51" t="s">
        <v>1679</v>
      </c>
      <c r="J110" s="50" t="s">
        <v>3135</v>
      </c>
      <c r="K110" t="str">
        <f t="shared" si="1"/>
        <v>M</v>
      </c>
    </row>
    <row r="111" spans="1:11">
      <c r="A111" s="48" t="s">
        <v>2148</v>
      </c>
      <c r="B111" s="49" t="str">
        <f>_xlfn.XLOOKUP(Tabla8[[#This Row],[Codigo Area Liquidacion]],TBLAREA[PLANTA],TBLAREA[PROG])</f>
        <v>01</v>
      </c>
      <c r="C111" s="50" t="s">
        <v>11</v>
      </c>
      <c r="D111" s="49" t="str">
        <f>Tabla8[[#This Row],[Numero Documento]]&amp;Tabla8[[#This Row],[PROG]]&amp;LEFT(Tabla8[[#This Row],[Tipo Empleado]],3)</f>
        <v>0010086547601FIJ</v>
      </c>
      <c r="E111" s="49" t="s">
        <v>1077</v>
      </c>
      <c r="F111" s="50" t="s">
        <v>140</v>
      </c>
      <c r="G111" s="49" t="s">
        <v>3133</v>
      </c>
      <c r="H111" s="49" t="s">
        <v>1961</v>
      </c>
      <c r="I111" s="51" t="s">
        <v>1714</v>
      </c>
      <c r="J111" s="50" t="s">
        <v>3136</v>
      </c>
      <c r="K111" t="str">
        <f t="shared" si="1"/>
        <v>F</v>
      </c>
    </row>
    <row r="112" spans="1:11">
      <c r="A112" s="48" t="s">
        <v>2831</v>
      </c>
      <c r="B112" s="49" t="str">
        <f>_xlfn.XLOOKUP(Tabla8[[#This Row],[Codigo Area Liquidacion]],TBLAREA[PLANTA],TBLAREA[PROG])</f>
        <v>01</v>
      </c>
      <c r="C112" s="50" t="s">
        <v>3036</v>
      </c>
      <c r="D112" s="49" t="str">
        <f>Tabla8[[#This Row],[Numero Documento]]&amp;Tabla8[[#This Row],[PROG]]&amp;LEFT(Tabla8[[#This Row],[Tipo Empleado]],3)</f>
        <v>0010087203501EMP</v>
      </c>
      <c r="E112" s="49" t="s">
        <v>1878</v>
      </c>
      <c r="F112" s="50" t="s">
        <v>100</v>
      </c>
      <c r="G112" s="49" t="s">
        <v>3133</v>
      </c>
      <c r="H112" s="49" t="s">
        <v>1116</v>
      </c>
      <c r="I112" s="51" t="s">
        <v>1679</v>
      </c>
      <c r="J112" s="50" t="s">
        <v>3136</v>
      </c>
      <c r="K112" t="str">
        <f t="shared" si="1"/>
        <v>F</v>
      </c>
    </row>
    <row r="113" spans="1:11">
      <c r="A113" s="48" t="s">
        <v>2291</v>
      </c>
      <c r="B113" s="49" t="str">
        <f>_xlfn.XLOOKUP(Tabla8[[#This Row],[Codigo Area Liquidacion]],TBLAREA[PLANTA],TBLAREA[PROG])</f>
        <v>13</v>
      </c>
      <c r="C113" s="50" t="s">
        <v>11</v>
      </c>
      <c r="D113" s="49" t="str">
        <f>Tabla8[[#This Row],[Numero Documento]]&amp;Tabla8[[#This Row],[PROG]]&amp;LEFT(Tabla8[[#This Row],[Tipo Empleado]],3)</f>
        <v>0010087557413FIJ</v>
      </c>
      <c r="E113" s="49" t="s">
        <v>357</v>
      </c>
      <c r="F113" s="50" t="s">
        <v>775</v>
      </c>
      <c r="G113" s="49" t="s">
        <v>3175</v>
      </c>
      <c r="H113" s="49" t="s">
        <v>342</v>
      </c>
      <c r="I113" s="51" t="s">
        <v>1670</v>
      </c>
      <c r="J113" s="50" t="s">
        <v>3135</v>
      </c>
      <c r="K113" t="str">
        <f t="shared" si="1"/>
        <v>M</v>
      </c>
    </row>
    <row r="114" spans="1:11">
      <c r="A114" s="48" t="s">
        <v>2886</v>
      </c>
      <c r="B114" s="49" t="str">
        <f>_xlfn.XLOOKUP(Tabla8[[#This Row],[Codigo Area Liquidacion]],TBLAREA[PLANTA],TBLAREA[PROG])</f>
        <v>01</v>
      </c>
      <c r="C114" s="50" t="s">
        <v>3036</v>
      </c>
      <c r="D114" s="49" t="str">
        <f>Tabla8[[#This Row],[Numero Documento]]&amp;Tabla8[[#This Row],[PROG]]&amp;LEFT(Tabla8[[#This Row],[Tipo Empleado]],3)</f>
        <v>0010087609301EMP</v>
      </c>
      <c r="E114" s="49" t="s">
        <v>1736</v>
      </c>
      <c r="F114" s="50" t="s">
        <v>59</v>
      </c>
      <c r="G114" s="49" t="s">
        <v>3133</v>
      </c>
      <c r="H114" s="49" t="s">
        <v>1116</v>
      </c>
      <c r="I114" s="51" t="s">
        <v>1679</v>
      </c>
      <c r="J114" s="50" t="s">
        <v>3135</v>
      </c>
      <c r="K114" t="str">
        <f t="shared" si="1"/>
        <v>M</v>
      </c>
    </row>
    <row r="115" spans="1:11">
      <c r="A115" s="48" t="s">
        <v>2199</v>
      </c>
      <c r="B115" s="49" t="str">
        <f>_xlfn.XLOOKUP(Tabla8[[#This Row],[Codigo Area Liquidacion]],TBLAREA[PLANTA],TBLAREA[PROG])</f>
        <v>01</v>
      </c>
      <c r="C115" s="50" t="s">
        <v>11</v>
      </c>
      <c r="D115" s="49" t="str">
        <f>Tabla8[[#This Row],[Numero Documento]]&amp;Tabla8[[#This Row],[PROG]]&amp;LEFT(Tabla8[[#This Row],[Tipo Empleado]],3)</f>
        <v>0010089186001FIJ</v>
      </c>
      <c r="E115" s="49" t="s">
        <v>988</v>
      </c>
      <c r="F115" s="50" t="s">
        <v>989</v>
      </c>
      <c r="G115" s="49" t="s">
        <v>3133</v>
      </c>
      <c r="H115" s="49" t="s">
        <v>960</v>
      </c>
      <c r="I115" s="51" t="s">
        <v>1710</v>
      </c>
      <c r="J115" s="50" t="s">
        <v>3136</v>
      </c>
      <c r="K115" t="str">
        <f t="shared" si="1"/>
        <v>F</v>
      </c>
    </row>
    <row r="116" spans="1:11">
      <c r="A116" s="48" t="s">
        <v>2589</v>
      </c>
      <c r="B116" s="49" t="str">
        <f>_xlfn.XLOOKUP(Tabla8[[#This Row],[Codigo Area Liquidacion]],TBLAREA[PLANTA],TBLAREA[PROG])</f>
        <v>11</v>
      </c>
      <c r="C116" s="50" t="s">
        <v>11</v>
      </c>
      <c r="D116" s="49" t="str">
        <f>Tabla8[[#This Row],[Numero Documento]]&amp;Tabla8[[#This Row],[PROG]]&amp;LEFT(Tabla8[[#This Row],[Tipo Empleado]],3)</f>
        <v>0010089593711FIJ</v>
      </c>
      <c r="E116" s="49" t="s">
        <v>1191</v>
      </c>
      <c r="F116" s="50" t="s">
        <v>123</v>
      </c>
      <c r="G116" s="49" t="s">
        <v>3145</v>
      </c>
      <c r="H116" s="49" t="s">
        <v>830</v>
      </c>
      <c r="I116" s="51" t="s">
        <v>1672</v>
      </c>
      <c r="J116" s="50" t="s">
        <v>3135</v>
      </c>
      <c r="K116" t="str">
        <f t="shared" si="1"/>
        <v>M</v>
      </c>
    </row>
    <row r="117" spans="1:11">
      <c r="A117" s="48" t="s">
        <v>2640</v>
      </c>
      <c r="B117" s="49" t="str">
        <f>_xlfn.XLOOKUP(Tabla8[[#This Row],[Codigo Area Liquidacion]],TBLAREA[PLANTA],TBLAREA[PROG])</f>
        <v>11</v>
      </c>
      <c r="C117" s="50" t="s">
        <v>11</v>
      </c>
      <c r="D117" s="49" t="str">
        <f>Tabla8[[#This Row],[Numero Documento]]&amp;Tabla8[[#This Row],[PROG]]&amp;LEFT(Tabla8[[#This Row],[Tipo Empleado]],3)</f>
        <v>0010089690111FIJ</v>
      </c>
      <c r="E117" s="49" t="s">
        <v>1289</v>
      </c>
      <c r="F117" s="50" t="s">
        <v>59</v>
      </c>
      <c r="G117" s="49" t="s">
        <v>3145</v>
      </c>
      <c r="H117" s="49" t="s">
        <v>300</v>
      </c>
      <c r="I117" s="51" t="s">
        <v>1704</v>
      </c>
      <c r="J117" s="50" t="s">
        <v>3135</v>
      </c>
      <c r="K117" t="str">
        <f t="shared" si="1"/>
        <v>M</v>
      </c>
    </row>
    <row r="118" spans="1:11">
      <c r="A118" s="48" t="s">
        <v>2789</v>
      </c>
      <c r="B118" s="49" t="str">
        <f>_xlfn.XLOOKUP(Tabla8[[#This Row],[Codigo Area Liquidacion]],TBLAREA[PLANTA],TBLAREA[PROG])</f>
        <v>01</v>
      </c>
      <c r="C118" s="50" t="s">
        <v>3036</v>
      </c>
      <c r="D118" s="49" t="str">
        <f>Tabla8[[#This Row],[Numero Documento]]&amp;Tabla8[[#This Row],[PROG]]&amp;LEFT(Tabla8[[#This Row],[Tipo Empleado]],3)</f>
        <v>0010090108101EMP</v>
      </c>
      <c r="E118" s="49" t="s">
        <v>1896</v>
      </c>
      <c r="F118" s="50" t="s">
        <v>1943</v>
      </c>
      <c r="G118" s="49" t="s">
        <v>3133</v>
      </c>
      <c r="H118" s="49" t="s">
        <v>1116</v>
      </c>
      <c r="I118" s="51" t="s">
        <v>1679</v>
      </c>
      <c r="J118" s="50" t="s">
        <v>3135</v>
      </c>
      <c r="K118" t="str">
        <f t="shared" si="1"/>
        <v>M</v>
      </c>
    </row>
    <row r="119" spans="1:11">
      <c r="A119" s="48" t="s">
        <v>1375</v>
      </c>
      <c r="B119" s="49" t="str">
        <f>_xlfn.XLOOKUP(Tabla8[[#This Row],[Codigo Area Liquidacion]],TBLAREA[PLANTA],TBLAREA[PROG])</f>
        <v>01</v>
      </c>
      <c r="C119" s="50" t="s">
        <v>11</v>
      </c>
      <c r="D119" s="49" t="str">
        <f>Tabla8[[#This Row],[Numero Documento]]&amp;Tabla8[[#This Row],[PROG]]&amp;LEFT(Tabla8[[#This Row],[Tipo Empleado]],3)</f>
        <v>0010092674001FIJ</v>
      </c>
      <c r="E119" s="49" t="s">
        <v>552</v>
      </c>
      <c r="F119" s="50" t="s">
        <v>553</v>
      </c>
      <c r="G119" s="49" t="s">
        <v>3133</v>
      </c>
      <c r="H119" s="49" t="s">
        <v>674</v>
      </c>
      <c r="I119" s="51" t="s">
        <v>1689</v>
      </c>
      <c r="J119" s="50" t="s">
        <v>3136</v>
      </c>
      <c r="K119" t="str">
        <f t="shared" si="1"/>
        <v>F</v>
      </c>
    </row>
    <row r="120" spans="1:11">
      <c r="A120" s="48" t="s">
        <v>4026</v>
      </c>
      <c r="B120" s="49" t="str">
        <f>_xlfn.XLOOKUP(Tabla8[[#This Row],[Codigo Area Liquidacion]],TBLAREA[PLANTA],TBLAREA[PROG])</f>
        <v>01</v>
      </c>
      <c r="C120" s="50" t="s">
        <v>3046</v>
      </c>
      <c r="D120" s="49" t="str">
        <f>Tabla8[[#This Row],[Numero Documento]]&amp;Tabla8[[#This Row],[PROG]]&amp;LEFT(Tabla8[[#This Row],[Tipo Empleado]],3)</f>
        <v>0010095110201TRA</v>
      </c>
      <c r="E120" s="49" t="s">
        <v>3837</v>
      </c>
      <c r="F120" s="50" t="s">
        <v>3838</v>
      </c>
      <c r="G120" s="49" t="s">
        <v>3133</v>
      </c>
      <c r="H120" s="49" t="s">
        <v>255</v>
      </c>
      <c r="I120" s="51" t="s">
        <v>1695</v>
      </c>
      <c r="J120" s="50" t="s">
        <v>3136</v>
      </c>
      <c r="K120" t="str">
        <f t="shared" si="1"/>
        <v>F</v>
      </c>
    </row>
    <row r="121" spans="1:11">
      <c r="A121" s="48" t="s">
        <v>1454</v>
      </c>
      <c r="B121" s="49" t="str">
        <f>_xlfn.XLOOKUP(Tabla8[[#This Row],[Codigo Area Liquidacion]],TBLAREA[PLANTA],TBLAREA[PROG])</f>
        <v>01</v>
      </c>
      <c r="C121" s="50" t="s">
        <v>3046</v>
      </c>
      <c r="D121" s="49" t="str">
        <f>Tabla8[[#This Row],[Numero Documento]]&amp;Tabla8[[#This Row],[PROG]]&amp;LEFT(Tabla8[[#This Row],[Tipo Empleado]],3)</f>
        <v>0010096730601TRA</v>
      </c>
      <c r="E121" s="49" t="s">
        <v>877</v>
      </c>
      <c r="F121" s="50" t="s">
        <v>516</v>
      </c>
      <c r="G121" s="49" t="s">
        <v>3133</v>
      </c>
      <c r="H121" s="49" t="s">
        <v>1116</v>
      </c>
      <c r="I121" s="51" t="s">
        <v>1679</v>
      </c>
      <c r="J121" s="50" t="s">
        <v>3136</v>
      </c>
      <c r="K121" t="str">
        <f t="shared" si="1"/>
        <v>F</v>
      </c>
    </row>
    <row r="122" spans="1:11">
      <c r="A122" s="48" t="s">
        <v>3457</v>
      </c>
      <c r="B122" s="49" t="str">
        <f>_xlfn.XLOOKUP(Tabla8[[#This Row],[Codigo Area Liquidacion]],TBLAREA[PLANTA],TBLAREA[PROG])</f>
        <v>01</v>
      </c>
      <c r="C122" s="50" t="s">
        <v>11</v>
      </c>
      <c r="D122" s="49" t="str">
        <f>Tabla8[[#This Row],[Numero Documento]]&amp;Tabla8[[#This Row],[PROG]]&amp;LEFT(Tabla8[[#This Row],[Tipo Empleado]],3)</f>
        <v>0010097960801FIJ</v>
      </c>
      <c r="E122" s="49" t="s">
        <v>3456</v>
      </c>
      <c r="F122" s="50" t="s">
        <v>1654</v>
      </c>
      <c r="G122" s="49" t="s">
        <v>3133</v>
      </c>
      <c r="H122" s="49" t="s">
        <v>1116</v>
      </c>
      <c r="I122" s="51" t="s">
        <v>1679</v>
      </c>
      <c r="J122" s="50" t="s">
        <v>3135</v>
      </c>
      <c r="K122" t="str">
        <f t="shared" si="1"/>
        <v>M</v>
      </c>
    </row>
    <row r="123" spans="1:11">
      <c r="A123" s="48" t="s">
        <v>1514</v>
      </c>
      <c r="B123" s="49" t="str">
        <f>_xlfn.XLOOKUP(Tabla8[[#This Row],[Codigo Area Liquidacion]],TBLAREA[PLANTA],TBLAREA[PROG])</f>
        <v>11</v>
      </c>
      <c r="C123" s="50" t="s">
        <v>11</v>
      </c>
      <c r="D123" s="49" t="str">
        <f>Tabla8[[#This Row],[Numero Documento]]&amp;Tabla8[[#This Row],[PROG]]&amp;LEFT(Tabla8[[#This Row],[Tipo Empleado]],3)</f>
        <v>0010099642011FIJ</v>
      </c>
      <c r="E123" s="49" t="s">
        <v>3146</v>
      </c>
      <c r="F123" s="50" t="s">
        <v>3147</v>
      </c>
      <c r="G123" s="49" t="s">
        <v>3145</v>
      </c>
      <c r="H123" s="49" t="s">
        <v>830</v>
      </c>
      <c r="I123" s="51" t="s">
        <v>1672</v>
      </c>
      <c r="J123" s="50" t="s">
        <v>3136</v>
      </c>
      <c r="K123" t="str">
        <f t="shared" si="1"/>
        <v>F</v>
      </c>
    </row>
    <row r="124" spans="1:11">
      <c r="A124" s="48" t="s">
        <v>2491</v>
      </c>
      <c r="B124" s="49" t="str">
        <f>_xlfn.XLOOKUP(Tabla8[[#This Row],[Codigo Area Liquidacion]],TBLAREA[PLANTA],TBLAREA[PROG])</f>
        <v>13</v>
      </c>
      <c r="C124" s="50" t="s">
        <v>11</v>
      </c>
      <c r="D124" s="49" t="str">
        <f>Tabla8[[#This Row],[Numero Documento]]&amp;Tabla8[[#This Row],[PROG]]&amp;LEFT(Tabla8[[#This Row],[Tipo Empleado]],3)</f>
        <v>0010100562713FIJ</v>
      </c>
      <c r="E124" s="49" t="s">
        <v>3201</v>
      </c>
      <c r="F124" s="50" t="s">
        <v>32</v>
      </c>
      <c r="G124" s="49" t="s">
        <v>3175</v>
      </c>
      <c r="H124" s="49" t="s">
        <v>1952</v>
      </c>
      <c r="I124" s="51" t="s">
        <v>1677</v>
      </c>
      <c r="J124" s="50" t="s">
        <v>3136</v>
      </c>
      <c r="K124" t="str">
        <f t="shared" si="1"/>
        <v>F</v>
      </c>
    </row>
    <row r="125" spans="1:11">
      <c r="A125" s="48" t="s">
        <v>2850</v>
      </c>
      <c r="B125" s="49" t="str">
        <f>_xlfn.XLOOKUP(Tabla8[[#This Row],[Codigo Area Liquidacion]],TBLAREA[PLANTA],TBLAREA[PROG])</f>
        <v>01</v>
      </c>
      <c r="C125" s="50" t="s">
        <v>3036</v>
      </c>
      <c r="D125" s="49" t="str">
        <f>Tabla8[[#This Row],[Numero Documento]]&amp;Tabla8[[#This Row],[PROG]]&amp;LEFT(Tabla8[[#This Row],[Tipo Empleado]],3)</f>
        <v>0010102831401EMP</v>
      </c>
      <c r="E125" s="49" t="s">
        <v>1661</v>
      </c>
      <c r="F125" s="50" t="s">
        <v>130</v>
      </c>
      <c r="G125" s="49" t="s">
        <v>3133</v>
      </c>
      <c r="H125" s="49" t="s">
        <v>1116</v>
      </c>
      <c r="I125" s="51" t="s">
        <v>1679</v>
      </c>
      <c r="J125" s="50" t="s">
        <v>3136</v>
      </c>
      <c r="K125" t="str">
        <f t="shared" si="1"/>
        <v>F</v>
      </c>
    </row>
    <row r="126" spans="1:11">
      <c r="A126" s="48" t="s">
        <v>2814</v>
      </c>
      <c r="B126" s="49" t="str">
        <f>_xlfn.XLOOKUP(Tabla8[[#This Row],[Codigo Area Liquidacion]],TBLAREA[PLANTA],TBLAREA[PROG])</f>
        <v>01</v>
      </c>
      <c r="C126" s="50" t="s">
        <v>3036</v>
      </c>
      <c r="D126" s="49" t="str">
        <f>Tabla8[[#This Row],[Numero Documento]]&amp;Tabla8[[#This Row],[PROG]]&amp;LEFT(Tabla8[[#This Row],[Tipo Empleado]],3)</f>
        <v>0010103218301EMP</v>
      </c>
      <c r="E126" s="49" t="s">
        <v>1631</v>
      </c>
      <c r="F126" s="50" t="s">
        <v>100</v>
      </c>
      <c r="G126" s="49" t="s">
        <v>3133</v>
      </c>
      <c r="H126" s="49" t="s">
        <v>1116</v>
      </c>
      <c r="I126" s="51" t="s">
        <v>1679</v>
      </c>
      <c r="J126" s="50" t="s">
        <v>3135</v>
      </c>
      <c r="K126" t="str">
        <f t="shared" si="1"/>
        <v>M</v>
      </c>
    </row>
    <row r="127" spans="1:11">
      <c r="A127" s="48" t="s">
        <v>2767</v>
      </c>
      <c r="B127" s="49" t="str">
        <f>_xlfn.XLOOKUP(Tabla8[[#This Row],[Codigo Area Liquidacion]],TBLAREA[PLANTA],TBLAREA[PROG])</f>
        <v>01</v>
      </c>
      <c r="C127" s="50" t="s">
        <v>3036</v>
      </c>
      <c r="D127" s="49" t="str">
        <f>Tabla8[[#This Row],[Numero Documento]]&amp;Tabla8[[#This Row],[PROG]]&amp;LEFT(Tabla8[[#This Row],[Tipo Empleado]],3)</f>
        <v>0010104558101EMP</v>
      </c>
      <c r="E127" s="49" t="s">
        <v>1620</v>
      </c>
      <c r="F127" s="50" t="s">
        <v>1587</v>
      </c>
      <c r="G127" s="49" t="s">
        <v>3133</v>
      </c>
      <c r="H127" s="49" t="s">
        <v>1116</v>
      </c>
      <c r="I127" s="51" t="s">
        <v>1679</v>
      </c>
      <c r="J127" s="50" t="s">
        <v>3135</v>
      </c>
      <c r="K127" t="str">
        <f t="shared" si="1"/>
        <v>M</v>
      </c>
    </row>
    <row r="128" spans="1:11">
      <c r="A128" s="48" t="s">
        <v>3451</v>
      </c>
      <c r="B128" s="49" t="str">
        <f>_xlfn.XLOOKUP(Tabla8[[#This Row],[Codigo Area Liquidacion]],TBLAREA[PLANTA],TBLAREA[PROG])</f>
        <v>01</v>
      </c>
      <c r="C128" s="50" t="s">
        <v>11</v>
      </c>
      <c r="D128" s="49" t="str">
        <f>Tabla8[[#This Row],[Numero Documento]]&amp;Tabla8[[#This Row],[PROG]]&amp;LEFT(Tabla8[[#This Row],[Tipo Empleado]],3)</f>
        <v>0010106318801FIJ</v>
      </c>
      <c r="E128" s="49" t="s">
        <v>3450</v>
      </c>
      <c r="F128" s="50" t="s">
        <v>724</v>
      </c>
      <c r="G128" s="49" t="s">
        <v>3133</v>
      </c>
      <c r="H128" s="49" t="s">
        <v>716</v>
      </c>
      <c r="I128" s="51" t="s">
        <v>1671</v>
      </c>
      <c r="J128" s="50" t="s">
        <v>3135</v>
      </c>
      <c r="K128" t="str">
        <f t="shared" si="1"/>
        <v>M</v>
      </c>
    </row>
    <row r="129" spans="1:11">
      <c r="A129" s="48" t="s">
        <v>1535</v>
      </c>
      <c r="B129" s="49" t="str">
        <f>_xlfn.XLOOKUP(Tabla8[[#This Row],[Codigo Area Liquidacion]],TBLAREA[PLANTA],TBLAREA[PROG])</f>
        <v>11</v>
      </c>
      <c r="C129" s="50" t="s">
        <v>11</v>
      </c>
      <c r="D129" s="49" t="str">
        <f>Tabla8[[#This Row],[Numero Documento]]&amp;Tabla8[[#This Row],[PROG]]&amp;LEFT(Tabla8[[#This Row],[Tipo Empleado]],3)</f>
        <v>0010106630611FIJ</v>
      </c>
      <c r="E129" s="49" t="s">
        <v>872</v>
      </c>
      <c r="F129" s="50" t="s">
        <v>873</v>
      </c>
      <c r="G129" s="49" t="s">
        <v>3145</v>
      </c>
      <c r="H129" s="49" t="s">
        <v>830</v>
      </c>
      <c r="I129" s="51" t="s">
        <v>1672</v>
      </c>
      <c r="J129" s="50" t="s">
        <v>3136</v>
      </c>
      <c r="K129" t="str">
        <f t="shared" si="1"/>
        <v>F</v>
      </c>
    </row>
    <row r="130" spans="1:11">
      <c r="A130" s="48" t="s">
        <v>2048</v>
      </c>
      <c r="B130" s="49" t="str">
        <f>_xlfn.XLOOKUP(Tabla8[[#This Row],[Codigo Area Liquidacion]],TBLAREA[PLANTA],TBLAREA[PROG])</f>
        <v>01</v>
      </c>
      <c r="C130" s="50" t="s">
        <v>11</v>
      </c>
      <c r="D130" s="49" t="str">
        <f>Tabla8[[#This Row],[Numero Documento]]&amp;Tabla8[[#This Row],[PROG]]&amp;LEFT(Tabla8[[#This Row],[Tipo Empleado]],3)</f>
        <v>0010107597601FIJ</v>
      </c>
      <c r="E130" s="49" t="s">
        <v>719</v>
      </c>
      <c r="F130" s="50" t="s">
        <v>3269</v>
      </c>
      <c r="G130" s="49" t="s">
        <v>3133</v>
      </c>
      <c r="H130" s="49" t="s">
        <v>699</v>
      </c>
      <c r="I130" s="51" t="s">
        <v>1708</v>
      </c>
      <c r="J130" s="50" t="s">
        <v>3135</v>
      </c>
      <c r="K130" t="str">
        <f t="shared" si="1"/>
        <v>M</v>
      </c>
    </row>
    <row r="131" spans="1:11">
      <c r="A131" s="48" t="s">
        <v>2453</v>
      </c>
      <c r="B131" s="49" t="str">
        <f>_xlfn.XLOOKUP(Tabla8[[#This Row],[Codigo Area Liquidacion]],TBLAREA[PLANTA],TBLAREA[PROG])</f>
        <v>13</v>
      </c>
      <c r="C131" s="50" t="s">
        <v>11</v>
      </c>
      <c r="D131" s="49" t="str">
        <f>Tabla8[[#This Row],[Numero Documento]]&amp;Tabla8[[#This Row],[PROG]]&amp;LEFT(Tabla8[[#This Row],[Tipo Empleado]],3)</f>
        <v>0010114040813FIJ</v>
      </c>
      <c r="E131" s="49" t="s">
        <v>654</v>
      </c>
      <c r="F131" s="50" t="s">
        <v>10</v>
      </c>
      <c r="G131" s="49" t="s">
        <v>3175</v>
      </c>
      <c r="H131" s="49" t="s">
        <v>1952</v>
      </c>
      <c r="I131" s="51" t="s">
        <v>1677</v>
      </c>
      <c r="J131" s="50" t="s">
        <v>3136</v>
      </c>
      <c r="K131" t="str">
        <f t="shared" si="1"/>
        <v>F</v>
      </c>
    </row>
    <row r="132" spans="1:11">
      <c r="A132" s="48" t="s">
        <v>2073</v>
      </c>
      <c r="B132" s="49" t="str">
        <f>_xlfn.XLOOKUP(Tabla8[[#This Row],[Codigo Area Liquidacion]],TBLAREA[PLANTA],TBLAREA[PROG])</f>
        <v>01</v>
      </c>
      <c r="C132" s="50" t="s">
        <v>11</v>
      </c>
      <c r="D132" s="49" t="str">
        <f>Tabla8[[#This Row],[Numero Documento]]&amp;Tabla8[[#This Row],[PROG]]&amp;LEFT(Tabla8[[#This Row],[Tipo Empleado]],3)</f>
        <v>0010117892901FIJ</v>
      </c>
      <c r="E132" s="49" t="s">
        <v>1001</v>
      </c>
      <c r="F132" s="50" t="s">
        <v>32</v>
      </c>
      <c r="G132" s="49" t="s">
        <v>3133</v>
      </c>
      <c r="H132" s="49" t="s">
        <v>1953</v>
      </c>
      <c r="I132" s="51" t="s">
        <v>1669</v>
      </c>
      <c r="J132" s="50" t="s">
        <v>3136</v>
      </c>
      <c r="K132" t="str">
        <f t="shared" si="1"/>
        <v>F</v>
      </c>
    </row>
    <row r="133" spans="1:11">
      <c r="A133" s="48" t="s">
        <v>2466</v>
      </c>
      <c r="B133" s="49" t="str">
        <f>_xlfn.XLOOKUP(Tabla8[[#This Row],[Codigo Area Liquidacion]],TBLAREA[PLANTA],TBLAREA[PROG])</f>
        <v>13</v>
      </c>
      <c r="C133" s="50" t="s">
        <v>11</v>
      </c>
      <c r="D133" s="49" t="str">
        <f>Tabla8[[#This Row],[Numero Documento]]&amp;Tabla8[[#This Row],[PROG]]&amp;LEFT(Tabla8[[#This Row],[Tipo Empleado]],3)</f>
        <v>0010118401813FIJ</v>
      </c>
      <c r="E133" s="49" t="s">
        <v>529</v>
      </c>
      <c r="F133" s="50" t="s">
        <v>8</v>
      </c>
      <c r="G133" s="49" t="s">
        <v>3175</v>
      </c>
      <c r="H133" s="49" t="s">
        <v>342</v>
      </c>
      <c r="I133" s="51" t="s">
        <v>1670</v>
      </c>
      <c r="J133" s="50" t="s">
        <v>3136</v>
      </c>
      <c r="K133" t="str">
        <f t="shared" ref="K133:K196" si="2">LEFT(J133,1)</f>
        <v>F</v>
      </c>
    </row>
    <row r="134" spans="1:11">
      <c r="A134" s="48" t="s">
        <v>1349</v>
      </c>
      <c r="B134" s="49" t="str">
        <f>_xlfn.XLOOKUP(Tabla8[[#This Row],[Codigo Area Liquidacion]],TBLAREA[PLANTA],TBLAREA[PROG])</f>
        <v>01</v>
      </c>
      <c r="C134" s="50" t="s">
        <v>11</v>
      </c>
      <c r="D134" s="49" t="str">
        <f>Tabla8[[#This Row],[Numero Documento]]&amp;Tabla8[[#This Row],[PROG]]&amp;LEFT(Tabla8[[#This Row],[Tipo Empleado]],3)</f>
        <v>0010118428101FIJ</v>
      </c>
      <c r="E134" s="49" t="s">
        <v>279</v>
      </c>
      <c r="F134" s="50" t="s">
        <v>259</v>
      </c>
      <c r="G134" s="49" t="s">
        <v>3133</v>
      </c>
      <c r="H134" s="49" t="s">
        <v>278</v>
      </c>
      <c r="I134" s="51" t="s">
        <v>1709</v>
      </c>
      <c r="J134" s="50" t="s">
        <v>3136</v>
      </c>
      <c r="K134" t="str">
        <f t="shared" si="2"/>
        <v>F</v>
      </c>
    </row>
    <row r="135" spans="1:11">
      <c r="A135" s="48" t="s">
        <v>1304</v>
      </c>
      <c r="B135" s="49" t="str">
        <f>_xlfn.XLOOKUP(Tabla8[[#This Row],[Codigo Area Liquidacion]],TBLAREA[PLANTA],TBLAREA[PROG])</f>
        <v>13</v>
      </c>
      <c r="C135" s="50" t="s">
        <v>11</v>
      </c>
      <c r="D135" s="49" t="str">
        <f>Tabla8[[#This Row],[Numero Documento]]&amp;Tabla8[[#This Row],[PROG]]&amp;LEFT(Tabla8[[#This Row],[Tipo Empleado]],3)</f>
        <v>0010119447013FIJ</v>
      </c>
      <c r="E135" s="49" t="s">
        <v>315</v>
      </c>
      <c r="F135" s="50" t="s">
        <v>10</v>
      </c>
      <c r="G135" s="49" t="s">
        <v>3175</v>
      </c>
      <c r="H135" s="49" t="s">
        <v>342</v>
      </c>
      <c r="I135" s="51" t="s">
        <v>1670</v>
      </c>
      <c r="J135" s="50" t="s">
        <v>3136</v>
      </c>
      <c r="K135" t="str">
        <f t="shared" si="2"/>
        <v>F</v>
      </c>
    </row>
    <row r="136" spans="1:11">
      <c r="A136" s="48" t="s">
        <v>2824</v>
      </c>
      <c r="B136" s="49" t="str">
        <f>_xlfn.XLOOKUP(Tabla8[[#This Row],[Codigo Area Liquidacion]],TBLAREA[PLANTA],TBLAREA[PROG])</f>
        <v>01</v>
      </c>
      <c r="C136" s="50" t="s">
        <v>3036</v>
      </c>
      <c r="D136" s="49" t="str">
        <f>Tabla8[[#This Row],[Numero Documento]]&amp;Tabla8[[#This Row],[PROG]]&amp;LEFT(Tabla8[[#This Row],[Tipo Empleado]],3)</f>
        <v>0010119879401EMP</v>
      </c>
      <c r="E136" s="49" t="s">
        <v>2823</v>
      </c>
      <c r="F136" s="50" t="s">
        <v>59</v>
      </c>
      <c r="G136" s="49" t="s">
        <v>3133</v>
      </c>
      <c r="H136" s="49" t="s">
        <v>1116</v>
      </c>
      <c r="I136" s="51" t="s">
        <v>1679</v>
      </c>
      <c r="J136" s="50" t="s">
        <v>3136</v>
      </c>
      <c r="K136" t="str">
        <f t="shared" si="2"/>
        <v>F</v>
      </c>
    </row>
    <row r="137" spans="1:11">
      <c r="A137" s="48" t="s">
        <v>2183</v>
      </c>
      <c r="B137" s="49" t="str">
        <f>_xlfn.XLOOKUP(Tabla8[[#This Row],[Codigo Area Liquidacion]],TBLAREA[PLANTA],TBLAREA[PROG])</f>
        <v>01</v>
      </c>
      <c r="C137" s="50" t="s">
        <v>11</v>
      </c>
      <c r="D137" s="49" t="str">
        <f>Tabla8[[#This Row],[Numero Documento]]&amp;Tabla8[[#This Row],[PROG]]&amp;LEFT(Tabla8[[#This Row],[Tipo Empleado]],3)</f>
        <v>0010124380601FIJ</v>
      </c>
      <c r="E137" s="49" t="s">
        <v>3167</v>
      </c>
      <c r="F137" s="50" t="s">
        <v>1085</v>
      </c>
      <c r="G137" s="49" t="s">
        <v>3133</v>
      </c>
      <c r="H137" s="49" t="s">
        <v>960</v>
      </c>
      <c r="I137" s="51" t="s">
        <v>1710</v>
      </c>
      <c r="J137" s="50" t="s">
        <v>3136</v>
      </c>
      <c r="K137" t="str">
        <f t="shared" si="2"/>
        <v>F</v>
      </c>
    </row>
    <row r="138" spans="1:11">
      <c r="A138" s="48" t="s">
        <v>1321</v>
      </c>
      <c r="B138" s="49" t="str">
        <f>_xlfn.XLOOKUP(Tabla8[[#This Row],[Codigo Area Liquidacion]],TBLAREA[PLANTA],TBLAREA[PROG])</f>
        <v>01</v>
      </c>
      <c r="C138" s="50" t="s">
        <v>11</v>
      </c>
      <c r="D138" s="49" t="str">
        <f>Tabla8[[#This Row],[Numero Documento]]&amp;Tabla8[[#This Row],[PROG]]&amp;LEFT(Tabla8[[#This Row],[Tipo Empleado]],3)</f>
        <v>0010129229001FIJ</v>
      </c>
      <c r="E138" s="49" t="s">
        <v>3158</v>
      </c>
      <c r="F138" s="50" t="s">
        <v>3159</v>
      </c>
      <c r="G138" s="49" t="s">
        <v>3133</v>
      </c>
      <c r="H138" s="49" t="s">
        <v>960</v>
      </c>
      <c r="I138" s="51" t="s">
        <v>1710</v>
      </c>
      <c r="J138" s="50" t="s">
        <v>3136</v>
      </c>
      <c r="K138" t="str">
        <f t="shared" si="2"/>
        <v>F</v>
      </c>
    </row>
    <row r="139" spans="1:11">
      <c r="A139" s="48" t="s">
        <v>1562</v>
      </c>
      <c r="B139" s="49" t="str">
        <f>_xlfn.XLOOKUP(Tabla8[[#This Row],[Codigo Area Liquidacion]],TBLAREA[PLANTA],TBLAREA[PROG])</f>
        <v>11</v>
      </c>
      <c r="C139" s="50" t="s">
        <v>11</v>
      </c>
      <c r="D139" s="49" t="str">
        <f>Tabla8[[#This Row],[Numero Documento]]&amp;Tabla8[[#This Row],[PROG]]&amp;LEFT(Tabla8[[#This Row],[Tipo Empleado]],3)</f>
        <v>0010130241211FIJ</v>
      </c>
      <c r="E139" s="49" t="s">
        <v>180</v>
      </c>
      <c r="F139" s="50" t="s">
        <v>153</v>
      </c>
      <c r="G139" s="49" t="s">
        <v>3145</v>
      </c>
      <c r="H139" s="49" t="s">
        <v>1951</v>
      </c>
      <c r="I139" s="51" t="s">
        <v>1683</v>
      </c>
      <c r="J139" s="50" t="s">
        <v>3135</v>
      </c>
      <c r="K139" t="str">
        <f t="shared" si="2"/>
        <v>M</v>
      </c>
    </row>
    <row r="140" spans="1:11">
      <c r="A140" s="48" t="s">
        <v>1338</v>
      </c>
      <c r="B140" s="49" t="str">
        <f>_xlfn.XLOOKUP(Tabla8[[#This Row],[Codigo Area Liquidacion]],TBLAREA[PLANTA],TBLAREA[PROG])</f>
        <v>01</v>
      </c>
      <c r="C140" s="50" t="s">
        <v>11</v>
      </c>
      <c r="D140" s="49" t="str">
        <f>Tabla8[[#This Row],[Numero Documento]]&amp;Tabla8[[#This Row],[PROG]]&amp;LEFT(Tabla8[[#This Row],[Tipo Empleado]],3)</f>
        <v>0010135736601FIJ</v>
      </c>
      <c r="E140" s="49" t="s">
        <v>974</v>
      </c>
      <c r="F140" s="50" t="s">
        <v>975</v>
      </c>
      <c r="G140" s="49" t="s">
        <v>3133</v>
      </c>
      <c r="H140" s="49" t="s">
        <v>960</v>
      </c>
      <c r="I140" s="51" t="s">
        <v>1710</v>
      </c>
      <c r="J140" s="50" t="s">
        <v>3136</v>
      </c>
      <c r="K140" t="str">
        <f t="shared" si="2"/>
        <v>F</v>
      </c>
    </row>
    <row r="141" spans="1:11">
      <c r="A141" s="48" t="s">
        <v>1368</v>
      </c>
      <c r="B141" s="49" t="str">
        <f>_xlfn.XLOOKUP(Tabla8[[#This Row],[Codigo Area Liquidacion]],TBLAREA[PLANTA],TBLAREA[PROG])</f>
        <v>01</v>
      </c>
      <c r="C141" s="50" t="s">
        <v>11</v>
      </c>
      <c r="D141" s="49" t="str">
        <f>Tabla8[[#This Row],[Numero Documento]]&amp;Tabla8[[#This Row],[PROG]]&amp;LEFT(Tabla8[[#This Row],[Tipo Empleado]],3)</f>
        <v>0010137993101FIJ</v>
      </c>
      <c r="E141" s="49" t="s">
        <v>686</v>
      </c>
      <c r="F141" s="50" t="s">
        <v>687</v>
      </c>
      <c r="G141" s="49" t="s">
        <v>3133</v>
      </c>
      <c r="H141" s="49" t="s">
        <v>1953</v>
      </c>
      <c r="I141" s="51" t="s">
        <v>1669</v>
      </c>
      <c r="J141" s="50" t="s">
        <v>3136</v>
      </c>
      <c r="K141" t="str">
        <f t="shared" si="2"/>
        <v>F</v>
      </c>
    </row>
    <row r="142" spans="1:11">
      <c r="A142" s="48" t="s">
        <v>2013</v>
      </c>
      <c r="B142" s="49" t="str">
        <f>_xlfn.XLOOKUP(Tabla8[[#This Row],[Codigo Area Liquidacion]],TBLAREA[PLANTA],TBLAREA[PROG])</f>
        <v>01</v>
      </c>
      <c r="C142" s="50" t="s">
        <v>11</v>
      </c>
      <c r="D142" s="49" t="str">
        <f>Tabla8[[#This Row],[Numero Documento]]&amp;Tabla8[[#This Row],[PROG]]&amp;LEFT(Tabla8[[#This Row],[Tipo Empleado]],3)</f>
        <v>0010137995601FIJ</v>
      </c>
      <c r="E142" s="49" t="s">
        <v>308</v>
      </c>
      <c r="F142" s="50" t="s">
        <v>196</v>
      </c>
      <c r="G142" s="49" t="s">
        <v>3133</v>
      </c>
      <c r="H142" s="49" t="s">
        <v>309</v>
      </c>
      <c r="I142" s="51" t="s">
        <v>1688</v>
      </c>
      <c r="J142" s="50" t="s">
        <v>3135</v>
      </c>
      <c r="K142" t="str">
        <f t="shared" si="2"/>
        <v>M</v>
      </c>
    </row>
    <row r="143" spans="1:11">
      <c r="A143" s="48" t="s">
        <v>4027</v>
      </c>
      <c r="B143" s="49" t="str">
        <f>_xlfn.XLOOKUP(Tabla8[[#This Row],[Codigo Area Liquidacion]],TBLAREA[PLANTA],TBLAREA[PROG])</f>
        <v>13</v>
      </c>
      <c r="C143" s="50" t="s">
        <v>11</v>
      </c>
      <c r="D143" s="49" t="str">
        <f>Tabla8[[#This Row],[Numero Documento]]&amp;Tabla8[[#This Row],[PROG]]&amp;LEFT(Tabla8[[#This Row],[Tipo Empleado]],3)</f>
        <v>0010139695013FIJ</v>
      </c>
      <c r="E143" s="49" t="s">
        <v>3839</v>
      </c>
      <c r="F143" s="50" t="s">
        <v>59</v>
      </c>
      <c r="G143" s="49" t="s">
        <v>3175</v>
      </c>
      <c r="H143" s="49" t="s">
        <v>342</v>
      </c>
      <c r="I143" s="51" t="s">
        <v>1670</v>
      </c>
      <c r="J143" s="50" t="s">
        <v>3136</v>
      </c>
      <c r="K143" t="str">
        <f t="shared" si="2"/>
        <v>F</v>
      </c>
    </row>
    <row r="144" spans="1:11">
      <c r="A144" s="48" t="s">
        <v>2217</v>
      </c>
      <c r="B144" s="49" t="str">
        <f>_xlfn.XLOOKUP(Tabla8[[#This Row],[Codigo Area Liquidacion]],TBLAREA[PLANTA],TBLAREA[PROG])</f>
        <v>01</v>
      </c>
      <c r="C144" s="50" t="s">
        <v>11</v>
      </c>
      <c r="D144" s="49" t="str">
        <f>Tabla8[[#This Row],[Numero Documento]]&amp;Tabla8[[#This Row],[PROG]]&amp;LEFT(Tabla8[[#This Row],[Tipo Empleado]],3)</f>
        <v>0010143186401FIJ</v>
      </c>
      <c r="E144" s="49" t="s">
        <v>3169</v>
      </c>
      <c r="F144" s="50" t="s">
        <v>802</v>
      </c>
      <c r="G144" s="49" t="s">
        <v>3133</v>
      </c>
      <c r="H144" s="49" t="s">
        <v>1116</v>
      </c>
      <c r="I144" s="51" t="s">
        <v>1679</v>
      </c>
      <c r="J144" s="50" t="s">
        <v>3136</v>
      </c>
      <c r="K144" t="str">
        <f t="shared" si="2"/>
        <v>F</v>
      </c>
    </row>
    <row r="145" spans="1:11">
      <c r="A145" s="48" t="s">
        <v>1367</v>
      </c>
      <c r="B145" s="49" t="str">
        <f>_xlfn.XLOOKUP(Tabla8[[#This Row],[Codigo Area Liquidacion]],TBLAREA[PLANTA],TBLAREA[PROG])</f>
        <v>01</v>
      </c>
      <c r="C145" s="50" t="s">
        <v>11</v>
      </c>
      <c r="D145" s="49" t="str">
        <f>Tabla8[[#This Row],[Numero Documento]]&amp;Tabla8[[#This Row],[PROG]]&amp;LEFT(Tabla8[[#This Row],[Tipo Empleado]],3)</f>
        <v>0010149784001FIJ</v>
      </c>
      <c r="E145" s="49" t="s">
        <v>986</v>
      </c>
      <c r="F145" s="50" t="s">
        <v>987</v>
      </c>
      <c r="G145" s="49" t="s">
        <v>3133</v>
      </c>
      <c r="H145" s="49" t="s">
        <v>960</v>
      </c>
      <c r="I145" s="51" t="s">
        <v>1710</v>
      </c>
      <c r="J145" s="50" t="s">
        <v>3136</v>
      </c>
      <c r="K145" t="str">
        <f t="shared" si="2"/>
        <v>F</v>
      </c>
    </row>
    <row r="146" spans="1:11">
      <c r="A146" s="48" t="s">
        <v>4028</v>
      </c>
      <c r="B146" s="49" t="str">
        <f>_xlfn.XLOOKUP(Tabla8[[#This Row],[Codigo Area Liquidacion]],TBLAREA[PLANTA],TBLAREA[PROG])</f>
        <v>01</v>
      </c>
      <c r="C146" s="50" t="s">
        <v>3046</v>
      </c>
      <c r="D146" s="49" t="str">
        <f>Tabla8[[#This Row],[Numero Documento]]&amp;Tabla8[[#This Row],[PROG]]&amp;LEFT(Tabla8[[#This Row],[Tipo Empleado]],3)</f>
        <v>0010151134301TRA</v>
      </c>
      <c r="E146" s="49" t="s">
        <v>3840</v>
      </c>
      <c r="F146" s="50" t="s">
        <v>563</v>
      </c>
      <c r="G146" s="49" t="s">
        <v>3133</v>
      </c>
      <c r="H146" s="49" t="s">
        <v>1116</v>
      </c>
      <c r="I146" s="51" t="s">
        <v>1679</v>
      </c>
      <c r="J146" s="50" t="s">
        <v>3135</v>
      </c>
      <c r="K146" t="str">
        <f t="shared" si="2"/>
        <v>M</v>
      </c>
    </row>
    <row r="147" spans="1:11">
      <c r="A147" s="48" t="s">
        <v>2289</v>
      </c>
      <c r="B147" s="49" t="str">
        <f>_xlfn.XLOOKUP(Tabla8[[#This Row],[Codigo Area Liquidacion]],TBLAREA[PLANTA],TBLAREA[PROG])</f>
        <v>13</v>
      </c>
      <c r="C147" s="50" t="s">
        <v>11</v>
      </c>
      <c r="D147" s="49" t="str">
        <f>Tabla8[[#This Row],[Numero Documento]]&amp;Tabla8[[#This Row],[PROG]]&amp;LEFT(Tabla8[[#This Row],[Tipo Empleado]],3)</f>
        <v>0010152943613FIJ</v>
      </c>
      <c r="E147" s="49" t="s">
        <v>354</v>
      </c>
      <c r="F147" s="50" t="s">
        <v>355</v>
      </c>
      <c r="G147" s="49" t="s">
        <v>3175</v>
      </c>
      <c r="H147" s="49" t="s">
        <v>342</v>
      </c>
      <c r="I147" s="51" t="s">
        <v>1670</v>
      </c>
      <c r="J147" s="50" t="s">
        <v>3136</v>
      </c>
      <c r="K147" t="str">
        <f t="shared" si="2"/>
        <v>F</v>
      </c>
    </row>
    <row r="148" spans="1:11">
      <c r="A148" s="48" t="s">
        <v>3661</v>
      </c>
      <c r="B148" s="49" t="str">
        <f>_xlfn.XLOOKUP(Tabla8[[#This Row],[Codigo Area Liquidacion]],TBLAREA[PLANTA],TBLAREA[PROG])</f>
        <v>01</v>
      </c>
      <c r="C148" s="50" t="s">
        <v>3036</v>
      </c>
      <c r="D148" s="49" t="str">
        <f>Tabla8[[#This Row],[Numero Documento]]&amp;Tabla8[[#This Row],[PROG]]&amp;LEFT(Tabla8[[#This Row],[Tipo Empleado]],3)</f>
        <v>0010152970901EMP</v>
      </c>
      <c r="E148" s="49" t="s">
        <v>3660</v>
      </c>
      <c r="F148" s="50" t="s">
        <v>75</v>
      </c>
      <c r="G148" s="49" t="s">
        <v>3133</v>
      </c>
      <c r="H148" s="49" t="s">
        <v>1116</v>
      </c>
      <c r="I148" s="51" t="s">
        <v>1679</v>
      </c>
      <c r="J148" s="50" t="s">
        <v>3135</v>
      </c>
      <c r="K148" t="str">
        <f t="shared" si="2"/>
        <v>M</v>
      </c>
    </row>
    <row r="149" spans="1:11">
      <c r="A149" s="48" t="s">
        <v>2864</v>
      </c>
      <c r="B149" s="49" t="str">
        <f>_xlfn.XLOOKUP(Tabla8[[#This Row],[Codigo Area Liquidacion]],TBLAREA[PLANTA],TBLAREA[PROG])</f>
        <v>01</v>
      </c>
      <c r="C149" s="50" t="s">
        <v>3036</v>
      </c>
      <c r="D149" s="49" t="str">
        <f>Tabla8[[#This Row],[Numero Documento]]&amp;Tabla8[[#This Row],[PROG]]&amp;LEFT(Tabla8[[#This Row],[Tipo Empleado]],3)</f>
        <v>0010153506001EMP</v>
      </c>
      <c r="E149" s="49" t="s">
        <v>3037</v>
      </c>
      <c r="F149" s="50" t="s">
        <v>1738</v>
      </c>
      <c r="G149" s="49" t="s">
        <v>3133</v>
      </c>
      <c r="H149" s="49" t="s">
        <v>1116</v>
      </c>
      <c r="I149" s="51" t="s">
        <v>1679</v>
      </c>
      <c r="J149" s="50" t="s">
        <v>3136</v>
      </c>
      <c r="K149" t="str">
        <f t="shared" si="2"/>
        <v>F</v>
      </c>
    </row>
    <row r="150" spans="1:11">
      <c r="A150" s="48" t="s">
        <v>1565</v>
      </c>
      <c r="B150" s="49" t="str">
        <f>_xlfn.XLOOKUP(Tabla8[[#This Row],[Codigo Area Liquidacion]],TBLAREA[PLANTA],TBLAREA[PROG])</f>
        <v>11</v>
      </c>
      <c r="C150" s="50" t="s">
        <v>11</v>
      </c>
      <c r="D150" s="49" t="str">
        <f>Tabla8[[#This Row],[Numero Documento]]&amp;Tabla8[[#This Row],[PROG]]&amp;LEFT(Tabla8[[#This Row],[Tipo Empleado]],3)</f>
        <v>0010155005111FIJ</v>
      </c>
      <c r="E150" s="49" t="s">
        <v>893</v>
      </c>
      <c r="F150" s="50" t="s">
        <v>894</v>
      </c>
      <c r="G150" s="49" t="s">
        <v>3145</v>
      </c>
      <c r="H150" s="49" t="s">
        <v>830</v>
      </c>
      <c r="I150" s="51" t="s">
        <v>1672</v>
      </c>
      <c r="J150" s="50" t="s">
        <v>3135</v>
      </c>
      <c r="K150" t="str">
        <f t="shared" si="2"/>
        <v>M</v>
      </c>
    </row>
    <row r="151" spans="1:11">
      <c r="A151" s="48" t="s">
        <v>1364</v>
      </c>
      <c r="B151" s="49" t="str">
        <f>_xlfn.XLOOKUP(Tabla8[[#This Row],[Codigo Area Liquidacion]],TBLAREA[PLANTA],TBLAREA[PROG])</f>
        <v>01</v>
      </c>
      <c r="C151" s="50" t="s">
        <v>11</v>
      </c>
      <c r="D151" s="49" t="str">
        <f>Tabla8[[#This Row],[Numero Documento]]&amp;Tabla8[[#This Row],[PROG]]&amp;LEFT(Tabla8[[#This Row],[Tipo Empleado]],3)</f>
        <v>0010155185101FIJ</v>
      </c>
      <c r="E151" s="49" t="s">
        <v>711</v>
      </c>
      <c r="F151" s="50" t="s">
        <v>128</v>
      </c>
      <c r="G151" s="49" t="s">
        <v>3133</v>
      </c>
      <c r="H151" s="49" t="s">
        <v>699</v>
      </c>
      <c r="I151" s="51" t="s">
        <v>1708</v>
      </c>
      <c r="J151" s="50" t="s">
        <v>3135</v>
      </c>
      <c r="K151" t="str">
        <f t="shared" si="2"/>
        <v>M</v>
      </c>
    </row>
    <row r="152" spans="1:11">
      <c r="A152" s="48" t="s">
        <v>3557</v>
      </c>
      <c r="B152" s="49" t="str">
        <f>_xlfn.XLOOKUP(Tabla8[[#This Row],[Codigo Area Liquidacion]],TBLAREA[PLANTA],TBLAREA[PROG])</f>
        <v>01</v>
      </c>
      <c r="C152" s="50" t="s">
        <v>3036</v>
      </c>
      <c r="D152" s="49" t="str">
        <f>Tabla8[[#This Row],[Numero Documento]]&amp;Tabla8[[#This Row],[PROG]]&amp;LEFT(Tabla8[[#This Row],[Tipo Empleado]],3)</f>
        <v>0010157257601EMP</v>
      </c>
      <c r="E152" s="49" t="s">
        <v>3556</v>
      </c>
      <c r="F152" s="50" t="s">
        <v>3260</v>
      </c>
      <c r="G152" s="49" t="s">
        <v>3133</v>
      </c>
      <c r="H152" s="49" t="s">
        <v>1116</v>
      </c>
      <c r="I152" s="51" t="s">
        <v>1679</v>
      </c>
      <c r="J152" s="50" t="s">
        <v>3135</v>
      </c>
      <c r="K152" t="str">
        <f t="shared" si="2"/>
        <v>M</v>
      </c>
    </row>
    <row r="153" spans="1:11">
      <c r="A153" s="48" t="s">
        <v>1551</v>
      </c>
      <c r="B153" s="49" t="str">
        <f>_xlfn.XLOOKUP(Tabla8[[#This Row],[Codigo Area Liquidacion]],TBLAREA[PLANTA],TBLAREA[PROG])</f>
        <v>11</v>
      </c>
      <c r="C153" s="50" t="s">
        <v>11</v>
      </c>
      <c r="D153" s="49" t="str">
        <f>Tabla8[[#This Row],[Numero Documento]]&amp;Tabla8[[#This Row],[PROG]]&amp;LEFT(Tabla8[[#This Row],[Tipo Empleado]],3)</f>
        <v>0010160545911FIJ</v>
      </c>
      <c r="E153" s="49" t="s">
        <v>89</v>
      </c>
      <c r="F153" s="50" t="s">
        <v>90</v>
      </c>
      <c r="G153" s="49" t="s">
        <v>3145</v>
      </c>
      <c r="H153" s="49" t="s">
        <v>73</v>
      </c>
      <c r="I153" s="51" t="s">
        <v>1684</v>
      </c>
      <c r="J153" s="50" t="s">
        <v>3135</v>
      </c>
      <c r="K153" t="str">
        <f t="shared" si="2"/>
        <v>M</v>
      </c>
    </row>
    <row r="154" spans="1:11">
      <c r="A154" s="48" t="s">
        <v>2503</v>
      </c>
      <c r="B154" s="49" t="str">
        <f>_xlfn.XLOOKUP(Tabla8[[#This Row],[Codigo Area Liquidacion]],TBLAREA[PLANTA],TBLAREA[PROG])</f>
        <v>13</v>
      </c>
      <c r="C154" s="50" t="s">
        <v>11</v>
      </c>
      <c r="D154" s="49" t="str">
        <f>Tabla8[[#This Row],[Numero Documento]]&amp;Tabla8[[#This Row],[PROG]]&amp;LEFT(Tabla8[[#This Row],[Tipo Empleado]],3)</f>
        <v>0010163195013FIJ</v>
      </c>
      <c r="E154" s="49" t="s">
        <v>665</v>
      </c>
      <c r="F154" s="50" t="s">
        <v>239</v>
      </c>
      <c r="G154" s="49" t="s">
        <v>3175</v>
      </c>
      <c r="H154" s="49" t="s">
        <v>1952</v>
      </c>
      <c r="I154" s="51" t="s">
        <v>1677</v>
      </c>
      <c r="J154" s="50" t="s">
        <v>3135</v>
      </c>
      <c r="K154" t="str">
        <f t="shared" si="2"/>
        <v>M</v>
      </c>
    </row>
    <row r="155" spans="1:11">
      <c r="A155" s="48" t="s">
        <v>4029</v>
      </c>
      <c r="B155" s="49" t="str">
        <f>_xlfn.XLOOKUP(Tabla8[[#This Row],[Codigo Area Liquidacion]],TBLAREA[PLANTA],TBLAREA[PROG])</f>
        <v>13</v>
      </c>
      <c r="C155" s="50" t="s">
        <v>11</v>
      </c>
      <c r="D155" s="49" t="str">
        <f>Tabla8[[#This Row],[Numero Documento]]&amp;Tabla8[[#This Row],[PROG]]&amp;LEFT(Tabla8[[#This Row],[Tipo Empleado]],3)</f>
        <v>0010163498813FIJ</v>
      </c>
      <c r="E155" s="49" t="s">
        <v>3841</v>
      </c>
      <c r="F155" s="50" t="s">
        <v>133</v>
      </c>
      <c r="G155" s="49" t="s">
        <v>3175</v>
      </c>
      <c r="H155" s="49" t="s">
        <v>1952</v>
      </c>
      <c r="I155" s="51" t="s">
        <v>1677</v>
      </c>
      <c r="J155" s="50" t="s">
        <v>3135</v>
      </c>
      <c r="K155" t="str">
        <f t="shared" si="2"/>
        <v>M</v>
      </c>
    </row>
    <row r="156" spans="1:11">
      <c r="A156" s="48" t="s">
        <v>1567</v>
      </c>
      <c r="B156" s="49" t="str">
        <f>_xlfn.XLOOKUP(Tabla8[[#This Row],[Codigo Area Liquidacion]],TBLAREA[PLANTA],TBLAREA[PROG])</f>
        <v>11</v>
      </c>
      <c r="C156" s="50" t="s">
        <v>11</v>
      </c>
      <c r="D156" s="49" t="str">
        <f>Tabla8[[#This Row],[Numero Documento]]&amp;Tabla8[[#This Row],[PROG]]&amp;LEFT(Tabla8[[#This Row],[Tipo Empleado]],3)</f>
        <v>0010163762711FIJ</v>
      </c>
      <c r="E156" s="49" t="s">
        <v>900</v>
      </c>
      <c r="F156" s="50" t="s">
        <v>901</v>
      </c>
      <c r="G156" s="49" t="s">
        <v>3145</v>
      </c>
      <c r="H156" s="49" t="s">
        <v>830</v>
      </c>
      <c r="I156" s="51" t="s">
        <v>1672</v>
      </c>
      <c r="J156" s="50" t="s">
        <v>3135</v>
      </c>
      <c r="K156" t="str">
        <f t="shared" si="2"/>
        <v>M</v>
      </c>
    </row>
    <row r="157" spans="1:11">
      <c r="A157" s="48" t="s">
        <v>2455</v>
      </c>
      <c r="B157" s="49" t="str">
        <f>_xlfn.XLOOKUP(Tabla8[[#This Row],[Codigo Area Liquidacion]],TBLAREA[PLANTA],TBLAREA[PROG])</f>
        <v>13</v>
      </c>
      <c r="C157" s="50" t="s">
        <v>11</v>
      </c>
      <c r="D157" s="49" t="str">
        <f>Tabla8[[#This Row],[Numero Documento]]&amp;Tabla8[[#This Row],[PROG]]&amp;LEFT(Tabla8[[#This Row],[Tipo Empleado]],3)</f>
        <v>0010167129513FIJ</v>
      </c>
      <c r="E157" s="49" t="s">
        <v>1203</v>
      </c>
      <c r="F157" s="50" t="s">
        <v>210</v>
      </c>
      <c r="G157" s="49" t="s">
        <v>3175</v>
      </c>
      <c r="H157" s="49" t="s">
        <v>342</v>
      </c>
      <c r="I157" s="51" t="s">
        <v>1670</v>
      </c>
      <c r="J157" s="50" t="s">
        <v>3136</v>
      </c>
      <c r="K157" t="str">
        <f t="shared" si="2"/>
        <v>F</v>
      </c>
    </row>
    <row r="158" spans="1:11">
      <c r="A158" s="48" t="s">
        <v>2415</v>
      </c>
      <c r="B158" s="49" t="str">
        <f>_xlfn.XLOOKUP(Tabla8[[#This Row],[Codigo Area Liquidacion]],TBLAREA[PLANTA],TBLAREA[PROG])</f>
        <v>13</v>
      </c>
      <c r="C158" s="50" t="s">
        <v>11</v>
      </c>
      <c r="D158" s="49" t="str">
        <f>Tabla8[[#This Row],[Numero Documento]]&amp;Tabla8[[#This Row],[PROG]]&amp;LEFT(Tabla8[[#This Row],[Tipo Empleado]],3)</f>
        <v>0010170949113FIJ</v>
      </c>
      <c r="E158" s="49" t="s">
        <v>642</v>
      </c>
      <c r="F158" s="50" t="s">
        <v>59</v>
      </c>
      <c r="G158" s="49" t="s">
        <v>3175</v>
      </c>
      <c r="H158" s="49" t="s">
        <v>1952</v>
      </c>
      <c r="I158" s="51" t="s">
        <v>1677</v>
      </c>
      <c r="J158" s="50" t="s">
        <v>3135</v>
      </c>
      <c r="K158" t="str">
        <f t="shared" si="2"/>
        <v>M</v>
      </c>
    </row>
    <row r="159" spans="1:11">
      <c r="A159" s="48" t="s">
        <v>2322</v>
      </c>
      <c r="B159" s="49" t="str">
        <f>_xlfn.XLOOKUP(Tabla8[[#This Row],[Codigo Area Liquidacion]],TBLAREA[PLANTA],TBLAREA[PROG])</f>
        <v>13</v>
      </c>
      <c r="C159" s="50" t="s">
        <v>11</v>
      </c>
      <c r="D159" s="49" t="str">
        <f>Tabla8[[#This Row],[Numero Documento]]&amp;Tabla8[[#This Row],[PROG]]&amp;LEFT(Tabla8[[#This Row],[Tipo Empleado]],3)</f>
        <v>0010170997013FIJ</v>
      </c>
      <c r="E159" s="49" t="s">
        <v>1208</v>
      </c>
      <c r="F159" s="50" t="s">
        <v>67</v>
      </c>
      <c r="G159" s="49" t="s">
        <v>3175</v>
      </c>
      <c r="H159" s="49" t="s">
        <v>342</v>
      </c>
      <c r="I159" s="51" t="s">
        <v>1670</v>
      </c>
      <c r="J159" s="50" t="s">
        <v>3135</v>
      </c>
      <c r="K159" t="str">
        <f t="shared" si="2"/>
        <v>M</v>
      </c>
    </row>
    <row r="160" spans="1:11">
      <c r="A160" s="48" t="s">
        <v>2276</v>
      </c>
      <c r="B160" s="49" t="str">
        <f>_xlfn.XLOOKUP(Tabla8[[#This Row],[Codigo Area Liquidacion]],TBLAREA[PLANTA],TBLAREA[PROG])</f>
        <v>01</v>
      </c>
      <c r="C160" s="50" t="s">
        <v>11</v>
      </c>
      <c r="D160" s="49" t="str">
        <f>Tabla8[[#This Row],[Numero Documento]]&amp;Tabla8[[#This Row],[PROG]]&amp;LEFT(Tabla8[[#This Row],[Tipo Empleado]],3)</f>
        <v>0010171561301FIJ</v>
      </c>
      <c r="E160" s="49" t="s">
        <v>996</v>
      </c>
      <c r="F160" s="50" t="s">
        <v>928</v>
      </c>
      <c r="G160" s="49" t="s">
        <v>3133</v>
      </c>
      <c r="H160" s="49" t="s">
        <v>960</v>
      </c>
      <c r="I160" s="51" t="s">
        <v>1710</v>
      </c>
      <c r="J160" s="50" t="s">
        <v>3135</v>
      </c>
      <c r="K160" t="str">
        <f t="shared" si="2"/>
        <v>M</v>
      </c>
    </row>
    <row r="161" spans="1:11">
      <c r="A161" s="48" t="s">
        <v>2037</v>
      </c>
      <c r="B161" s="49" t="str">
        <f>_xlfn.XLOOKUP(Tabla8[[#This Row],[Codigo Area Liquidacion]],TBLAREA[PLANTA],TBLAREA[PROG])</f>
        <v>01</v>
      </c>
      <c r="C161" s="50" t="s">
        <v>11</v>
      </c>
      <c r="D161" s="49" t="str">
        <f>Tabla8[[#This Row],[Numero Documento]]&amp;Tabla8[[#This Row],[PROG]]&amp;LEFT(Tabla8[[#This Row],[Tipo Empleado]],3)</f>
        <v>0010172001901FIJ</v>
      </c>
      <c r="E161" s="49" t="s">
        <v>965</v>
      </c>
      <c r="F161" s="50" t="s">
        <v>59</v>
      </c>
      <c r="G161" s="49" t="s">
        <v>3133</v>
      </c>
      <c r="H161" s="49" t="s">
        <v>960</v>
      </c>
      <c r="I161" s="51" t="s">
        <v>1710</v>
      </c>
      <c r="J161" s="50" t="s">
        <v>3135</v>
      </c>
      <c r="K161" t="str">
        <f t="shared" si="2"/>
        <v>M</v>
      </c>
    </row>
    <row r="162" spans="1:11">
      <c r="A162" s="48" t="s">
        <v>1345</v>
      </c>
      <c r="B162" s="49" t="str">
        <f>_xlfn.XLOOKUP(Tabla8[[#This Row],[Codigo Area Liquidacion]],TBLAREA[PLANTA],TBLAREA[PROG])</f>
        <v>01</v>
      </c>
      <c r="C162" s="50" t="s">
        <v>11</v>
      </c>
      <c r="D162" s="49" t="str">
        <f>Tabla8[[#This Row],[Numero Documento]]&amp;Tabla8[[#This Row],[PROG]]&amp;LEFT(Tabla8[[#This Row],[Tipo Empleado]],3)</f>
        <v>0010172018301FIJ</v>
      </c>
      <c r="E162" s="49" t="s">
        <v>721</v>
      </c>
      <c r="F162" s="50" t="s">
        <v>722</v>
      </c>
      <c r="G162" s="49" t="s">
        <v>3133</v>
      </c>
      <c r="H162" s="49" t="s">
        <v>716</v>
      </c>
      <c r="I162" s="51" t="s">
        <v>1671</v>
      </c>
      <c r="J162" s="50" t="s">
        <v>3135</v>
      </c>
      <c r="K162" t="str">
        <f t="shared" si="2"/>
        <v>M</v>
      </c>
    </row>
    <row r="163" spans="1:11">
      <c r="A163" s="48" t="s">
        <v>2457</v>
      </c>
      <c r="B163" s="49" t="str">
        <f>_xlfn.XLOOKUP(Tabla8[[#This Row],[Codigo Area Liquidacion]],TBLAREA[PLANTA],TBLAREA[PROG])</f>
        <v>13</v>
      </c>
      <c r="C163" s="50" t="s">
        <v>11</v>
      </c>
      <c r="D163" s="49" t="str">
        <f>Tabla8[[#This Row],[Numero Documento]]&amp;Tabla8[[#This Row],[PROG]]&amp;LEFT(Tabla8[[#This Row],[Tipo Empleado]],3)</f>
        <v>0010172740213FIJ</v>
      </c>
      <c r="E163" s="49" t="s">
        <v>1097</v>
      </c>
      <c r="F163" s="50" t="s">
        <v>59</v>
      </c>
      <c r="G163" s="49" t="s">
        <v>3175</v>
      </c>
      <c r="H163" s="49" t="s">
        <v>342</v>
      </c>
      <c r="I163" s="51" t="s">
        <v>1670</v>
      </c>
      <c r="J163" s="50" t="s">
        <v>3136</v>
      </c>
      <c r="K163" t="str">
        <f t="shared" si="2"/>
        <v>F</v>
      </c>
    </row>
    <row r="164" spans="1:11">
      <c r="A164" s="48" t="s">
        <v>2548</v>
      </c>
      <c r="B164" s="49" t="str">
        <f>_xlfn.XLOOKUP(Tabla8[[#This Row],[Codigo Area Liquidacion]],TBLAREA[PLANTA],TBLAREA[PROG])</f>
        <v>13</v>
      </c>
      <c r="C164" s="50" t="s">
        <v>11</v>
      </c>
      <c r="D164" s="49" t="str">
        <f>Tabla8[[#This Row],[Numero Documento]]&amp;Tabla8[[#This Row],[PROG]]&amp;LEFT(Tabla8[[#This Row],[Tipo Empleado]],3)</f>
        <v>0010175225113FIJ</v>
      </c>
      <c r="E164" s="49" t="s">
        <v>660</v>
      </c>
      <c r="F164" s="50" t="s">
        <v>1100</v>
      </c>
      <c r="G164" s="49" t="s">
        <v>3175</v>
      </c>
      <c r="H164" s="49" t="s">
        <v>1959</v>
      </c>
      <c r="I164" s="51" t="s">
        <v>1673</v>
      </c>
      <c r="J164" s="50" t="s">
        <v>3136</v>
      </c>
      <c r="K164" t="str">
        <f t="shared" si="2"/>
        <v>F</v>
      </c>
    </row>
    <row r="165" spans="1:11">
      <c r="A165" s="48" t="s">
        <v>2560</v>
      </c>
      <c r="B165" s="49" t="str">
        <f>_xlfn.XLOOKUP(Tabla8[[#This Row],[Codigo Area Liquidacion]],TBLAREA[PLANTA],TBLAREA[PROG])</f>
        <v>11</v>
      </c>
      <c r="C165" s="50" t="s">
        <v>11</v>
      </c>
      <c r="D165" s="49" t="str">
        <f>Tabla8[[#This Row],[Numero Documento]]&amp;Tabla8[[#This Row],[PROG]]&amp;LEFT(Tabla8[[#This Row],[Tipo Empleado]],3)</f>
        <v>0010175623711FIJ</v>
      </c>
      <c r="E165" s="49" t="s">
        <v>1196</v>
      </c>
      <c r="F165" s="50" t="s">
        <v>1195</v>
      </c>
      <c r="G165" s="49" t="s">
        <v>3145</v>
      </c>
      <c r="H165" s="49" t="s">
        <v>830</v>
      </c>
      <c r="I165" s="51" t="s">
        <v>1672</v>
      </c>
      <c r="J165" s="50" t="s">
        <v>3136</v>
      </c>
      <c r="K165" t="str">
        <f t="shared" si="2"/>
        <v>F</v>
      </c>
    </row>
    <row r="166" spans="1:11">
      <c r="A166" s="48" t="s">
        <v>2661</v>
      </c>
      <c r="B166" s="49" t="str">
        <f>_xlfn.XLOOKUP(Tabla8[[#This Row],[Codigo Area Liquidacion]],TBLAREA[PLANTA],TBLAREA[PROG])</f>
        <v>11</v>
      </c>
      <c r="C166" s="50" t="s">
        <v>11</v>
      </c>
      <c r="D166" s="49" t="str">
        <f>Tabla8[[#This Row],[Numero Documento]]&amp;Tabla8[[#This Row],[PROG]]&amp;LEFT(Tabla8[[#This Row],[Tipo Empleado]],3)</f>
        <v>0010179433711FIJ</v>
      </c>
      <c r="E166" s="49" t="s">
        <v>1998</v>
      </c>
      <c r="F166" s="50" t="s">
        <v>434</v>
      </c>
      <c r="G166" s="49" t="s">
        <v>3145</v>
      </c>
      <c r="H166" s="49" t="s">
        <v>73</v>
      </c>
      <c r="I166" s="51" t="s">
        <v>1684</v>
      </c>
      <c r="J166" s="50" t="s">
        <v>3135</v>
      </c>
      <c r="K166" t="str">
        <f t="shared" si="2"/>
        <v>M</v>
      </c>
    </row>
    <row r="167" spans="1:11">
      <c r="A167" s="48" t="s">
        <v>2215</v>
      </c>
      <c r="B167" s="49" t="str">
        <f>_xlfn.XLOOKUP(Tabla8[[#This Row],[Codigo Area Liquidacion]],TBLAREA[PLANTA],TBLAREA[PROG])</f>
        <v>01</v>
      </c>
      <c r="C167" s="50" t="s">
        <v>11</v>
      </c>
      <c r="D167" s="49" t="str">
        <f>Tabla8[[#This Row],[Numero Documento]]&amp;Tabla8[[#This Row],[PROG]]&amp;LEFT(Tabla8[[#This Row],[Tipo Empleado]],3)</f>
        <v>0010183064401FIJ</v>
      </c>
      <c r="E167" s="49" t="s">
        <v>276</v>
      </c>
      <c r="F167" s="50" t="s">
        <v>259</v>
      </c>
      <c r="G167" s="49" t="s">
        <v>3133</v>
      </c>
      <c r="H167" s="49" t="s">
        <v>274</v>
      </c>
      <c r="I167" s="51" t="s">
        <v>1711</v>
      </c>
      <c r="J167" s="50" t="s">
        <v>3135</v>
      </c>
      <c r="K167" t="str">
        <f t="shared" si="2"/>
        <v>M</v>
      </c>
    </row>
    <row r="168" spans="1:11">
      <c r="A168" s="48" t="s">
        <v>1520</v>
      </c>
      <c r="B168" s="49" t="str">
        <f>_xlfn.XLOOKUP(Tabla8[[#This Row],[Codigo Area Liquidacion]],TBLAREA[PLANTA],TBLAREA[PROG])</f>
        <v>11</v>
      </c>
      <c r="C168" s="50" t="s">
        <v>11</v>
      </c>
      <c r="D168" s="49" t="str">
        <f>Tabla8[[#This Row],[Numero Documento]]&amp;Tabla8[[#This Row],[PROG]]&amp;LEFT(Tabla8[[#This Row],[Tipo Empleado]],3)</f>
        <v>0010183168311FIJ</v>
      </c>
      <c r="E168" s="49" t="s">
        <v>134</v>
      </c>
      <c r="F168" s="50" t="s">
        <v>8</v>
      </c>
      <c r="G168" s="49" t="s">
        <v>3145</v>
      </c>
      <c r="H168" s="49" t="s">
        <v>300</v>
      </c>
      <c r="I168" s="51" t="s">
        <v>1704</v>
      </c>
      <c r="J168" s="50" t="s">
        <v>3136</v>
      </c>
      <c r="K168" t="str">
        <f t="shared" si="2"/>
        <v>F</v>
      </c>
    </row>
    <row r="169" spans="1:11">
      <c r="A169" s="48" t="s">
        <v>2781</v>
      </c>
      <c r="B169" s="49" t="str">
        <f>_xlfn.XLOOKUP(Tabla8[[#This Row],[Codigo Area Liquidacion]],TBLAREA[PLANTA],TBLAREA[PROG])</f>
        <v>01</v>
      </c>
      <c r="C169" s="50" t="s">
        <v>3036</v>
      </c>
      <c r="D169" s="49" t="str">
        <f>Tabla8[[#This Row],[Numero Documento]]&amp;Tabla8[[#This Row],[PROG]]&amp;LEFT(Tabla8[[#This Row],[Tipo Empleado]],3)</f>
        <v>0010184491801EMP</v>
      </c>
      <c r="E169" s="49" t="s">
        <v>1583</v>
      </c>
      <c r="F169" s="50" t="s">
        <v>110</v>
      </c>
      <c r="G169" s="49" t="s">
        <v>3133</v>
      </c>
      <c r="H169" s="49" t="s">
        <v>1116</v>
      </c>
      <c r="I169" s="51" t="s">
        <v>1679</v>
      </c>
      <c r="J169" s="50" t="s">
        <v>3136</v>
      </c>
      <c r="K169" t="str">
        <f t="shared" si="2"/>
        <v>F</v>
      </c>
    </row>
    <row r="170" spans="1:11">
      <c r="A170" s="48" t="s">
        <v>3733</v>
      </c>
      <c r="B170" s="49" t="str">
        <f>_xlfn.XLOOKUP(Tabla8[[#This Row],[Codigo Area Liquidacion]],TBLAREA[PLANTA],TBLAREA[PROG])</f>
        <v>01</v>
      </c>
      <c r="C170" s="50" t="s">
        <v>3036</v>
      </c>
      <c r="D170" s="49" t="str">
        <f>Tabla8[[#This Row],[Numero Documento]]&amp;Tabla8[[#This Row],[PROG]]&amp;LEFT(Tabla8[[#This Row],[Tipo Empleado]],3)</f>
        <v>0010188462501EMP</v>
      </c>
      <c r="E170" s="49" t="s">
        <v>3732</v>
      </c>
      <c r="F170" s="50" t="s">
        <v>3842</v>
      </c>
      <c r="G170" s="49" t="s">
        <v>3133</v>
      </c>
      <c r="H170" s="49" t="s">
        <v>1116</v>
      </c>
      <c r="I170" s="51" t="s">
        <v>1679</v>
      </c>
      <c r="J170" s="50" t="s">
        <v>3135</v>
      </c>
      <c r="K170" t="str">
        <f t="shared" si="2"/>
        <v>M</v>
      </c>
    </row>
    <row r="171" spans="1:11">
      <c r="A171" s="48" t="s">
        <v>2547</v>
      </c>
      <c r="B171" s="49" t="str">
        <f>_xlfn.XLOOKUP(Tabla8[[#This Row],[Codigo Area Liquidacion]],TBLAREA[PLANTA],TBLAREA[PROG])</f>
        <v>13</v>
      </c>
      <c r="C171" s="50" t="s">
        <v>11</v>
      </c>
      <c r="D171" s="49" t="str">
        <f>Tabla8[[#This Row],[Numero Documento]]&amp;Tabla8[[#This Row],[PROG]]&amp;LEFT(Tabla8[[#This Row],[Tipo Empleado]],3)</f>
        <v>0010188559813FIJ</v>
      </c>
      <c r="E171" s="49" t="s">
        <v>605</v>
      </c>
      <c r="F171" s="50" t="s">
        <v>606</v>
      </c>
      <c r="G171" s="49" t="s">
        <v>3175</v>
      </c>
      <c r="H171" s="49" t="s">
        <v>1950</v>
      </c>
      <c r="I171" s="51" t="s">
        <v>1682</v>
      </c>
      <c r="J171" s="50" t="s">
        <v>3135</v>
      </c>
      <c r="K171" t="str">
        <f t="shared" si="2"/>
        <v>M</v>
      </c>
    </row>
    <row r="172" spans="1:11">
      <c r="A172" s="48" t="s">
        <v>1580</v>
      </c>
      <c r="B172" s="49" t="str">
        <f>_xlfn.XLOOKUP(Tabla8[[#This Row],[Codigo Area Liquidacion]],TBLAREA[PLANTA],TBLAREA[PROG])</f>
        <v>11</v>
      </c>
      <c r="C172" s="50" t="s">
        <v>11</v>
      </c>
      <c r="D172" s="49" t="str">
        <f>Tabla8[[#This Row],[Numero Documento]]&amp;Tabla8[[#This Row],[PROG]]&amp;LEFT(Tabla8[[#This Row],[Tipo Empleado]],3)</f>
        <v>0010191984311FIJ</v>
      </c>
      <c r="E172" s="49" t="s">
        <v>131</v>
      </c>
      <c r="F172" s="50" t="s">
        <v>111</v>
      </c>
      <c r="G172" s="49" t="s">
        <v>3145</v>
      </c>
      <c r="H172" s="49" t="s">
        <v>106</v>
      </c>
      <c r="I172" s="51" t="s">
        <v>1690</v>
      </c>
      <c r="J172" s="50" t="s">
        <v>3136</v>
      </c>
      <c r="K172" t="str">
        <f t="shared" si="2"/>
        <v>F</v>
      </c>
    </row>
    <row r="173" spans="1:11">
      <c r="A173" s="48" t="s">
        <v>2224</v>
      </c>
      <c r="B173" s="49" t="str">
        <f>_xlfn.XLOOKUP(Tabla8[[#This Row],[Codigo Area Liquidacion]],TBLAREA[PLANTA],TBLAREA[PROG])</f>
        <v>01</v>
      </c>
      <c r="C173" s="50" t="s">
        <v>11</v>
      </c>
      <c r="D173" s="49" t="str">
        <f>Tabla8[[#This Row],[Numero Documento]]&amp;Tabla8[[#This Row],[PROG]]&amp;LEFT(Tabla8[[#This Row],[Tipo Empleado]],3)</f>
        <v>0010192237501FIJ</v>
      </c>
      <c r="E173" s="49" t="s">
        <v>1274</v>
      </c>
      <c r="F173" s="50" t="s">
        <v>1163</v>
      </c>
      <c r="G173" s="49" t="s">
        <v>3133</v>
      </c>
      <c r="H173" s="49" t="s">
        <v>1958</v>
      </c>
      <c r="I173" s="51" t="s">
        <v>1676</v>
      </c>
      <c r="J173" s="50" t="s">
        <v>3135</v>
      </c>
      <c r="K173" t="str">
        <f t="shared" si="2"/>
        <v>M</v>
      </c>
    </row>
    <row r="174" spans="1:11">
      <c r="A174" s="48" t="s">
        <v>2669</v>
      </c>
      <c r="B174" s="49" t="str">
        <f>_xlfn.XLOOKUP(Tabla8[[#This Row],[Codigo Area Liquidacion]],TBLAREA[PLANTA],TBLAREA[PROG])</f>
        <v>01</v>
      </c>
      <c r="C174" s="50" t="s">
        <v>3046</v>
      </c>
      <c r="D174" s="49" t="str">
        <f>Tabla8[[#This Row],[Numero Documento]]&amp;Tabla8[[#This Row],[PROG]]&amp;LEFT(Tabla8[[#This Row],[Tipo Empleado]],3)</f>
        <v>0010195471701TRA</v>
      </c>
      <c r="E174" s="49" t="s">
        <v>593</v>
      </c>
      <c r="F174" s="50" t="s">
        <v>59</v>
      </c>
      <c r="G174" s="49" t="s">
        <v>3133</v>
      </c>
      <c r="H174" s="49" t="s">
        <v>1116</v>
      </c>
      <c r="I174" s="51" t="s">
        <v>1679</v>
      </c>
      <c r="J174" s="50" t="s">
        <v>3136</v>
      </c>
      <c r="K174" t="str">
        <f t="shared" si="2"/>
        <v>F</v>
      </c>
    </row>
    <row r="175" spans="1:11">
      <c r="A175" s="48" t="s">
        <v>2774</v>
      </c>
      <c r="B175" s="49" t="str">
        <f>_xlfn.XLOOKUP(Tabla8[[#This Row],[Codigo Area Liquidacion]],TBLAREA[PLANTA],TBLAREA[PROG])</f>
        <v>01</v>
      </c>
      <c r="C175" s="50" t="s">
        <v>3036</v>
      </c>
      <c r="D175" s="49" t="str">
        <f>Tabla8[[#This Row],[Numero Documento]]&amp;Tabla8[[#This Row],[PROG]]&amp;LEFT(Tabla8[[#This Row],[Tipo Empleado]],3)</f>
        <v>0010195880901EMP</v>
      </c>
      <c r="E175" s="49" t="s">
        <v>1623</v>
      </c>
      <c r="F175" s="50" t="s">
        <v>1587</v>
      </c>
      <c r="G175" s="49" t="s">
        <v>3133</v>
      </c>
      <c r="H175" s="49" t="s">
        <v>1116</v>
      </c>
      <c r="I175" s="51" t="s">
        <v>1679</v>
      </c>
      <c r="J175" s="50" t="s">
        <v>3136</v>
      </c>
      <c r="K175" t="str">
        <f t="shared" si="2"/>
        <v>F</v>
      </c>
    </row>
    <row r="176" spans="1:11">
      <c r="A176" s="48" t="s">
        <v>3752</v>
      </c>
      <c r="B176" s="49" t="str">
        <f>_xlfn.XLOOKUP(Tabla8[[#This Row],[Codigo Area Liquidacion]],TBLAREA[PLANTA],TBLAREA[PROG])</f>
        <v>01</v>
      </c>
      <c r="C176" s="50" t="s">
        <v>3036</v>
      </c>
      <c r="D176" s="49" t="str">
        <f>Tabla8[[#This Row],[Numero Documento]]&amp;Tabla8[[#This Row],[PROG]]&amp;LEFT(Tabla8[[#This Row],[Tipo Empleado]],3)</f>
        <v>0010197291701EMP</v>
      </c>
      <c r="E176" s="49" t="s">
        <v>3751</v>
      </c>
      <c r="F176" s="50" t="s">
        <v>196</v>
      </c>
      <c r="G176" s="49" t="s">
        <v>3133</v>
      </c>
      <c r="H176" s="49" t="s">
        <v>1116</v>
      </c>
      <c r="I176" s="51" t="s">
        <v>1679</v>
      </c>
      <c r="J176" s="50" t="s">
        <v>3135</v>
      </c>
      <c r="K176" t="str">
        <f t="shared" si="2"/>
        <v>M</v>
      </c>
    </row>
    <row r="177" spans="1:11">
      <c r="A177" s="48" t="s">
        <v>2023</v>
      </c>
      <c r="B177" s="49" t="str">
        <f>_xlfn.XLOOKUP(Tabla8[[#This Row],[Codigo Area Liquidacion]],TBLAREA[PLANTA],TBLAREA[PROG])</f>
        <v>01</v>
      </c>
      <c r="C177" s="50" t="s">
        <v>11</v>
      </c>
      <c r="D177" s="49" t="str">
        <f>Tabla8[[#This Row],[Numero Documento]]&amp;Tabla8[[#This Row],[PROG]]&amp;LEFT(Tabla8[[#This Row],[Tipo Empleado]],3)</f>
        <v>0010199400201FIJ</v>
      </c>
      <c r="E177" s="49" t="s">
        <v>328</v>
      </c>
      <c r="F177" s="50" t="s">
        <v>100</v>
      </c>
      <c r="G177" s="49" t="s">
        <v>3133</v>
      </c>
      <c r="H177" s="49" t="s">
        <v>329</v>
      </c>
      <c r="I177" s="51" t="s">
        <v>1716</v>
      </c>
      <c r="J177" s="50" t="s">
        <v>3136</v>
      </c>
      <c r="K177" t="str">
        <f t="shared" si="2"/>
        <v>F</v>
      </c>
    </row>
    <row r="178" spans="1:11">
      <c r="A178" s="48" t="s">
        <v>2164</v>
      </c>
      <c r="B178" s="49" t="str">
        <f>_xlfn.XLOOKUP(Tabla8[[#This Row],[Codigo Area Liquidacion]],TBLAREA[PLANTA],TBLAREA[PROG])</f>
        <v>01</v>
      </c>
      <c r="C178" s="50" t="s">
        <v>11</v>
      </c>
      <c r="D178" s="49" t="str">
        <f>Tabla8[[#This Row],[Numero Documento]]&amp;Tabla8[[#This Row],[PROG]]&amp;LEFT(Tabla8[[#This Row],[Tipo Empleado]],3)</f>
        <v>0010201930401FIJ</v>
      </c>
      <c r="E178" s="49" t="s">
        <v>3164</v>
      </c>
      <c r="F178" s="50" t="s">
        <v>1654</v>
      </c>
      <c r="G178" s="49" t="s">
        <v>3133</v>
      </c>
      <c r="H178" s="49" t="s">
        <v>1116</v>
      </c>
      <c r="I178" s="51" t="s">
        <v>1679</v>
      </c>
      <c r="J178" s="50" t="s">
        <v>3136</v>
      </c>
      <c r="K178" t="str">
        <f t="shared" si="2"/>
        <v>F</v>
      </c>
    </row>
    <row r="179" spans="1:11">
      <c r="A179" s="48" t="s">
        <v>2089</v>
      </c>
      <c r="B179" s="49" t="str">
        <f>_xlfn.XLOOKUP(Tabla8[[#This Row],[Codigo Area Liquidacion]],TBLAREA[PLANTA],TBLAREA[PROG])</f>
        <v>01</v>
      </c>
      <c r="C179" s="50" t="s">
        <v>11</v>
      </c>
      <c r="D179" s="49" t="str">
        <f>Tabla8[[#This Row],[Numero Documento]]&amp;Tabla8[[#This Row],[PROG]]&amp;LEFT(Tabla8[[#This Row],[Tipo Empleado]],3)</f>
        <v>0010203015201FIJ</v>
      </c>
      <c r="E179" s="49" t="s">
        <v>1842</v>
      </c>
      <c r="F179" s="50" t="s">
        <v>1654</v>
      </c>
      <c r="G179" s="49" t="s">
        <v>3133</v>
      </c>
      <c r="H179" s="49" t="s">
        <v>1116</v>
      </c>
      <c r="I179" s="51" t="s">
        <v>1679</v>
      </c>
      <c r="J179" s="50" t="s">
        <v>3136</v>
      </c>
      <c r="K179" t="str">
        <f t="shared" si="2"/>
        <v>F</v>
      </c>
    </row>
    <row r="180" spans="1:11">
      <c r="A180" s="48" t="s">
        <v>2742</v>
      </c>
      <c r="B180" s="49" t="str">
        <f>_xlfn.XLOOKUP(Tabla8[[#This Row],[Codigo Area Liquidacion]],TBLAREA[PLANTA],TBLAREA[PROG])</f>
        <v>11</v>
      </c>
      <c r="C180" s="50" t="s">
        <v>11</v>
      </c>
      <c r="D180" s="49" t="str">
        <f>Tabla8[[#This Row],[Numero Documento]]&amp;Tabla8[[#This Row],[PROG]]&amp;LEFT(Tabla8[[#This Row],[Tipo Empleado]],3)</f>
        <v>0010203969011FIJ</v>
      </c>
      <c r="E180" s="49" t="s">
        <v>118</v>
      </c>
      <c r="F180" s="50" t="s">
        <v>119</v>
      </c>
      <c r="G180" s="49" t="s">
        <v>3145</v>
      </c>
      <c r="H180" s="49" t="s">
        <v>106</v>
      </c>
      <c r="I180" s="51" t="s">
        <v>1690</v>
      </c>
      <c r="J180" s="50" t="s">
        <v>3135</v>
      </c>
      <c r="K180" t="str">
        <f t="shared" si="2"/>
        <v>M</v>
      </c>
    </row>
    <row r="181" spans="1:11">
      <c r="A181" s="48" t="s">
        <v>4030</v>
      </c>
      <c r="B181" s="49" t="str">
        <f>_xlfn.XLOOKUP(Tabla8[[#This Row],[Codigo Area Liquidacion]],TBLAREA[PLANTA],TBLAREA[PROG])</f>
        <v>11</v>
      </c>
      <c r="C181" s="50" t="s">
        <v>11</v>
      </c>
      <c r="D181" s="49" t="str">
        <f>Tabla8[[#This Row],[Numero Documento]]&amp;Tabla8[[#This Row],[PROG]]&amp;LEFT(Tabla8[[#This Row],[Tipo Empleado]],3)</f>
        <v>0010207393911FIJ</v>
      </c>
      <c r="E181" s="49" t="s">
        <v>3843</v>
      </c>
      <c r="F181" s="50" t="s">
        <v>120</v>
      </c>
      <c r="G181" s="49" t="s">
        <v>3145</v>
      </c>
      <c r="H181" s="49" t="s">
        <v>106</v>
      </c>
      <c r="I181" s="51" t="s">
        <v>1690</v>
      </c>
      <c r="J181" s="50" t="s">
        <v>3135</v>
      </c>
      <c r="K181" t="str">
        <f t="shared" si="2"/>
        <v>M</v>
      </c>
    </row>
    <row r="182" spans="1:11">
      <c r="A182" s="48" t="s">
        <v>2764</v>
      </c>
      <c r="B182" s="49" t="str">
        <f>_xlfn.XLOOKUP(Tabla8[[#This Row],[Codigo Area Liquidacion]],TBLAREA[PLANTA],TBLAREA[PROG])</f>
        <v>01</v>
      </c>
      <c r="C182" s="50" t="s">
        <v>3036</v>
      </c>
      <c r="D182" s="49" t="str">
        <f>Tabla8[[#This Row],[Numero Documento]]&amp;Tabla8[[#This Row],[PROG]]&amp;LEFT(Tabla8[[#This Row],[Tipo Empleado]],3)</f>
        <v>0010210321501EMP</v>
      </c>
      <c r="E182" s="49" t="s">
        <v>1867</v>
      </c>
      <c r="F182" s="50" t="s">
        <v>297</v>
      </c>
      <c r="G182" s="49" t="s">
        <v>3133</v>
      </c>
      <c r="H182" s="49" t="s">
        <v>1116</v>
      </c>
      <c r="I182" s="51" t="s">
        <v>1679</v>
      </c>
      <c r="J182" s="50" t="s">
        <v>3135</v>
      </c>
      <c r="K182" t="str">
        <f t="shared" si="2"/>
        <v>M</v>
      </c>
    </row>
    <row r="183" spans="1:11">
      <c r="A183" s="48" t="s">
        <v>4031</v>
      </c>
      <c r="B183" s="49" t="str">
        <f>_xlfn.XLOOKUP(Tabla8[[#This Row],[Codigo Area Liquidacion]],TBLAREA[PLANTA],TBLAREA[PROG])</f>
        <v>11</v>
      </c>
      <c r="C183" s="50" t="s">
        <v>11</v>
      </c>
      <c r="D183" s="49" t="str">
        <f>Tabla8[[#This Row],[Numero Documento]]&amp;Tabla8[[#This Row],[PROG]]&amp;LEFT(Tabla8[[#This Row],[Tipo Empleado]],3)</f>
        <v>0010213022611FIJ</v>
      </c>
      <c r="E183" s="49" t="s">
        <v>3844</v>
      </c>
      <c r="F183" s="50" t="s">
        <v>59</v>
      </c>
      <c r="G183" s="49" t="s">
        <v>3145</v>
      </c>
      <c r="H183" s="49" t="s">
        <v>306</v>
      </c>
      <c r="I183" s="51" t="s">
        <v>1707</v>
      </c>
      <c r="J183" s="50" t="s">
        <v>3135</v>
      </c>
      <c r="K183" t="str">
        <f t="shared" si="2"/>
        <v>M</v>
      </c>
    </row>
    <row r="184" spans="1:11">
      <c r="A184" s="48" t="s">
        <v>2282</v>
      </c>
      <c r="B184" s="49" t="str">
        <f>_xlfn.XLOOKUP(Tabla8[[#This Row],[Codigo Area Liquidacion]],TBLAREA[PLANTA],TBLAREA[PROG])</f>
        <v>13</v>
      </c>
      <c r="C184" s="50" t="s">
        <v>11</v>
      </c>
      <c r="D184" s="49" t="str">
        <f>Tabla8[[#This Row],[Numero Documento]]&amp;Tabla8[[#This Row],[PROG]]&amp;LEFT(Tabla8[[#This Row],[Tipo Empleado]],3)</f>
        <v>0010217439813FIJ</v>
      </c>
      <c r="E184" s="49" t="s">
        <v>715</v>
      </c>
      <c r="F184" s="50" t="s">
        <v>133</v>
      </c>
      <c r="G184" s="49" t="s">
        <v>3175</v>
      </c>
      <c r="H184" s="49" t="s">
        <v>342</v>
      </c>
      <c r="I184" s="51" t="s">
        <v>1670</v>
      </c>
      <c r="J184" s="50" t="s">
        <v>3135</v>
      </c>
      <c r="K184" t="str">
        <f t="shared" si="2"/>
        <v>M</v>
      </c>
    </row>
    <row r="185" spans="1:11">
      <c r="A185" s="48" t="s">
        <v>2690</v>
      </c>
      <c r="B185" s="49" t="str">
        <f>_xlfn.XLOOKUP(Tabla8[[#This Row],[Codigo Area Liquidacion]],TBLAREA[PLANTA],TBLAREA[PROG])</f>
        <v>11</v>
      </c>
      <c r="C185" s="50" t="s">
        <v>11</v>
      </c>
      <c r="D185" s="49" t="str">
        <f>Tabla8[[#This Row],[Numero Documento]]&amp;Tabla8[[#This Row],[PROG]]&amp;LEFT(Tabla8[[#This Row],[Tipo Empleado]],3)</f>
        <v>0010220192811FIJ</v>
      </c>
      <c r="E185" s="49" t="s">
        <v>3154</v>
      </c>
      <c r="F185" s="50" t="s">
        <v>22</v>
      </c>
      <c r="G185" s="49" t="s">
        <v>3145</v>
      </c>
      <c r="H185" s="49" t="s">
        <v>728</v>
      </c>
      <c r="I185" s="51" t="s">
        <v>1674</v>
      </c>
      <c r="J185" s="50" t="s">
        <v>3135</v>
      </c>
      <c r="K185" t="str">
        <f t="shared" si="2"/>
        <v>M</v>
      </c>
    </row>
    <row r="186" spans="1:11">
      <c r="A186" s="48" t="s">
        <v>1508</v>
      </c>
      <c r="B186" s="49" t="str">
        <f>_xlfn.XLOOKUP(Tabla8[[#This Row],[Codigo Area Liquidacion]],TBLAREA[PLANTA],TBLAREA[PROG])</f>
        <v>13</v>
      </c>
      <c r="C186" s="50" t="s">
        <v>11</v>
      </c>
      <c r="D186" s="49" t="str">
        <f>Tabla8[[#This Row],[Numero Documento]]&amp;Tabla8[[#This Row],[PROG]]&amp;LEFT(Tabla8[[#This Row],[Tipo Empleado]],3)</f>
        <v>0010220246213FIJ</v>
      </c>
      <c r="E186" s="49" t="s">
        <v>640</v>
      </c>
      <c r="F186" s="50" t="s">
        <v>27</v>
      </c>
      <c r="G186" s="49" t="s">
        <v>3175</v>
      </c>
      <c r="H186" s="49" t="s">
        <v>1959</v>
      </c>
      <c r="I186" s="51" t="s">
        <v>1673</v>
      </c>
      <c r="J186" s="50" t="s">
        <v>3135</v>
      </c>
      <c r="K186" t="str">
        <f t="shared" si="2"/>
        <v>M</v>
      </c>
    </row>
    <row r="187" spans="1:11">
      <c r="A187" s="48" t="s">
        <v>2576</v>
      </c>
      <c r="B187" s="49" t="str">
        <f>_xlfn.XLOOKUP(Tabla8[[#This Row],[Codigo Area Liquidacion]],TBLAREA[PLANTA],TBLAREA[PROG])</f>
        <v>11</v>
      </c>
      <c r="C187" s="50" t="s">
        <v>11</v>
      </c>
      <c r="D187" s="49" t="str">
        <f>Tabla8[[#This Row],[Numero Documento]]&amp;Tabla8[[#This Row],[PROG]]&amp;LEFT(Tabla8[[#This Row],[Tipo Empleado]],3)</f>
        <v>0010225513011FIJ</v>
      </c>
      <c r="E187" s="49" t="s">
        <v>841</v>
      </c>
      <c r="F187" s="50" t="s">
        <v>790</v>
      </c>
      <c r="G187" s="49" t="s">
        <v>3145</v>
      </c>
      <c r="H187" s="49" t="s">
        <v>830</v>
      </c>
      <c r="I187" s="51" t="s">
        <v>1672</v>
      </c>
      <c r="J187" s="50" t="s">
        <v>3136</v>
      </c>
      <c r="K187" t="str">
        <f t="shared" si="2"/>
        <v>F</v>
      </c>
    </row>
    <row r="188" spans="1:11">
      <c r="A188" s="48" t="s">
        <v>2317</v>
      </c>
      <c r="B188" s="49" t="str">
        <f>_xlfn.XLOOKUP(Tabla8[[#This Row],[Codigo Area Liquidacion]],TBLAREA[PLANTA],TBLAREA[PROG])</f>
        <v>13</v>
      </c>
      <c r="C188" s="50" t="s">
        <v>11</v>
      </c>
      <c r="D188" s="49" t="str">
        <f>Tabla8[[#This Row],[Numero Documento]]&amp;Tabla8[[#This Row],[PROG]]&amp;LEFT(Tabla8[[#This Row],[Tipo Empleado]],3)</f>
        <v>0010237268713FIJ</v>
      </c>
      <c r="E188" s="49" t="s">
        <v>379</v>
      </c>
      <c r="F188" s="50" t="s">
        <v>8</v>
      </c>
      <c r="G188" s="49" t="s">
        <v>3175</v>
      </c>
      <c r="H188" s="49" t="s">
        <v>342</v>
      </c>
      <c r="I188" s="51" t="s">
        <v>1670</v>
      </c>
      <c r="J188" s="50" t="s">
        <v>3136</v>
      </c>
      <c r="K188" t="str">
        <f t="shared" si="2"/>
        <v>F</v>
      </c>
    </row>
    <row r="189" spans="1:11">
      <c r="A189" s="48" t="s">
        <v>1391</v>
      </c>
      <c r="B189" s="49" t="str">
        <f>_xlfn.XLOOKUP(Tabla8[[#This Row],[Codigo Area Liquidacion]],TBLAREA[PLANTA],TBLAREA[PROG])</f>
        <v>13</v>
      </c>
      <c r="C189" s="50" t="s">
        <v>11</v>
      </c>
      <c r="D189" s="49" t="str">
        <f>Tabla8[[#This Row],[Numero Documento]]&amp;Tabla8[[#This Row],[PROG]]&amp;LEFT(Tabla8[[#This Row],[Tipo Empleado]],3)</f>
        <v>0010237366913FIJ</v>
      </c>
      <c r="E189" s="49" t="s">
        <v>350</v>
      </c>
      <c r="F189" s="50" t="s">
        <v>351</v>
      </c>
      <c r="G189" s="49" t="s">
        <v>3175</v>
      </c>
      <c r="H189" s="49" t="s">
        <v>342</v>
      </c>
      <c r="I189" s="51" t="s">
        <v>1670</v>
      </c>
      <c r="J189" s="50" t="s">
        <v>3136</v>
      </c>
      <c r="K189" t="str">
        <f t="shared" si="2"/>
        <v>F</v>
      </c>
    </row>
    <row r="190" spans="1:11">
      <c r="A190" s="48" t="s">
        <v>2184</v>
      </c>
      <c r="B190" s="49" t="str">
        <f>_xlfn.XLOOKUP(Tabla8[[#This Row],[Codigo Area Liquidacion]],TBLAREA[PLANTA],TBLAREA[PROG])</f>
        <v>01</v>
      </c>
      <c r="C190" s="50" t="s">
        <v>11</v>
      </c>
      <c r="D190" s="49" t="str">
        <f>Tabla8[[#This Row],[Numero Documento]]&amp;Tabla8[[#This Row],[PROG]]&amp;LEFT(Tabla8[[#This Row],[Tipo Empleado]],3)</f>
        <v>0010237643101FIJ</v>
      </c>
      <c r="E190" s="49" t="s">
        <v>1059</v>
      </c>
      <c r="F190" s="50" t="s">
        <v>32</v>
      </c>
      <c r="G190" s="49" t="s">
        <v>3133</v>
      </c>
      <c r="H190" s="49" t="s">
        <v>1953</v>
      </c>
      <c r="I190" s="51" t="s">
        <v>1669</v>
      </c>
      <c r="J190" s="50" t="s">
        <v>3136</v>
      </c>
      <c r="K190" t="str">
        <f t="shared" si="2"/>
        <v>F</v>
      </c>
    </row>
    <row r="191" spans="1:11">
      <c r="A191" s="48" t="s">
        <v>2575</v>
      </c>
      <c r="B191" s="49" t="str">
        <f>_xlfn.XLOOKUP(Tabla8[[#This Row],[Codigo Area Liquidacion]],TBLAREA[PLANTA],TBLAREA[PROG])</f>
        <v>11</v>
      </c>
      <c r="C191" s="50" t="s">
        <v>11</v>
      </c>
      <c r="D191" s="49" t="str">
        <f>Tabla8[[#This Row],[Numero Documento]]&amp;Tabla8[[#This Row],[PROG]]&amp;LEFT(Tabla8[[#This Row],[Tipo Empleado]],3)</f>
        <v>0010239279211FIJ</v>
      </c>
      <c r="E191" s="49" t="s">
        <v>1287</v>
      </c>
      <c r="F191" s="50" t="s">
        <v>140</v>
      </c>
      <c r="G191" s="49" t="s">
        <v>3145</v>
      </c>
      <c r="H191" s="49" t="s">
        <v>1951</v>
      </c>
      <c r="I191" s="51" t="s">
        <v>1683</v>
      </c>
      <c r="J191" s="50" t="s">
        <v>3135</v>
      </c>
      <c r="K191" t="str">
        <f t="shared" si="2"/>
        <v>M</v>
      </c>
    </row>
    <row r="192" spans="1:11">
      <c r="A192" s="48" t="s">
        <v>1428</v>
      </c>
      <c r="B192" s="49" t="str">
        <f>_xlfn.XLOOKUP(Tabla8[[#This Row],[Codigo Area Liquidacion]],TBLAREA[PLANTA],TBLAREA[PROG])</f>
        <v>13</v>
      </c>
      <c r="C192" s="50" t="s">
        <v>11</v>
      </c>
      <c r="D192" s="49" t="str">
        <f>Tabla8[[#This Row],[Numero Documento]]&amp;Tabla8[[#This Row],[PROG]]&amp;LEFT(Tabla8[[#This Row],[Tipo Empleado]],3)</f>
        <v>0010239578713FIJ</v>
      </c>
      <c r="E192" s="49" t="s">
        <v>628</v>
      </c>
      <c r="F192" s="50" t="s">
        <v>455</v>
      </c>
      <c r="G192" s="49" t="s">
        <v>3175</v>
      </c>
      <c r="H192" s="49" t="s">
        <v>1952</v>
      </c>
      <c r="I192" s="51" t="s">
        <v>1677</v>
      </c>
      <c r="J192" s="50" t="s">
        <v>3135</v>
      </c>
      <c r="K192" t="str">
        <f t="shared" si="2"/>
        <v>M</v>
      </c>
    </row>
    <row r="193" spans="1:11">
      <c r="A193" s="48" t="s">
        <v>1573</v>
      </c>
      <c r="B193" s="49" t="str">
        <f>_xlfn.XLOOKUP(Tabla8[[#This Row],[Codigo Area Liquidacion]],TBLAREA[PLANTA],TBLAREA[PROG])</f>
        <v>11</v>
      </c>
      <c r="C193" s="50" t="s">
        <v>11</v>
      </c>
      <c r="D193" s="49" t="str">
        <f>Tabla8[[#This Row],[Numero Documento]]&amp;Tabla8[[#This Row],[PROG]]&amp;LEFT(Tabla8[[#This Row],[Tipo Empleado]],3)</f>
        <v>0010240231011FIJ</v>
      </c>
      <c r="E193" s="49" t="s">
        <v>114</v>
      </c>
      <c r="F193" s="50" t="s">
        <v>115</v>
      </c>
      <c r="G193" s="49" t="s">
        <v>3145</v>
      </c>
      <c r="H193" s="49" t="s">
        <v>106</v>
      </c>
      <c r="I193" s="51" t="s">
        <v>1690</v>
      </c>
      <c r="J193" s="50" t="s">
        <v>3136</v>
      </c>
      <c r="K193" t="str">
        <f t="shared" si="2"/>
        <v>F</v>
      </c>
    </row>
    <row r="194" spans="1:11">
      <c r="A194" s="48" t="s">
        <v>1503</v>
      </c>
      <c r="B194" s="49" t="str">
        <f>_xlfn.XLOOKUP(Tabla8[[#This Row],[Codigo Area Liquidacion]],TBLAREA[PLANTA],TBLAREA[PROG])</f>
        <v>13</v>
      </c>
      <c r="C194" s="50" t="s">
        <v>11</v>
      </c>
      <c r="D194" s="49" t="str">
        <f>Tabla8[[#This Row],[Numero Documento]]&amp;Tabla8[[#This Row],[PROG]]&amp;LEFT(Tabla8[[#This Row],[Tipo Empleado]],3)</f>
        <v>0010240901813FIJ</v>
      </c>
      <c r="E194" s="49" t="s">
        <v>3845</v>
      </c>
      <c r="F194" s="50" t="s">
        <v>3846</v>
      </c>
      <c r="G194" s="49" t="s">
        <v>3175</v>
      </c>
      <c r="H194" s="49" t="s">
        <v>1952</v>
      </c>
      <c r="I194" s="51" t="s">
        <v>1677</v>
      </c>
      <c r="J194" s="50" t="s">
        <v>3136</v>
      </c>
      <c r="K194" t="str">
        <f t="shared" si="2"/>
        <v>F</v>
      </c>
    </row>
    <row r="195" spans="1:11">
      <c r="A195" s="48" t="s">
        <v>1552</v>
      </c>
      <c r="B195" s="49" t="str">
        <f>_xlfn.XLOOKUP(Tabla8[[#This Row],[Codigo Area Liquidacion]],TBLAREA[PLANTA],TBLAREA[PROG])</f>
        <v>11</v>
      </c>
      <c r="C195" s="50" t="s">
        <v>11</v>
      </c>
      <c r="D195" s="49" t="str">
        <f>Tabla8[[#This Row],[Numero Documento]]&amp;Tabla8[[#This Row],[PROG]]&amp;LEFT(Tabla8[[#This Row],[Tipo Empleado]],3)</f>
        <v>0010242810911FIJ</v>
      </c>
      <c r="E195" s="49" t="s">
        <v>886</v>
      </c>
      <c r="F195" s="50" t="s">
        <v>10</v>
      </c>
      <c r="G195" s="49" t="s">
        <v>3145</v>
      </c>
      <c r="H195" s="49" t="s">
        <v>830</v>
      </c>
      <c r="I195" s="51" t="s">
        <v>1672</v>
      </c>
      <c r="J195" s="50" t="s">
        <v>3136</v>
      </c>
      <c r="K195" t="str">
        <f t="shared" si="2"/>
        <v>F</v>
      </c>
    </row>
    <row r="196" spans="1:11">
      <c r="A196" s="48" t="s">
        <v>2075</v>
      </c>
      <c r="B196" s="49" t="str">
        <f>_xlfn.XLOOKUP(Tabla8[[#This Row],[Codigo Area Liquidacion]],TBLAREA[PLANTA],TBLAREA[PROG])</f>
        <v>01</v>
      </c>
      <c r="C196" s="50" t="s">
        <v>11</v>
      </c>
      <c r="D196" s="49" t="str">
        <f>Tabla8[[#This Row],[Numero Documento]]&amp;Tabla8[[#This Row],[PROG]]&amp;LEFT(Tabla8[[#This Row],[Tipo Empleado]],3)</f>
        <v>0010244450201FIJ</v>
      </c>
      <c r="E196" s="49" t="s">
        <v>917</v>
      </c>
      <c r="F196" s="50" t="s">
        <v>111</v>
      </c>
      <c r="G196" s="49" t="s">
        <v>3133</v>
      </c>
      <c r="H196" s="49" t="s">
        <v>1953</v>
      </c>
      <c r="I196" s="51" t="s">
        <v>1669</v>
      </c>
      <c r="J196" s="50" t="s">
        <v>3136</v>
      </c>
      <c r="K196" t="str">
        <f t="shared" si="2"/>
        <v>F</v>
      </c>
    </row>
    <row r="197" spans="1:11">
      <c r="A197" s="48" t="s">
        <v>2907</v>
      </c>
      <c r="B197" s="49" t="str">
        <f>_xlfn.XLOOKUP(Tabla8[[#This Row],[Codigo Area Liquidacion]],TBLAREA[PLANTA],TBLAREA[PROG])</f>
        <v>01</v>
      </c>
      <c r="C197" s="50" t="s">
        <v>3046</v>
      </c>
      <c r="D197" s="49" t="str">
        <f>Tabla8[[#This Row],[Numero Documento]]&amp;Tabla8[[#This Row],[PROG]]&amp;LEFT(Tabla8[[#This Row],[Tipo Empleado]],3)</f>
        <v>0010244721601TRA</v>
      </c>
      <c r="E197" s="49" t="s">
        <v>1023</v>
      </c>
      <c r="F197" s="50" t="s">
        <v>724</v>
      </c>
      <c r="G197" s="49" t="s">
        <v>3133</v>
      </c>
      <c r="H197" s="49" t="s">
        <v>1116</v>
      </c>
      <c r="I197" s="51" t="s">
        <v>1679</v>
      </c>
      <c r="J197" s="50" t="s">
        <v>3135</v>
      </c>
      <c r="K197" t="str">
        <f t="shared" ref="K197:K260" si="3">LEFT(J197,1)</f>
        <v>M</v>
      </c>
    </row>
    <row r="198" spans="1:11">
      <c r="A198" s="48" t="s">
        <v>2388</v>
      </c>
      <c r="B198" s="49" t="str">
        <f>_xlfn.XLOOKUP(Tabla8[[#This Row],[Codigo Area Liquidacion]],TBLAREA[PLANTA],TBLAREA[PROG])</f>
        <v>13</v>
      </c>
      <c r="C198" s="50" t="s">
        <v>11</v>
      </c>
      <c r="D198" s="49" t="str">
        <f>Tabla8[[#This Row],[Numero Documento]]&amp;Tabla8[[#This Row],[PROG]]&amp;LEFT(Tabla8[[#This Row],[Tipo Empleado]],3)</f>
        <v>0010246581213FIJ</v>
      </c>
      <c r="E198" s="49" t="s">
        <v>451</v>
      </c>
      <c r="F198" s="50" t="s">
        <v>452</v>
      </c>
      <c r="G198" s="49" t="s">
        <v>3175</v>
      </c>
      <c r="H198" s="49" t="s">
        <v>342</v>
      </c>
      <c r="I198" s="51" t="s">
        <v>1670</v>
      </c>
      <c r="J198" s="50" t="s">
        <v>3135</v>
      </c>
      <c r="K198" t="str">
        <f t="shared" si="3"/>
        <v>M</v>
      </c>
    </row>
    <row r="199" spans="1:11">
      <c r="A199" s="48" t="s">
        <v>3684</v>
      </c>
      <c r="B199" s="49" t="str">
        <f>_xlfn.XLOOKUP(Tabla8[[#This Row],[Codigo Area Liquidacion]],TBLAREA[PLANTA],TBLAREA[PROG])</f>
        <v>01</v>
      </c>
      <c r="C199" s="50" t="s">
        <v>3036</v>
      </c>
      <c r="D199" s="49" t="str">
        <f>Tabla8[[#This Row],[Numero Documento]]&amp;Tabla8[[#This Row],[PROG]]&amp;LEFT(Tabla8[[#This Row],[Tipo Empleado]],3)</f>
        <v>0010248552101EMP</v>
      </c>
      <c r="E199" s="49" t="s">
        <v>3683</v>
      </c>
      <c r="F199" s="50" t="s">
        <v>75</v>
      </c>
      <c r="G199" s="49" t="s">
        <v>3133</v>
      </c>
      <c r="H199" s="49" t="s">
        <v>1116</v>
      </c>
      <c r="I199" s="51" t="s">
        <v>1679</v>
      </c>
      <c r="J199" s="50" t="s">
        <v>3135</v>
      </c>
      <c r="K199" t="str">
        <f t="shared" si="3"/>
        <v>M</v>
      </c>
    </row>
    <row r="200" spans="1:11">
      <c r="A200" s="48" t="s">
        <v>4032</v>
      </c>
      <c r="B200" s="49" t="str">
        <f>_xlfn.XLOOKUP(Tabla8[[#This Row],[Codigo Area Liquidacion]],TBLAREA[PLANTA],TBLAREA[PROG])</f>
        <v>01</v>
      </c>
      <c r="C200" s="50" t="s">
        <v>3046</v>
      </c>
      <c r="D200" s="49" t="str">
        <f>Tabla8[[#This Row],[Numero Documento]]&amp;Tabla8[[#This Row],[PROG]]&amp;LEFT(Tabla8[[#This Row],[Tipo Empleado]],3)</f>
        <v>0010248567901TRA</v>
      </c>
      <c r="E200" s="49" t="s">
        <v>3847</v>
      </c>
      <c r="F200" s="50" t="s">
        <v>42</v>
      </c>
      <c r="G200" s="49" t="s">
        <v>3133</v>
      </c>
      <c r="H200" s="49" t="s">
        <v>288</v>
      </c>
      <c r="I200" s="51" t="s">
        <v>1668</v>
      </c>
      <c r="J200" s="50" t="s">
        <v>3135</v>
      </c>
      <c r="K200" t="str">
        <f t="shared" si="3"/>
        <v>M</v>
      </c>
    </row>
    <row r="201" spans="1:11">
      <c r="A201" s="48" t="s">
        <v>1541</v>
      </c>
      <c r="B201" s="49" t="str">
        <f>_xlfn.XLOOKUP(Tabla8[[#This Row],[Codigo Area Liquidacion]],TBLAREA[PLANTA],TBLAREA[PROG])</f>
        <v>11</v>
      </c>
      <c r="C201" s="50" t="s">
        <v>11</v>
      </c>
      <c r="D201" s="49" t="str">
        <f>Tabla8[[#This Row],[Numero Documento]]&amp;Tabla8[[#This Row],[PROG]]&amp;LEFT(Tabla8[[#This Row],[Tipo Empleado]],3)</f>
        <v>0010248647911FIJ</v>
      </c>
      <c r="E201" s="49" t="s">
        <v>878</v>
      </c>
      <c r="F201" s="50" t="s">
        <v>82</v>
      </c>
      <c r="G201" s="49" t="s">
        <v>3145</v>
      </c>
      <c r="H201" s="49" t="s">
        <v>830</v>
      </c>
      <c r="I201" s="51" t="s">
        <v>1672</v>
      </c>
      <c r="J201" s="50" t="s">
        <v>3136</v>
      </c>
      <c r="K201" t="str">
        <f t="shared" si="3"/>
        <v>F</v>
      </c>
    </row>
    <row r="202" spans="1:11">
      <c r="A202" s="48" t="s">
        <v>1566</v>
      </c>
      <c r="B202" s="49" t="str">
        <f>_xlfn.XLOOKUP(Tabla8[[#This Row],[Codigo Area Liquidacion]],TBLAREA[PLANTA],TBLAREA[PROG])</f>
        <v>11</v>
      </c>
      <c r="C202" s="50" t="s">
        <v>11</v>
      </c>
      <c r="D202" s="49" t="str">
        <f>Tabla8[[#This Row],[Numero Documento]]&amp;Tabla8[[#This Row],[PROG]]&amp;LEFT(Tabla8[[#This Row],[Tipo Empleado]],3)</f>
        <v>0010249035611FIJ</v>
      </c>
      <c r="E202" s="49" t="s">
        <v>897</v>
      </c>
      <c r="F202" s="50" t="s">
        <v>898</v>
      </c>
      <c r="G202" s="49" t="s">
        <v>3145</v>
      </c>
      <c r="H202" s="49" t="s">
        <v>830</v>
      </c>
      <c r="I202" s="51" t="s">
        <v>1672</v>
      </c>
      <c r="J202" s="50" t="s">
        <v>3135</v>
      </c>
      <c r="K202" t="str">
        <f t="shared" si="3"/>
        <v>M</v>
      </c>
    </row>
    <row r="203" spans="1:11">
      <c r="A203" s="48" t="s">
        <v>2585</v>
      </c>
      <c r="B203" s="49" t="str">
        <f>_xlfn.XLOOKUP(Tabla8[[#This Row],[Codigo Area Liquidacion]],TBLAREA[PLANTA],TBLAREA[PROG])</f>
        <v>11</v>
      </c>
      <c r="C203" s="50" t="s">
        <v>11</v>
      </c>
      <c r="D203" s="49" t="str">
        <f>Tabla8[[#This Row],[Numero Documento]]&amp;Tabla8[[#This Row],[PROG]]&amp;LEFT(Tabla8[[#This Row],[Tipo Empleado]],3)</f>
        <v>0010249077811FIJ</v>
      </c>
      <c r="E203" s="49" t="s">
        <v>842</v>
      </c>
      <c r="F203" s="50" t="s">
        <v>474</v>
      </c>
      <c r="G203" s="49" t="s">
        <v>3145</v>
      </c>
      <c r="H203" s="49" t="s">
        <v>830</v>
      </c>
      <c r="I203" s="51" t="s">
        <v>1672</v>
      </c>
      <c r="J203" s="50" t="s">
        <v>3135</v>
      </c>
      <c r="K203" t="str">
        <f t="shared" si="3"/>
        <v>M</v>
      </c>
    </row>
    <row r="204" spans="1:11">
      <c r="A204" s="48" t="s">
        <v>2722</v>
      </c>
      <c r="B204" s="49" t="str">
        <f>_xlfn.XLOOKUP(Tabla8[[#This Row],[Codigo Area Liquidacion]],TBLAREA[PLANTA],TBLAREA[PROG])</f>
        <v>11</v>
      </c>
      <c r="C204" s="50" t="s">
        <v>11</v>
      </c>
      <c r="D204" s="49" t="str">
        <f>Tabla8[[#This Row],[Numero Documento]]&amp;Tabla8[[#This Row],[PROG]]&amp;LEFT(Tabla8[[#This Row],[Tipo Empleado]],3)</f>
        <v>0010251391811FIJ</v>
      </c>
      <c r="E204" s="49" t="s">
        <v>1184</v>
      </c>
      <c r="F204" s="50" t="s">
        <v>434</v>
      </c>
      <c r="G204" s="49" t="s">
        <v>3145</v>
      </c>
      <c r="H204" s="49" t="s">
        <v>73</v>
      </c>
      <c r="I204" s="51" t="s">
        <v>1684</v>
      </c>
      <c r="J204" s="50" t="s">
        <v>3135</v>
      </c>
      <c r="K204" t="str">
        <f t="shared" si="3"/>
        <v>M</v>
      </c>
    </row>
    <row r="205" spans="1:11">
      <c r="A205" s="48" t="s">
        <v>2578</v>
      </c>
      <c r="B205" s="49" t="str">
        <f>_xlfn.XLOOKUP(Tabla8[[#This Row],[Codigo Area Liquidacion]],TBLAREA[PLANTA],TBLAREA[PROG])</f>
        <v>11</v>
      </c>
      <c r="C205" s="50" t="s">
        <v>11</v>
      </c>
      <c r="D205" s="49" t="str">
        <f>Tabla8[[#This Row],[Numero Documento]]&amp;Tabla8[[#This Row],[PROG]]&amp;LEFT(Tabla8[[#This Row],[Tipo Empleado]],3)</f>
        <v>0010252709011FIJ</v>
      </c>
      <c r="E205" s="49" t="s">
        <v>1160</v>
      </c>
      <c r="F205" s="50" t="s">
        <v>60</v>
      </c>
      <c r="G205" s="49" t="s">
        <v>3145</v>
      </c>
      <c r="H205" s="49" t="s">
        <v>73</v>
      </c>
      <c r="I205" s="51" t="s">
        <v>1684</v>
      </c>
      <c r="J205" s="50" t="s">
        <v>3136</v>
      </c>
      <c r="K205" t="str">
        <f t="shared" si="3"/>
        <v>F</v>
      </c>
    </row>
    <row r="206" spans="1:11">
      <c r="A206" s="48" t="s">
        <v>1553</v>
      </c>
      <c r="B206" s="49" t="str">
        <f>_xlfn.XLOOKUP(Tabla8[[#This Row],[Codigo Area Liquidacion]],TBLAREA[PLANTA],TBLAREA[PROG])</f>
        <v>11</v>
      </c>
      <c r="C206" s="50" t="s">
        <v>11</v>
      </c>
      <c r="D206" s="49" t="str">
        <f>Tabla8[[#This Row],[Numero Documento]]&amp;Tabla8[[#This Row],[PROG]]&amp;LEFT(Tabla8[[#This Row],[Tipo Empleado]],3)</f>
        <v>0010252783511FIJ</v>
      </c>
      <c r="E206" s="49" t="s">
        <v>3153</v>
      </c>
      <c r="F206" s="50" t="s">
        <v>82</v>
      </c>
      <c r="G206" s="49" t="s">
        <v>3145</v>
      </c>
      <c r="H206" s="49" t="s">
        <v>830</v>
      </c>
      <c r="I206" s="51" t="s">
        <v>1672</v>
      </c>
      <c r="J206" s="50" t="s">
        <v>3136</v>
      </c>
      <c r="K206" t="str">
        <f t="shared" si="3"/>
        <v>F</v>
      </c>
    </row>
    <row r="207" spans="1:11">
      <c r="A207" s="48" t="s">
        <v>1399</v>
      </c>
      <c r="B207" s="49" t="str">
        <f>_xlfn.XLOOKUP(Tabla8[[#This Row],[Codigo Area Liquidacion]],TBLAREA[PLANTA],TBLAREA[PROG])</f>
        <v>13</v>
      </c>
      <c r="C207" s="50" t="s">
        <v>11</v>
      </c>
      <c r="D207" s="49" t="str">
        <f>Tabla8[[#This Row],[Numero Documento]]&amp;Tabla8[[#This Row],[PROG]]&amp;LEFT(Tabla8[[#This Row],[Tipo Empleado]],3)</f>
        <v>0010253707313FIJ</v>
      </c>
      <c r="E207" s="49" t="s">
        <v>616</v>
      </c>
      <c r="F207" s="50" t="s">
        <v>27</v>
      </c>
      <c r="G207" s="49" t="s">
        <v>3175</v>
      </c>
      <c r="H207" s="49" t="s">
        <v>1952</v>
      </c>
      <c r="I207" s="51" t="s">
        <v>1677</v>
      </c>
      <c r="J207" s="50" t="s">
        <v>3135</v>
      </c>
      <c r="K207" t="str">
        <f t="shared" si="3"/>
        <v>M</v>
      </c>
    </row>
    <row r="208" spans="1:11">
      <c r="A208" s="48" t="s">
        <v>2430</v>
      </c>
      <c r="B208" s="49" t="str">
        <f>_xlfn.XLOOKUP(Tabla8[[#This Row],[Codigo Area Liquidacion]],TBLAREA[PLANTA],TBLAREA[PROG])</f>
        <v>13</v>
      </c>
      <c r="C208" s="50" t="s">
        <v>11</v>
      </c>
      <c r="D208" s="49" t="str">
        <f>Tabla8[[#This Row],[Numero Documento]]&amp;Tabla8[[#This Row],[PROG]]&amp;LEFT(Tabla8[[#This Row],[Tipo Empleado]],3)</f>
        <v>0010258194913FIJ</v>
      </c>
      <c r="E208" s="49" t="s">
        <v>644</v>
      </c>
      <c r="F208" s="50" t="s">
        <v>8</v>
      </c>
      <c r="G208" s="49" t="s">
        <v>3175</v>
      </c>
      <c r="H208" s="49" t="s">
        <v>1952</v>
      </c>
      <c r="I208" s="51" t="s">
        <v>1677</v>
      </c>
      <c r="J208" s="50" t="s">
        <v>3136</v>
      </c>
      <c r="K208" t="str">
        <f t="shared" si="3"/>
        <v>F</v>
      </c>
    </row>
    <row r="209" spans="1:11">
      <c r="A209" s="48" t="s">
        <v>1316</v>
      </c>
      <c r="B209" s="49" t="str">
        <f>_xlfn.XLOOKUP(Tabla8[[#This Row],[Codigo Area Liquidacion]],TBLAREA[PLANTA],TBLAREA[PROG])</f>
        <v>01</v>
      </c>
      <c r="C209" s="50" t="s">
        <v>11</v>
      </c>
      <c r="D209" s="49" t="str">
        <f>Tabla8[[#This Row],[Numero Documento]]&amp;Tabla8[[#This Row],[PROG]]&amp;LEFT(Tabla8[[#This Row],[Tipo Empleado]],3)</f>
        <v>0010258714401FIJ</v>
      </c>
      <c r="E209" s="49" t="s">
        <v>311</v>
      </c>
      <c r="F209" s="50" t="s">
        <v>10</v>
      </c>
      <c r="G209" s="49" t="s">
        <v>3133</v>
      </c>
      <c r="H209" s="49" t="s">
        <v>309</v>
      </c>
      <c r="I209" s="51" t="s">
        <v>1688</v>
      </c>
      <c r="J209" s="50" t="s">
        <v>3136</v>
      </c>
      <c r="K209" t="str">
        <f t="shared" si="3"/>
        <v>F</v>
      </c>
    </row>
    <row r="210" spans="1:11">
      <c r="A210" s="48" t="s">
        <v>4033</v>
      </c>
      <c r="B210" s="49" t="str">
        <f>_xlfn.XLOOKUP(Tabla8[[#This Row],[Codigo Area Liquidacion]],TBLAREA[PLANTA],TBLAREA[PROG])</f>
        <v>01</v>
      </c>
      <c r="C210" s="50" t="s">
        <v>3046</v>
      </c>
      <c r="D210" s="49" t="str">
        <f>Tabla8[[#This Row],[Numero Documento]]&amp;Tabla8[[#This Row],[PROG]]&amp;LEFT(Tabla8[[#This Row],[Tipo Empleado]],3)</f>
        <v>0010260197801TRA</v>
      </c>
      <c r="E210" s="49" t="s">
        <v>3848</v>
      </c>
      <c r="F210" s="50" t="s">
        <v>805</v>
      </c>
      <c r="G210" s="49" t="s">
        <v>3133</v>
      </c>
      <c r="H210" s="49" t="s">
        <v>1116</v>
      </c>
      <c r="I210" s="51" t="s">
        <v>1679</v>
      </c>
      <c r="J210" s="50" t="s">
        <v>3136</v>
      </c>
      <c r="K210" t="str">
        <f t="shared" si="3"/>
        <v>F</v>
      </c>
    </row>
    <row r="211" spans="1:11">
      <c r="A211" s="48" t="s">
        <v>2299</v>
      </c>
      <c r="B211" s="49" t="str">
        <f>_xlfn.XLOOKUP(Tabla8[[#This Row],[Codigo Area Liquidacion]],TBLAREA[PLANTA],TBLAREA[PROG])</f>
        <v>13</v>
      </c>
      <c r="C211" s="50" t="s">
        <v>11</v>
      </c>
      <c r="D211" s="49" t="str">
        <f>Tabla8[[#This Row],[Numero Documento]]&amp;Tabla8[[#This Row],[PROG]]&amp;LEFT(Tabla8[[#This Row],[Tipo Empleado]],3)</f>
        <v>0010261337913FIJ</v>
      </c>
      <c r="E211" s="49" t="s">
        <v>617</v>
      </c>
      <c r="F211" s="50" t="s">
        <v>259</v>
      </c>
      <c r="G211" s="49" t="s">
        <v>3175</v>
      </c>
      <c r="H211" s="49" t="s">
        <v>1952</v>
      </c>
      <c r="I211" s="51" t="s">
        <v>1677</v>
      </c>
      <c r="J211" s="50" t="s">
        <v>3136</v>
      </c>
      <c r="K211" t="str">
        <f t="shared" si="3"/>
        <v>F</v>
      </c>
    </row>
    <row r="212" spans="1:11">
      <c r="A212" s="48" t="s">
        <v>3504</v>
      </c>
      <c r="B212" s="49" t="str">
        <f>_xlfn.XLOOKUP(Tabla8[[#This Row],[Codigo Area Liquidacion]],TBLAREA[PLANTA],TBLAREA[PROG])</f>
        <v>13</v>
      </c>
      <c r="C212" s="50" t="s">
        <v>11</v>
      </c>
      <c r="D212" s="49" t="str">
        <f>Tabla8[[#This Row],[Numero Documento]]&amp;Tabla8[[#This Row],[PROG]]&amp;LEFT(Tabla8[[#This Row],[Tipo Empleado]],3)</f>
        <v>0010261653913FIJ</v>
      </c>
      <c r="E212" s="49" t="s">
        <v>3503</v>
      </c>
      <c r="F212" s="50" t="s">
        <v>8</v>
      </c>
      <c r="G212" s="49" t="s">
        <v>3175</v>
      </c>
      <c r="H212" s="49" t="s">
        <v>342</v>
      </c>
      <c r="I212" s="51" t="s">
        <v>1670</v>
      </c>
      <c r="J212" s="50" t="s">
        <v>3135</v>
      </c>
      <c r="K212" t="str">
        <f t="shared" si="3"/>
        <v>M</v>
      </c>
    </row>
    <row r="213" spans="1:11">
      <c r="A213" s="48" t="s">
        <v>1420</v>
      </c>
      <c r="B213" s="49" t="str">
        <f>_xlfn.XLOOKUP(Tabla8[[#This Row],[Codigo Area Liquidacion]],TBLAREA[PLANTA],TBLAREA[PROG])</f>
        <v>13</v>
      </c>
      <c r="C213" s="50" t="s">
        <v>11</v>
      </c>
      <c r="D213" s="49" t="str">
        <f>Tabla8[[#This Row],[Numero Documento]]&amp;Tabla8[[#This Row],[PROG]]&amp;LEFT(Tabla8[[#This Row],[Tipo Empleado]],3)</f>
        <v>0010262814613FIJ</v>
      </c>
      <c r="E213" s="49" t="s">
        <v>409</v>
      </c>
      <c r="F213" s="50" t="s">
        <v>42</v>
      </c>
      <c r="G213" s="49" t="s">
        <v>3175</v>
      </c>
      <c r="H213" s="49" t="s">
        <v>342</v>
      </c>
      <c r="I213" s="51" t="s">
        <v>1670</v>
      </c>
      <c r="J213" s="50" t="s">
        <v>3135</v>
      </c>
      <c r="K213" t="str">
        <f t="shared" si="3"/>
        <v>M</v>
      </c>
    </row>
    <row r="214" spans="1:11">
      <c r="A214" s="48" t="s">
        <v>1521</v>
      </c>
      <c r="B214" s="49" t="str">
        <f>_xlfn.XLOOKUP(Tabla8[[#This Row],[Codigo Area Liquidacion]],TBLAREA[PLANTA],TBLAREA[PROG])</f>
        <v>01</v>
      </c>
      <c r="C214" s="50" t="s">
        <v>3046</v>
      </c>
      <c r="D214" s="49" t="str">
        <f>Tabla8[[#This Row],[Numero Documento]]&amp;Tabla8[[#This Row],[PROG]]&amp;LEFT(Tabla8[[#This Row],[Tipo Empleado]],3)</f>
        <v>0010263166001TRA</v>
      </c>
      <c r="E214" s="49" t="s">
        <v>839</v>
      </c>
      <c r="F214" s="50" t="s">
        <v>8</v>
      </c>
      <c r="G214" s="49" t="s">
        <v>3133</v>
      </c>
      <c r="H214" s="49" t="s">
        <v>1116</v>
      </c>
      <c r="I214" s="51" t="s">
        <v>1679</v>
      </c>
      <c r="J214" s="50" t="s">
        <v>3136</v>
      </c>
      <c r="K214" t="str">
        <f t="shared" si="3"/>
        <v>F</v>
      </c>
    </row>
    <row r="215" spans="1:11">
      <c r="A215" s="48" t="s">
        <v>1577</v>
      </c>
      <c r="B215" s="49" t="str">
        <f>_xlfn.XLOOKUP(Tabla8[[#This Row],[Codigo Area Liquidacion]],TBLAREA[PLANTA],TBLAREA[PROG])</f>
        <v>11</v>
      </c>
      <c r="C215" s="50" t="s">
        <v>11</v>
      </c>
      <c r="D215" s="49" t="str">
        <f>Tabla8[[#This Row],[Numero Documento]]&amp;Tabla8[[#This Row],[PROG]]&amp;LEFT(Tabla8[[#This Row],[Tipo Empleado]],3)</f>
        <v>0010263257711FIJ</v>
      </c>
      <c r="E215" s="49" t="s">
        <v>124</v>
      </c>
      <c r="F215" s="50" t="s">
        <v>27</v>
      </c>
      <c r="G215" s="49" t="s">
        <v>3145</v>
      </c>
      <c r="H215" s="49" t="s">
        <v>106</v>
      </c>
      <c r="I215" s="51" t="s">
        <v>1690</v>
      </c>
      <c r="J215" s="50" t="s">
        <v>3135</v>
      </c>
      <c r="K215" t="str">
        <f t="shared" si="3"/>
        <v>M</v>
      </c>
    </row>
    <row r="216" spans="1:11">
      <c r="A216" s="48" t="s">
        <v>2590</v>
      </c>
      <c r="B216" s="49" t="str">
        <f>_xlfn.XLOOKUP(Tabla8[[#This Row],[Codigo Area Liquidacion]],TBLAREA[PLANTA],TBLAREA[PROG])</f>
        <v>11</v>
      </c>
      <c r="C216" s="50" t="s">
        <v>11</v>
      </c>
      <c r="D216" s="49" t="str">
        <f>Tabla8[[#This Row],[Numero Documento]]&amp;Tabla8[[#This Row],[PROG]]&amp;LEFT(Tabla8[[#This Row],[Tipo Empleado]],3)</f>
        <v>0010264650211FIJ</v>
      </c>
      <c r="E216" s="49" t="s">
        <v>844</v>
      </c>
      <c r="F216" s="50" t="s">
        <v>42</v>
      </c>
      <c r="G216" s="49" t="s">
        <v>3145</v>
      </c>
      <c r="H216" s="49" t="s">
        <v>830</v>
      </c>
      <c r="I216" s="51" t="s">
        <v>1672</v>
      </c>
      <c r="J216" s="50" t="s">
        <v>3135</v>
      </c>
      <c r="K216" t="str">
        <f t="shared" si="3"/>
        <v>M</v>
      </c>
    </row>
    <row r="217" spans="1:11">
      <c r="A217" s="48" t="s">
        <v>2175</v>
      </c>
      <c r="B217" s="49" t="str">
        <f>_xlfn.XLOOKUP(Tabla8[[#This Row],[Codigo Area Liquidacion]],TBLAREA[PLANTA],TBLAREA[PROG])</f>
        <v>01</v>
      </c>
      <c r="C217" s="50" t="s">
        <v>11</v>
      </c>
      <c r="D217" s="49" t="str">
        <f>Tabla8[[#This Row],[Numero Documento]]&amp;Tabla8[[#This Row],[PROG]]&amp;LEFT(Tabla8[[#This Row],[Tipo Empleado]],3)</f>
        <v>0010264807801FIJ</v>
      </c>
      <c r="E217" s="49" t="s">
        <v>706</v>
      </c>
      <c r="F217" s="50" t="s">
        <v>8</v>
      </c>
      <c r="G217" s="49" t="s">
        <v>3133</v>
      </c>
      <c r="H217" s="49" t="s">
        <v>699</v>
      </c>
      <c r="I217" s="51" t="s">
        <v>1708</v>
      </c>
      <c r="J217" s="50" t="s">
        <v>3136</v>
      </c>
      <c r="K217" t="str">
        <f t="shared" si="3"/>
        <v>F</v>
      </c>
    </row>
    <row r="218" spans="1:11">
      <c r="A218" s="48" t="s">
        <v>2816</v>
      </c>
      <c r="B218" s="49" t="str">
        <f>_xlfn.XLOOKUP(Tabla8[[#This Row],[Codigo Area Liquidacion]],TBLAREA[PLANTA],TBLAREA[PROG])</f>
        <v>01</v>
      </c>
      <c r="C218" s="50" t="s">
        <v>3036</v>
      </c>
      <c r="D218" s="49" t="str">
        <f>Tabla8[[#This Row],[Numero Documento]]&amp;Tabla8[[#This Row],[PROG]]&amp;LEFT(Tabla8[[#This Row],[Tipo Empleado]],3)</f>
        <v>0010265846501EMP</v>
      </c>
      <c r="E218" s="49" t="s">
        <v>1296</v>
      </c>
      <c r="F218" s="50" t="s">
        <v>1297</v>
      </c>
      <c r="G218" s="49" t="s">
        <v>3133</v>
      </c>
      <c r="H218" s="49" t="s">
        <v>1116</v>
      </c>
      <c r="I218" s="51" t="s">
        <v>1679</v>
      </c>
      <c r="J218" s="50" t="s">
        <v>3135</v>
      </c>
      <c r="K218" t="str">
        <f t="shared" si="3"/>
        <v>M</v>
      </c>
    </row>
    <row r="219" spans="1:11">
      <c r="A219" s="48" t="s">
        <v>2704</v>
      </c>
      <c r="B219" s="49" t="str">
        <f>_xlfn.XLOOKUP(Tabla8[[#This Row],[Codigo Area Liquidacion]],TBLAREA[PLANTA],TBLAREA[PROG])</f>
        <v>11</v>
      </c>
      <c r="C219" s="50" t="s">
        <v>11</v>
      </c>
      <c r="D219" s="49" t="str">
        <f>Tabla8[[#This Row],[Numero Documento]]&amp;Tabla8[[#This Row],[PROG]]&amp;LEFT(Tabla8[[#This Row],[Tipo Empleado]],3)</f>
        <v>0010274150111FIJ</v>
      </c>
      <c r="E219" s="49" t="s">
        <v>96</v>
      </c>
      <c r="F219" s="50" t="s">
        <v>8</v>
      </c>
      <c r="G219" s="49" t="s">
        <v>3145</v>
      </c>
      <c r="H219" s="49" t="s">
        <v>73</v>
      </c>
      <c r="I219" s="51" t="s">
        <v>1684</v>
      </c>
      <c r="J219" s="50" t="s">
        <v>3136</v>
      </c>
      <c r="K219" t="str">
        <f t="shared" si="3"/>
        <v>F</v>
      </c>
    </row>
    <row r="220" spans="1:11">
      <c r="A220" s="48" t="s">
        <v>3727</v>
      </c>
      <c r="B220" s="49" t="str">
        <f>_xlfn.XLOOKUP(Tabla8[[#This Row],[Codigo Area Liquidacion]],TBLAREA[PLANTA],TBLAREA[PROG])</f>
        <v>01</v>
      </c>
      <c r="C220" s="50" t="s">
        <v>3036</v>
      </c>
      <c r="D220" s="49" t="str">
        <f>Tabla8[[#This Row],[Numero Documento]]&amp;Tabla8[[#This Row],[PROG]]&amp;LEFT(Tabla8[[#This Row],[Tipo Empleado]],3)</f>
        <v>0010275378701EMP</v>
      </c>
      <c r="E220" s="49" t="s">
        <v>3726</v>
      </c>
      <c r="F220" s="50" t="s">
        <v>567</v>
      </c>
      <c r="G220" s="49" t="s">
        <v>3133</v>
      </c>
      <c r="H220" s="49" t="s">
        <v>1116</v>
      </c>
      <c r="I220" s="51" t="s">
        <v>1679</v>
      </c>
      <c r="J220" s="50" t="s">
        <v>3135</v>
      </c>
      <c r="K220" t="str">
        <f t="shared" si="3"/>
        <v>M</v>
      </c>
    </row>
    <row r="221" spans="1:11">
      <c r="A221" s="48" t="s">
        <v>1387</v>
      </c>
      <c r="B221" s="49" t="str">
        <f>_xlfn.XLOOKUP(Tabla8[[#This Row],[Codigo Area Liquidacion]],TBLAREA[PLANTA],TBLAREA[PROG])</f>
        <v>01</v>
      </c>
      <c r="C221" s="50" t="s">
        <v>11</v>
      </c>
      <c r="D221" s="49" t="str">
        <f>Tabla8[[#This Row],[Numero Documento]]&amp;Tabla8[[#This Row],[PROG]]&amp;LEFT(Tabla8[[#This Row],[Tipo Empleado]],3)</f>
        <v>0010276050101FIJ</v>
      </c>
      <c r="E221" s="49" t="s">
        <v>956</v>
      </c>
      <c r="F221" s="50" t="s">
        <v>894</v>
      </c>
      <c r="G221" s="49" t="s">
        <v>3133</v>
      </c>
      <c r="H221" s="49" t="s">
        <v>957</v>
      </c>
      <c r="I221" s="51" t="s">
        <v>1717</v>
      </c>
      <c r="J221" s="50" t="s">
        <v>3136</v>
      </c>
      <c r="K221" t="str">
        <f t="shared" si="3"/>
        <v>F</v>
      </c>
    </row>
    <row r="222" spans="1:11">
      <c r="A222" s="48" t="s">
        <v>1532</v>
      </c>
      <c r="B222" s="49" t="str">
        <f>_xlfn.XLOOKUP(Tabla8[[#This Row],[Codigo Area Liquidacion]],TBLAREA[PLANTA],TBLAREA[PROG])</f>
        <v>11</v>
      </c>
      <c r="C222" s="50" t="s">
        <v>11</v>
      </c>
      <c r="D222" s="49" t="str">
        <f>Tabla8[[#This Row],[Numero Documento]]&amp;Tabla8[[#This Row],[PROG]]&amp;LEFT(Tabla8[[#This Row],[Tipo Empleado]],3)</f>
        <v>0010280880511FIJ</v>
      </c>
      <c r="E222" s="49" t="s">
        <v>861</v>
      </c>
      <c r="F222" s="50" t="s">
        <v>30</v>
      </c>
      <c r="G222" s="49" t="s">
        <v>3145</v>
      </c>
      <c r="H222" s="49" t="s">
        <v>830</v>
      </c>
      <c r="I222" s="51" t="s">
        <v>1672</v>
      </c>
      <c r="J222" s="50" t="s">
        <v>3135</v>
      </c>
      <c r="K222" t="str">
        <f t="shared" si="3"/>
        <v>M</v>
      </c>
    </row>
    <row r="223" spans="1:11">
      <c r="A223" s="48" t="s">
        <v>1576</v>
      </c>
      <c r="B223" s="49" t="str">
        <f>_xlfn.XLOOKUP(Tabla8[[#This Row],[Codigo Area Liquidacion]],TBLAREA[PLANTA],TBLAREA[PROG])</f>
        <v>11</v>
      </c>
      <c r="C223" s="50" t="s">
        <v>11</v>
      </c>
      <c r="D223" s="49" t="str">
        <f>Tabla8[[#This Row],[Numero Documento]]&amp;Tabla8[[#This Row],[PROG]]&amp;LEFT(Tabla8[[#This Row],[Tipo Empleado]],3)</f>
        <v>0010283004911FIJ</v>
      </c>
      <c r="E223" s="49" t="s">
        <v>122</v>
      </c>
      <c r="F223" s="50" t="s">
        <v>110</v>
      </c>
      <c r="G223" s="49" t="s">
        <v>3145</v>
      </c>
      <c r="H223" s="49" t="s">
        <v>106</v>
      </c>
      <c r="I223" s="51" t="s">
        <v>1690</v>
      </c>
      <c r="J223" s="50" t="s">
        <v>3135</v>
      </c>
      <c r="K223" t="str">
        <f t="shared" si="3"/>
        <v>M</v>
      </c>
    </row>
    <row r="224" spans="1:11">
      <c r="A224" s="48" t="s">
        <v>4034</v>
      </c>
      <c r="B224" s="49" t="str">
        <f>_xlfn.XLOOKUP(Tabla8[[#This Row],[Codigo Area Liquidacion]],TBLAREA[PLANTA],TBLAREA[PROG])</f>
        <v>01</v>
      </c>
      <c r="C224" s="50" t="s">
        <v>11</v>
      </c>
      <c r="D224" s="49" t="str">
        <f>Tabla8[[#This Row],[Numero Documento]]&amp;Tabla8[[#This Row],[PROG]]&amp;LEFT(Tabla8[[#This Row],[Tipo Empleado]],3)</f>
        <v>0010283089001FIJ</v>
      </c>
      <c r="E224" s="49" t="s">
        <v>3849</v>
      </c>
      <c r="F224" s="50" t="s">
        <v>8</v>
      </c>
      <c r="G224" s="49" t="s">
        <v>3133</v>
      </c>
      <c r="H224" s="49" t="s">
        <v>1116</v>
      </c>
      <c r="I224" s="51" t="s">
        <v>1679</v>
      </c>
      <c r="J224" s="50" t="s">
        <v>3136</v>
      </c>
      <c r="K224" t="str">
        <f t="shared" si="3"/>
        <v>F</v>
      </c>
    </row>
    <row r="225" spans="1:11">
      <c r="A225" s="48" t="s">
        <v>4035</v>
      </c>
      <c r="B225" s="49" t="str">
        <f>_xlfn.XLOOKUP(Tabla8[[#This Row],[Codigo Area Liquidacion]],TBLAREA[PLANTA],TBLAREA[PROG])</f>
        <v>01</v>
      </c>
      <c r="C225" s="50" t="s">
        <v>3046</v>
      </c>
      <c r="D225" s="49" t="str">
        <f>Tabla8[[#This Row],[Numero Documento]]&amp;Tabla8[[#This Row],[PROG]]&amp;LEFT(Tabla8[[#This Row],[Tipo Empleado]],3)</f>
        <v>0010283123701TRA</v>
      </c>
      <c r="E225" s="49" t="s">
        <v>3850</v>
      </c>
      <c r="F225" s="50" t="s">
        <v>59</v>
      </c>
      <c r="G225" s="49" t="s">
        <v>3133</v>
      </c>
      <c r="H225" s="49" t="s">
        <v>1116</v>
      </c>
      <c r="I225" s="51" t="s">
        <v>1679</v>
      </c>
      <c r="J225" s="50" t="s">
        <v>3135</v>
      </c>
      <c r="K225" t="str">
        <f t="shared" si="3"/>
        <v>M</v>
      </c>
    </row>
    <row r="226" spans="1:11">
      <c r="A226" s="48" t="s">
        <v>2192</v>
      </c>
      <c r="B226" s="49" t="str">
        <f>_xlfn.XLOOKUP(Tabla8[[#This Row],[Codigo Area Liquidacion]],TBLAREA[PLANTA],TBLAREA[PROG])</f>
        <v>01</v>
      </c>
      <c r="C226" s="50" t="s">
        <v>11</v>
      </c>
      <c r="D226" s="49" t="str">
        <f>Tabla8[[#This Row],[Numero Documento]]&amp;Tabla8[[#This Row],[PROG]]&amp;LEFT(Tabla8[[#This Row],[Tipo Empleado]],3)</f>
        <v>0010287266001FIJ</v>
      </c>
      <c r="E226" s="49" t="s">
        <v>939</v>
      </c>
      <c r="F226" s="50" t="s">
        <v>940</v>
      </c>
      <c r="G226" s="49" t="s">
        <v>3133</v>
      </c>
      <c r="H226" s="49" t="s">
        <v>1953</v>
      </c>
      <c r="I226" s="51" t="s">
        <v>1669</v>
      </c>
      <c r="J226" s="50" t="s">
        <v>3136</v>
      </c>
      <c r="K226" t="str">
        <f t="shared" si="3"/>
        <v>F</v>
      </c>
    </row>
    <row r="227" spans="1:11">
      <c r="A227" s="48" t="s">
        <v>2090</v>
      </c>
      <c r="B227" s="49" t="str">
        <f>_xlfn.XLOOKUP(Tabla8[[#This Row],[Codigo Area Liquidacion]],TBLAREA[PLANTA],TBLAREA[PROG])</f>
        <v>01</v>
      </c>
      <c r="C227" s="50" t="s">
        <v>11</v>
      </c>
      <c r="D227" s="49" t="str">
        <f>Tabla8[[#This Row],[Numero Documento]]&amp;Tabla8[[#This Row],[PROG]]&amp;LEFT(Tabla8[[#This Row],[Tipo Empleado]],3)</f>
        <v>0010289347601FIJ</v>
      </c>
      <c r="E227" s="49" t="s">
        <v>1739</v>
      </c>
      <c r="F227" s="50" t="s">
        <v>100</v>
      </c>
      <c r="G227" s="49" t="s">
        <v>3133</v>
      </c>
      <c r="H227" s="49" t="s">
        <v>288</v>
      </c>
      <c r="I227" s="51" t="s">
        <v>1668</v>
      </c>
      <c r="J227" s="50" t="s">
        <v>3135</v>
      </c>
      <c r="K227" t="str">
        <f t="shared" si="3"/>
        <v>M</v>
      </c>
    </row>
    <row r="228" spans="1:11">
      <c r="A228" s="48" t="s">
        <v>2432</v>
      </c>
      <c r="B228" s="49" t="str">
        <f>_xlfn.XLOOKUP(Tabla8[[#This Row],[Codigo Area Liquidacion]],TBLAREA[PLANTA],TBLAREA[PROG])</f>
        <v>13</v>
      </c>
      <c r="C228" s="50" t="s">
        <v>11</v>
      </c>
      <c r="D228" s="49" t="str">
        <f>Tabla8[[#This Row],[Numero Documento]]&amp;Tabla8[[#This Row],[PROG]]&amp;LEFT(Tabla8[[#This Row],[Tipo Empleado]],3)</f>
        <v>0010290140213FIJ</v>
      </c>
      <c r="E228" s="49" t="s">
        <v>493</v>
      </c>
      <c r="F228" s="50" t="s">
        <v>210</v>
      </c>
      <c r="G228" s="49" t="s">
        <v>3175</v>
      </c>
      <c r="H228" s="49" t="s">
        <v>342</v>
      </c>
      <c r="I228" s="51" t="s">
        <v>1670</v>
      </c>
      <c r="J228" s="50" t="s">
        <v>3136</v>
      </c>
      <c r="K228" t="str">
        <f t="shared" si="3"/>
        <v>F</v>
      </c>
    </row>
    <row r="229" spans="1:11">
      <c r="A229" s="48" t="s">
        <v>2186</v>
      </c>
      <c r="B229" s="49" t="str">
        <f>_xlfn.XLOOKUP(Tabla8[[#This Row],[Codigo Area Liquidacion]],TBLAREA[PLANTA],TBLAREA[PROG])</f>
        <v>13</v>
      </c>
      <c r="C229" s="50" t="s">
        <v>11</v>
      </c>
      <c r="D229" s="49" t="str">
        <f>Tabla8[[#This Row],[Numero Documento]]&amp;Tabla8[[#This Row],[PROG]]&amp;LEFT(Tabla8[[#This Row],[Tipo Empleado]],3)</f>
        <v>0010292036013FIJ</v>
      </c>
      <c r="E229" s="49" t="s">
        <v>710</v>
      </c>
      <c r="F229" s="50" t="s">
        <v>8</v>
      </c>
      <c r="G229" s="49" t="s">
        <v>3175</v>
      </c>
      <c r="H229" s="49" t="s">
        <v>342</v>
      </c>
      <c r="I229" s="51" t="s">
        <v>1670</v>
      </c>
      <c r="J229" s="50" t="s">
        <v>3136</v>
      </c>
      <c r="K229" t="str">
        <f t="shared" si="3"/>
        <v>F</v>
      </c>
    </row>
    <row r="230" spans="1:11">
      <c r="A230" s="48" t="s">
        <v>2469</v>
      </c>
      <c r="B230" s="49" t="str">
        <f>_xlfn.XLOOKUP(Tabla8[[#This Row],[Codigo Area Liquidacion]],TBLAREA[PLANTA],TBLAREA[PROG])</f>
        <v>13</v>
      </c>
      <c r="C230" s="50" t="s">
        <v>11</v>
      </c>
      <c r="D230" s="49" t="str">
        <f>Tabla8[[#This Row],[Numero Documento]]&amp;Tabla8[[#This Row],[PROG]]&amp;LEFT(Tabla8[[#This Row],[Tipo Empleado]],3)</f>
        <v>0010294977313FIJ</v>
      </c>
      <c r="E230" s="49" t="s">
        <v>656</v>
      </c>
      <c r="F230" s="50" t="s">
        <v>657</v>
      </c>
      <c r="G230" s="49" t="s">
        <v>3175</v>
      </c>
      <c r="H230" s="49" t="s">
        <v>1952</v>
      </c>
      <c r="I230" s="51" t="s">
        <v>1677</v>
      </c>
      <c r="J230" s="50" t="s">
        <v>3135</v>
      </c>
      <c r="K230" t="str">
        <f t="shared" si="3"/>
        <v>M</v>
      </c>
    </row>
    <row r="231" spans="1:11">
      <c r="A231" s="48" t="s">
        <v>2305</v>
      </c>
      <c r="B231" s="49" t="str">
        <f>_xlfn.XLOOKUP(Tabla8[[#This Row],[Codigo Area Liquidacion]],TBLAREA[PLANTA],TBLAREA[PROG])</f>
        <v>13</v>
      </c>
      <c r="C231" s="50" t="s">
        <v>11</v>
      </c>
      <c r="D231" s="49" t="str">
        <f>Tabla8[[#This Row],[Numero Documento]]&amp;Tabla8[[#This Row],[PROG]]&amp;LEFT(Tabla8[[#This Row],[Tipo Empleado]],3)</f>
        <v>0010297966313FIJ</v>
      </c>
      <c r="E231" s="49" t="s">
        <v>372</v>
      </c>
      <c r="F231" s="50" t="s">
        <v>8</v>
      </c>
      <c r="G231" s="49" t="s">
        <v>3175</v>
      </c>
      <c r="H231" s="49" t="s">
        <v>342</v>
      </c>
      <c r="I231" s="51" t="s">
        <v>1670</v>
      </c>
      <c r="J231" s="50" t="s">
        <v>3136</v>
      </c>
      <c r="K231" t="str">
        <f t="shared" si="3"/>
        <v>F</v>
      </c>
    </row>
    <row r="232" spans="1:11">
      <c r="A232" s="48" t="s">
        <v>4036</v>
      </c>
      <c r="B232" s="49" t="str">
        <f>_xlfn.XLOOKUP(Tabla8[[#This Row],[Codigo Area Liquidacion]],TBLAREA[PLANTA],TBLAREA[PROG])</f>
        <v>01</v>
      </c>
      <c r="C232" s="50" t="s">
        <v>11</v>
      </c>
      <c r="D232" s="49" t="str">
        <f>Tabla8[[#This Row],[Numero Documento]]&amp;Tabla8[[#This Row],[PROG]]&amp;LEFT(Tabla8[[#This Row],[Tipo Empleado]],3)</f>
        <v>0010300196201FIJ</v>
      </c>
      <c r="E232" s="49" t="s">
        <v>3851</v>
      </c>
      <c r="F232" s="50" t="s">
        <v>133</v>
      </c>
      <c r="G232" s="49" t="s">
        <v>3133</v>
      </c>
      <c r="H232" s="49" t="s">
        <v>596</v>
      </c>
      <c r="I232" s="51" t="s">
        <v>1698</v>
      </c>
      <c r="J232" s="50" t="s">
        <v>3135</v>
      </c>
      <c r="K232" t="str">
        <f t="shared" si="3"/>
        <v>M</v>
      </c>
    </row>
    <row r="233" spans="1:11">
      <c r="A233" s="48" t="s">
        <v>2673</v>
      </c>
      <c r="B233" s="49" t="str">
        <f>_xlfn.XLOOKUP(Tabla8[[#This Row],[Codigo Area Liquidacion]],TBLAREA[PLANTA],TBLAREA[PROG])</f>
        <v>11</v>
      </c>
      <c r="C233" s="50" t="s">
        <v>11</v>
      </c>
      <c r="D233" s="49" t="str">
        <f>Tabla8[[#This Row],[Numero Documento]]&amp;Tabla8[[#This Row],[PROG]]&amp;LEFT(Tabla8[[#This Row],[Tipo Empleado]],3)</f>
        <v>0010301828911FIJ</v>
      </c>
      <c r="E233" s="49" t="s">
        <v>173</v>
      </c>
      <c r="F233" s="50" t="s">
        <v>174</v>
      </c>
      <c r="G233" s="49" t="s">
        <v>3145</v>
      </c>
      <c r="H233" s="49" t="s">
        <v>1951</v>
      </c>
      <c r="I233" s="51" t="s">
        <v>1683</v>
      </c>
      <c r="J233" s="50" t="s">
        <v>3135</v>
      </c>
      <c r="K233" t="str">
        <f t="shared" si="3"/>
        <v>M</v>
      </c>
    </row>
    <row r="234" spans="1:11">
      <c r="A234" s="48" t="s">
        <v>1527</v>
      </c>
      <c r="B234" s="49" t="str">
        <f>_xlfn.XLOOKUP(Tabla8[[#This Row],[Codigo Area Liquidacion]],TBLAREA[PLANTA],TBLAREA[PROG])</f>
        <v>11</v>
      </c>
      <c r="C234" s="50" t="s">
        <v>11</v>
      </c>
      <c r="D234" s="49" t="str">
        <f>Tabla8[[#This Row],[Numero Documento]]&amp;Tabla8[[#This Row],[PROG]]&amp;LEFT(Tabla8[[#This Row],[Tipo Empleado]],3)</f>
        <v>0010301960011FIJ</v>
      </c>
      <c r="E234" s="49" t="s">
        <v>849</v>
      </c>
      <c r="F234" s="50" t="s">
        <v>850</v>
      </c>
      <c r="G234" s="49" t="s">
        <v>3145</v>
      </c>
      <c r="H234" s="49" t="s">
        <v>830</v>
      </c>
      <c r="I234" s="51" t="s">
        <v>1672</v>
      </c>
      <c r="J234" s="50" t="s">
        <v>3135</v>
      </c>
      <c r="K234" t="str">
        <f t="shared" si="3"/>
        <v>M</v>
      </c>
    </row>
    <row r="235" spans="1:11">
      <c r="A235" s="48" t="s">
        <v>1325</v>
      </c>
      <c r="B235" s="49" t="str">
        <f>_xlfn.XLOOKUP(Tabla8[[#This Row],[Codigo Area Liquidacion]],TBLAREA[PLANTA],TBLAREA[PROG])</f>
        <v>01</v>
      </c>
      <c r="C235" s="50" t="s">
        <v>11</v>
      </c>
      <c r="D235" s="49" t="str">
        <f>Tabla8[[#This Row],[Numero Documento]]&amp;Tabla8[[#This Row],[PROG]]&amp;LEFT(Tabla8[[#This Row],[Tipo Empleado]],3)</f>
        <v>0010302212501FIJ</v>
      </c>
      <c r="E235" s="49" t="s">
        <v>296</v>
      </c>
      <c r="F235" s="50" t="s">
        <v>290</v>
      </c>
      <c r="G235" s="49" t="s">
        <v>3133</v>
      </c>
      <c r="H235" s="49" t="s">
        <v>288</v>
      </c>
      <c r="I235" s="51" t="s">
        <v>1668</v>
      </c>
      <c r="J235" s="50" t="s">
        <v>3135</v>
      </c>
      <c r="K235" t="str">
        <f t="shared" si="3"/>
        <v>M</v>
      </c>
    </row>
    <row r="236" spans="1:11">
      <c r="A236" s="48" t="s">
        <v>1472</v>
      </c>
      <c r="B236" s="49" t="str">
        <f>_xlfn.XLOOKUP(Tabla8[[#This Row],[Codigo Area Liquidacion]],TBLAREA[PLANTA],TBLAREA[PROG])</f>
        <v>13</v>
      </c>
      <c r="C236" s="50" t="s">
        <v>11</v>
      </c>
      <c r="D236" s="49" t="str">
        <f>Tabla8[[#This Row],[Numero Documento]]&amp;Tabla8[[#This Row],[PROG]]&amp;LEFT(Tabla8[[#This Row],[Tipo Empleado]],3)</f>
        <v>0010302577113FIJ</v>
      </c>
      <c r="E236" s="49" t="s">
        <v>3196</v>
      </c>
      <c r="F236" s="50" t="s">
        <v>15</v>
      </c>
      <c r="G236" s="49" t="s">
        <v>3175</v>
      </c>
      <c r="H236" s="49" t="s">
        <v>342</v>
      </c>
      <c r="I236" s="51" t="s">
        <v>1670</v>
      </c>
      <c r="J236" s="50" t="s">
        <v>3135</v>
      </c>
      <c r="K236" t="str">
        <f t="shared" si="3"/>
        <v>M</v>
      </c>
    </row>
    <row r="237" spans="1:11">
      <c r="A237" s="48" t="s">
        <v>1312</v>
      </c>
      <c r="B237" s="49" t="str">
        <f>_xlfn.XLOOKUP(Tabla8[[#This Row],[Codigo Area Liquidacion]],TBLAREA[PLANTA],TBLAREA[PROG])</f>
        <v>01</v>
      </c>
      <c r="C237" s="50" t="s">
        <v>11</v>
      </c>
      <c r="D237" s="49" t="str">
        <f>Tabla8[[#This Row],[Numero Documento]]&amp;Tabla8[[#This Row],[PROG]]&amp;LEFT(Tabla8[[#This Row],[Tipo Empleado]],3)</f>
        <v>0010306244401FIJ</v>
      </c>
      <c r="E237" s="49" t="s">
        <v>195</v>
      </c>
      <c r="F237" s="50" t="s">
        <v>196</v>
      </c>
      <c r="G237" s="49" t="s">
        <v>3133</v>
      </c>
      <c r="H237" s="49" t="s">
        <v>193</v>
      </c>
      <c r="I237" s="51" t="s">
        <v>1712</v>
      </c>
      <c r="J237" s="50" t="s">
        <v>3135</v>
      </c>
      <c r="K237" t="str">
        <f t="shared" si="3"/>
        <v>M</v>
      </c>
    </row>
    <row r="238" spans="1:11">
      <c r="A238" s="48" t="s">
        <v>2050</v>
      </c>
      <c r="B238" s="49" t="str">
        <f>_xlfn.XLOOKUP(Tabla8[[#This Row],[Codigo Area Liquidacion]],TBLAREA[PLANTA],TBLAREA[PROG])</f>
        <v>01</v>
      </c>
      <c r="C238" s="50" t="s">
        <v>11</v>
      </c>
      <c r="D238" s="49" t="str">
        <f>Tabla8[[#This Row],[Numero Documento]]&amp;Tabla8[[#This Row],[PROG]]&amp;LEFT(Tabla8[[#This Row],[Tipo Empleado]],3)</f>
        <v>0010310625801FIJ</v>
      </c>
      <c r="E238" s="49" t="s">
        <v>720</v>
      </c>
      <c r="F238" s="50" t="s">
        <v>133</v>
      </c>
      <c r="G238" s="49" t="s">
        <v>3133</v>
      </c>
      <c r="H238" s="49" t="s">
        <v>716</v>
      </c>
      <c r="I238" s="51" t="s">
        <v>1671</v>
      </c>
      <c r="J238" s="50" t="s">
        <v>3135</v>
      </c>
      <c r="K238" t="str">
        <f t="shared" si="3"/>
        <v>M</v>
      </c>
    </row>
    <row r="239" spans="1:11">
      <c r="A239" s="48" t="s">
        <v>1501</v>
      </c>
      <c r="B239" s="49" t="str">
        <f>_xlfn.XLOOKUP(Tabla8[[#This Row],[Codigo Area Liquidacion]],TBLAREA[PLANTA],TBLAREA[PROG])</f>
        <v>13</v>
      </c>
      <c r="C239" s="50" t="s">
        <v>11</v>
      </c>
      <c r="D239" s="49" t="str">
        <f>Tabla8[[#This Row],[Numero Documento]]&amp;Tabla8[[#This Row],[PROG]]&amp;LEFT(Tabla8[[#This Row],[Tipo Empleado]],3)</f>
        <v>0010316082613FIJ</v>
      </c>
      <c r="E239" s="49" t="s">
        <v>572</v>
      </c>
      <c r="F239" s="50" t="s">
        <v>465</v>
      </c>
      <c r="G239" s="49" t="s">
        <v>3175</v>
      </c>
      <c r="H239" s="49" t="s">
        <v>342</v>
      </c>
      <c r="I239" s="51" t="s">
        <v>1670</v>
      </c>
      <c r="J239" s="50" t="s">
        <v>3136</v>
      </c>
      <c r="K239" t="str">
        <f t="shared" si="3"/>
        <v>F</v>
      </c>
    </row>
    <row r="240" spans="1:11">
      <c r="A240" s="48" t="s">
        <v>4037</v>
      </c>
      <c r="B240" s="49" t="str">
        <f>_xlfn.XLOOKUP(Tabla8[[#This Row],[Codigo Area Liquidacion]],TBLAREA[PLANTA],TBLAREA[PROG])</f>
        <v>01</v>
      </c>
      <c r="C240" s="50" t="s">
        <v>3046</v>
      </c>
      <c r="D240" s="49" t="str">
        <f>Tabla8[[#This Row],[Numero Documento]]&amp;Tabla8[[#This Row],[PROG]]&amp;LEFT(Tabla8[[#This Row],[Tipo Empleado]],3)</f>
        <v>0010316746601TRA</v>
      </c>
      <c r="E240" s="49" t="s">
        <v>3852</v>
      </c>
      <c r="F240" s="50" t="s">
        <v>27</v>
      </c>
      <c r="G240" s="49" t="s">
        <v>3133</v>
      </c>
      <c r="H240" s="49" t="s">
        <v>1116</v>
      </c>
      <c r="I240" s="51" t="s">
        <v>1679</v>
      </c>
      <c r="J240" s="50" t="s">
        <v>3135</v>
      </c>
      <c r="K240" t="str">
        <f t="shared" si="3"/>
        <v>M</v>
      </c>
    </row>
    <row r="241" spans="1:11">
      <c r="A241" s="48" t="s">
        <v>3054</v>
      </c>
      <c r="B241" s="49" t="str">
        <f>_xlfn.XLOOKUP(Tabla8[[#This Row],[Codigo Area Liquidacion]],TBLAREA[PLANTA],TBLAREA[PROG])</f>
        <v>01</v>
      </c>
      <c r="C241" s="50" t="s">
        <v>11</v>
      </c>
      <c r="D241" s="49" t="str">
        <f>Tabla8[[#This Row],[Numero Documento]]&amp;Tabla8[[#This Row],[PROG]]&amp;LEFT(Tabla8[[#This Row],[Tipo Empleado]],3)</f>
        <v>0010317973501FIJ</v>
      </c>
      <c r="E241" s="49" t="s">
        <v>3068</v>
      </c>
      <c r="F241" s="50" t="s">
        <v>32</v>
      </c>
      <c r="G241" s="49" t="s">
        <v>3133</v>
      </c>
      <c r="H241" s="49" t="s">
        <v>960</v>
      </c>
      <c r="I241" s="51" t="s">
        <v>1710</v>
      </c>
      <c r="J241" s="50" t="s">
        <v>3136</v>
      </c>
      <c r="K241" t="str">
        <f t="shared" si="3"/>
        <v>F</v>
      </c>
    </row>
    <row r="242" spans="1:11">
      <c r="A242" s="48" t="s">
        <v>2252</v>
      </c>
      <c r="B242" s="49" t="str">
        <f>_xlfn.XLOOKUP(Tabla8[[#This Row],[Codigo Area Liquidacion]],TBLAREA[PLANTA],TBLAREA[PROG])</f>
        <v>01</v>
      </c>
      <c r="C242" s="50" t="s">
        <v>11</v>
      </c>
      <c r="D242" s="49" t="str">
        <f>Tabla8[[#This Row],[Numero Documento]]&amp;Tabla8[[#This Row],[PROG]]&amp;LEFT(Tabla8[[#This Row],[Tipo Empleado]],3)</f>
        <v>0010319438701FIJ</v>
      </c>
      <c r="E242" s="49" t="s">
        <v>947</v>
      </c>
      <c r="F242" s="50" t="s">
        <v>310</v>
      </c>
      <c r="G242" s="49" t="s">
        <v>3133</v>
      </c>
      <c r="H242" s="49" t="s">
        <v>1953</v>
      </c>
      <c r="I242" s="51" t="s">
        <v>1669</v>
      </c>
      <c r="J242" s="50" t="s">
        <v>3136</v>
      </c>
      <c r="K242" t="str">
        <f t="shared" si="3"/>
        <v>F</v>
      </c>
    </row>
    <row r="243" spans="1:11">
      <c r="A243" s="48" t="s">
        <v>2648</v>
      </c>
      <c r="B243" s="49" t="str">
        <f>_xlfn.XLOOKUP(Tabla8[[#This Row],[Codigo Area Liquidacion]],TBLAREA[PLANTA],TBLAREA[PROG])</f>
        <v>11</v>
      </c>
      <c r="C243" s="50" t="s">
        <v>11</v>
      </c>
      <c r="D243" s="49" t="str">
        <f>Tabla8[[#This Row],[Numero Documento]]&amp;Tabla8[[#This Row],[PROG]]&amp;LEFT(Tabla8[[#This Row],[Tipo Empleado]],3)</f>
        <v>0010326001411FIJ</v>
      </c>
      <c r="E243" s="49" t="s">
        <v>83</v>
      </c>
      <c r="F243" s="50" t="s">
        <v>84</v>
      </c>
      <c r="G243" s="49" t="s">
        <v>3145</v>
      </c>
      <c r="H243" s="49" t="s">
        <v>73</v>
      </c>
      <c r="I243" s="51" t="s">
        <v>1684</v>
      </c>
      <c r="J243" s="50" t="s">
        <v>3135</v>
      </c>
      <c r="K243" t="str">
        <f t="shared" si="3"/>
        <v>M</v>
      </c>
    </row>
    <row r="244" spans="1:11">
      <c r="A244" s="48" t="s">
        <v>1491</v>
      </c>
      <c r="B244" s="49" t="str">
        <f>_xlfn.XLOOKUP(Tabla8[[#This Row],[Codigo Area Liquidacion]],TBLAREA[PLANTA],TBLAREA[PROG])</f>
        <v>13</v>
      </c>
      <c r="C244" s="50" t="s">
        <v>11</v>
      </c>
      <c r="D244" s="49" t="str">
        <f>Tabla8[[#This Row],[Numero Documento]]&amp;Tabla8[[#This Row],[PROG]]&amp;LEFT(Tabla8[[#This Row],[Tipo Empleado]],3)</f>
        <v>0010330870613FIJ</v>
      </c>
      <c r="E244" s="49" t="s">
        <v>808</v>
      </c>
      <c r="F244" s="50" t="s">
        <v>130</v>
      </c>
      <c r="G244" s="49" t="s">
        <v>3175</v>
      </c>
      <c r="H244" s="49" t="s">
        <v>342</v>
      </c>
      <c r="I244" s="51" t="s">
        <v>1670</v>
      </c>
      <c r="J244" s="50" t="s">
        <v>3136</v>
      </c>
      <c r="K244" t="str">
        <f t="shared" si="3"/>
        <v>F</v>
      </c>
    </row>
    <row r="245" spans="1:11">
      <c r="A245" s="48" t="s">
        <v>1305</v>
      </c>
      <c r="B245" s="49" t="str">
        <f>_xlfn.XLOOKUP(Tabla8[[#This Row],[Codigo Area Liquidacion]],TBLAREA[PLANTA],TBLAREA[PROG])</f>
        <v>01</v>
      </c>
      <c r="C245" s="50" t="s">
        <v>11</v>
      </c>
      <c r="D245" s="49" t="str">
        <f>Tabla8[[#This Row],[Numero Documento]]&amp;Tabla8[[#This Row],[PROG]]&amp;LEFT(Tabla8[[#This Row],[Tipo Empleado]],3)</f>
        <v>0010332836501FIJ</v>
      </c>
      <c r="E245" s="49" t="s">
        <v>962</v>
      </c>
      <c r="F245" s="50" t="s">
        <v>963</v>
      </c>
      <c r="G245" s="49" t="s">
        <v>3133</v>
      </c>
      <c r="H245" s="49" t="s">
        <v>960</v>
      </c>
      <c r="I245" s="51" t="s">
        <v>1710</v>
      </c>
      <c r="J245" s="50" t="s">
        <v>3136</v>
      </c>
      <c r="K245" t="str">
        <f t="shared" si="3"/>
        <v>F</v>
      </c>
    </row>
    <row r="246" spans="1:11">
      <c r="A246" s="48" t="s">
        <v>2409</v>
      </c>
      <c r="B246" s="49" t="str">
        <f>_xlfn.XLOOKUP(Tabla8[[#This Row],[Codigo Area Liquidacion]],TBLAREA[PLANTA],TBLAREA[PROG])</f>
        <v>13</v>
      </c>
      <c r="C246" s="50" t="s">
        <v>11</v>
      </c>
      <c r="D246" s="49" t="str">
        <f>Tabla8[[#This Row],[Numero Documento]]&amp;Tabla8[[#This Row],[PROG]]&amp;LEFT(Tabla8[[#This Row],[Tipo Empleado]],3)</f>
        <v>0010338817913FIJ</v>
      </c>
      <c r="E246" s="49" t="s">
        <v>468</v>
      </c>
      <c r="F246" s="50" t="s">
        <v>396</v>
      </c>
      <c r="G246" s="49" t="s">
        <v>3175</v>
      </c>
      <c r="H246" s="49" t="s">
        <v>342</v>
      </c>
      <c r="I246" s="51" t="s">
        <v>1670</v>
      </c>
      <c r="J246" s="50" t="s">
        <v>3135</v>
      </c>
      <c r="K246" t="str">
        <f t="shared" si="3"/>
        <v>M</v>
      </c>
    </row>
    <row r="247" spans="1:11">
      <c r="A247" s="48" t="s">
        <v>1529</v>
      </c>
      <c r="B247" s="49" t="str">
        <f>_xlfn.XLOOKUP(Tabla8[[#This Row],[Codigo Area Liquidacion]],TBLAREA[PLANTA],TBLAREA[PROG])</f>
        <v>11</v>
      </c>
      <c r="C247" s="50" t="s">
        <v>11</v>
      </c>
      <c r="D247" s="49" t="str">
        <f>Tabla8[[#This Row],[Numero Documento]]&amp;Tabla8[[#This Row],[PROG]]&amp;LEFT(Tabla8[[#This Row],[Tipo Empleado]],3)</f>
        <v>0010339444111FIJ</v>
      </c>
      <c r="E247" s="49" t="s">
        <v>78</v>
      </c>
      <c r="F247" s="50" t="s">
        <v>79</v>
      </c>
      <c r="G247" s="49" t="s">
        <v>3145</v>
      </c>
      <c r="H247" s="49" t="s">
        <v>73</v>
      </c>
      <c r="I247" s="51" t="s">
        <v>1684</v>
      </c>
      <c r="J247" s="50" t="s">
        <v>3136</v>
      </c>
      <c r="K247" t="str">
        <f t="shared" si="3"/>
        <v>F</v>
      </c>
    </row>
    <row r="248" spans="1:11">
      <c r="A248" s="48" t="s">
        <v>2909</v>
      </c>
      <c r="B248" s="49" t="str">
        <f>_xlfn.XLOOKUP(Tabla8[[#This Row],[Codigo Area Liquidacion]],TBLAREA[PLANTA],TBLAREA[PROG])</f>
        <v>01</v>
      </c>
      <c r="C248" s="50" t="s">
        <v>3046</v>
      </c>
      <c r="D248" s="49" t="str">
        <f>Tabla8[[#This Row],[Numero Documento]]&amp;Tabla8[[#This Row],[PROG]]&amp;LEFT(Tabla8[[#This Row],[Tipo Empleado]],3)</f>
        <v>0010340473701TRA</v>
      </c>
      <c r="E248" s="49" t="s">
        <v>1024</v>
      </c>
      <c r="F248" s="50" t="s">
        <v>27</v>
      </c>
      <c r="G248" s="49" t="s">
        <v>3133</v>
      </c>
      <c r="H248" s="49" t="s">
        <v>1116</v>
      </c>
      <c r="I248" s="51" t="s">
        <v>1679</v>
      </c>
      <c r="J248" s="50" t="s">
        <v>3135</v>
      </c>
      <c r="K248" t="str">
        <f t="shared" si="3"/>
        <v>M</v>
      </c>
    </row>
    <row r="249" spans="1:11">
      <c r="A249" s="48" t="s">
        <v>1363</v>
      </c>
      <c r="B249" s="49" t="str">
        <f>_xlfn.XLOOKUP(Tabla8[[#This Row],[Codigo Area Liquidacion]],TBLAREA[PLANTA],TBLAREA[PROG])</f>
        <v>01</v>
      </c>
      <c r="C249" s="50" t="s">
        <v>11</v>
      </c>
      <c r="D249" s="49" t="str">
        <f>Tabla8[[#This Row],[Numero Documento]]&amp;Tabla8[[#This Row],[PROG]]&amp;LEFT(Tabla8[[#This Row],[Tipo Empleado]],3)</f>
        <v>0010341719201FIJ</v>
      </c>
      <c r="E249" s="49" t="s">
        <v>798</v>
      </c>
      <c r="F249" s="50" t="s">
        <v>128</v>
      </c>
      <c r="G249" s="49" t="s">
        <v>3133</v>
      </c>
      <c r="H249" s="49" t="s">
        <v>1116</v>
      </c>
      <c r="I249" s="51" t="s">
        <v>1679</v>
      </c>
      <c r="J249" s="50" t="s">
        <v>3135</v>
      </c>
      <c r="K249" t="str">
        <f t="shared" si="3"/>
        <v>M</v>
      </c>
    </row>
    <row r="250" spans="1:11">
      <c r="A250" s="48" t="s">
        <v>1462</v>
      </c>
      <c r="B250" s="49" t="str">
        <f>_xlfn.XLOOKUP(Tabla8[[#This Row],[Codigo Area Liquidacion]],TBLAREA[PLANTA],TBLAREA[PROG])</f>
        <v>13</v>
      </c>
      <c r="C250" s="50" t="s">
        <v>11</v>
      </c>
      <c r="D250" s="49" t="str">
        <f>Tabla8[[#This Row],[Numero Documento]]&amp;Tabla8[[#This Row],[PROG]]&amp;LEFT(Tabla8[[#This Row],[Tipo Empleado]],3)</f>
        <v>0010347311213FIJ</v>
      </c>
      <c r="E250" s="49" t="s">
        <v>509</v>
      </c>
      <c r="F250" s="50" t="s">
        <v>27</v>
      </c>
      <c r="G250" s="49" t="s">
        <v>3175</v>
      </c>
      <c r="H250" s="49" t="s">
        <v>342</v>
      </c>
      <c r="I250" s="51" t="s">
        <v>1670</v>
      </c>
      <c r="J250" s="50" t="s">
        <v>3136</v>
      </c>
      <c r="K250" t="str">
        <f t="shared" si="3"/>
        <v>F</v>
      </c>
    </row>
    <row r="251" spans="1:11">
      <c r="A251" s="48" t="s">
        <v>2439</v>
      </c>
      <c r="B251" s="49" t="str">
        <f>_xlfn.XLOOKUP(Tabla8[[#This Row],[Codigo Area Liquidacion]],TBLAREA[PLANTA],TBLAREA[PROG])</f>
        <v>13</v>
      </c>
      <c r="C251" s="50" t="s">
        <v>11</v>
      </c>
      <c r="D251" s="49" t="str">
        <f>Tabla8[[#This Row],[Numero Documento]]&amp;Tabla8[[#This Row],[PROG]]&amp;LEFT(Tabla8[[#This Row],[Tipo Empleado]],3)</f>
        <v>0010352889913FIJ</v>
      </c>
      <c r="E251" s="49" t="s">
        <v>645</v>
      </c>
      <c r="F251" s="50" t="s">
        <v>27</v>
      </c>
      <c r="G251" s="49" t="s">
        <v>3175</v>
      </c>
      <c r="H251" s="49" t="s">
        <v>1952</v>
      </c>
      <c r="I251" s="51" t="s">
        <v>1677</v>
      </c>
      <c r="J251" s="50" t="s">
        <v>3135</v>
      </c>
      <c r="K251" t="str">
        <f t="shared" si="3"/>
        <v>M</v>
      </c>
    </row>
    <row r="252" spans="1:11">
      <c r="A252" s="48" t="s">
        <v>1324</v>
      </c>
      <c r="B252" s="49" t="str">
        <f>_xlfn.XLOOKUP(Tabla8[[#This Row],[Codigo Area Liquidacion]],TBLAREA[PLANTA],TBLAREA[PROG])</f>
        <v>01</v>
      </c>
      <c r="C252" s="50" t="s">
        <v>11</v>
      </c>
      <c r="D252" s="49" t="str">
        <f>Tabla8[[#This Row],[Numero Documento]]&amp;Tabla8[[#This Row],[PROG]]&amp;LEFT(Tabla8[[#This Row],[Tipo Empleado]],3)</f>
        <v>0010352890701FIJ</v>
      </c>
      <c r="E252" s="49" t="s">
        <v>702</v>
      </c>
      <c r="F252" s="50" t="s">
        <v>8</v>
      </c>
      <c r="G252" s="49" t="s">
        <v>3133</v>
      </c>
      <c r="H252" s="49" t="s">
        <v>699</v>
      </c>
      <c r="I252" s="51" t="s">
        <v>1708</v>
      </c>
      <c r="J252" s="50" t="s">
        <v>3136</v>
      </c>
      <c r="K252" t="str">
        <f t="shared" si="3"/>
        <v>F</v>
      </c>
    </row>
    <row r="253" spans="1:11">
      <c r="A253" s="48" t="s">
        <v>2897</v>
      </c>
      <c r="B253" s="49" t="str">
        <f>_xlfn.XLOOKUP(Tabla8[[#This Row],[Codigo Area Liquidacion]],TBLAREA[PLANTA],TBLAREA[PROG])</f>
        <v>01</v>
      </c>
      <c r="C253" s="50" t="s">
        <v>3046</v>
      </c>
      <c r="D253" s="49" t="str">
        <f>Tabla8[[#This Row],[Numero Documento]]&amp;Tabla8[[#This Row],[PROG]]&amp;LEFT(Tabla8[[#This Row],[Tipo Empleado]],3)</f>
        <v>0010354981201TRA</v>
      </c>
      <c r="E253" s="49" t="s">
        <v>1006</v>
      </c>
      <c r="F253" s="50" t="s">
        <v>507</v>
      </c>
      <c r="G253" s="49" t="s">
        <v>3133</v>
      </c>
      <c r="H253" s="49" t="s">
        <v>309</v>
      </c>
      <c r="I253" s="51" t="s">
        <v>1688</v>
      </c>
      <c r="J253" s="50" t="s">
        <v>3136</v>
      </c>
      <c r="K253" t="str">
        <f t="shared" si="3"/>
        <v>F</v>
      </c>
    </row>
    <row r="254" spans="1:11">
      <c r="A254" s="48" t="s">
        <v>2146</v>
      </c>
      <c r="B254" s="49" t="str">
        <f>_xlfn.XLOOKUP(Tabla8[[#This Row],[Codigo Area Liquidacion]],TBLAREA[PLANTA],TBLAREA[PROG])</f>
        <v>01</v>
      </c>
      <c r="C254" s="50" t="s">
        <v>11</v>
      </c>
      <c r="D254" s="49" t="str">
        <f>Tabla8[[#This Row],[Numero Documento]]&amp;Tabla8[[#This Row],[PROG]]&amp;LEFT(Tabla8[[#This Row],[Tipo Empleado]],3)</f>
        <v>0010355160201FIJ</v>
      </c>
      <c r="E254" s="49" t="s">
        <v>976</v>
      </c>
      <c r="F254" s="50" t="s">
        <v>8</v>
      </c>
      <c r="G254" s="49" t="s">
        <v>3133</v>
      </c>
      <c r="H254" s="49" t="s">
        <v>960</v>
      </c>
      <c r="I254" s="51" t="s">
        <v>1710</v>
      </c>
      <c r="J254" s="50" t="s">
        <v>3136</v>
      </c>
      <c r="K254" t="str">
        <f t="shared" si="3"/>
        <v>F</v>
      </c>
    </row>
    <row r="255" spans="1:11">
      <c r="A255" s="48" t="s">
        <v>1574</v>
      </c>
      <c r="B255" s="49" t="str">
        <f>_xlfn.XLOOKUP(Tabla8[[#This Row],[Codigo Area Liquidacion]],TBLAREA[PLANTA],TBLAREA[PROG])</f>
        <v>11</v>
      </c>
      <c r="C255" s="50" t="s">
        <v>11</v>
      </c>
      <c r="D255" s="49" t="str">
        <f>Tabla8[[#This Row],[Numero Documento]]&amp;Tabla8[[#This Row],[PROG]]&amp;LEFT(Tabla8[[#This Row],[Tipo Empleado]],3)</f>
        <v>0010359303411FIJ</v>
      </c>
      <c r="E255" s="49" t="s">
        <v>116</v>
      </c>
      <c r="F255" s="50" t="s">
        <v>117</v>
      </c>
      <c r="G255" s="49" t="s">
        <v>3145</v>
      </c>
      <c r="H255" s="49" t="s">
        <v>106</v>
      </c>
      <c r="I255" s="51" t="s">
        <v>1690</v>
      </c>
      <c r="J255" s="50" t="s">
        <v>3136</v>
      </c>
      <c r="K255" t="str">
        <f t="shared" si="3"/>
        <v>F</v>
      </c>
    </row>
    <row r="256" spans="1:11">
      <c r="A256" s="48" t="s">
        <v>1337</v>
      </c>
      <c r="B256" s="49" t="str">
        <f>_xlfn.XLOOKUP(Tabla8[[#This Row],[Codigo Area Liquidacion]],TBLAREA[PLANTA],TBLAREA[PROG])</f>
        <v>01</v>
      </c>
      <c r="C256" s="50" t="s">
        <v>11</v>
      </c>
      <c r="D256" s="49" t="str">
        <f>Tabla8[[#This Row],[Numero Documento]]&amp;Tabla8[[#This Row],[PROG]]&amp;LEFT(Tabla8[[#This Row],[Tipo Empleado]],3)</f>
        <v>0010360135701FIJ</v>
      </c>
      <c r="E256" s="49" t="s">
        <v>787</v>
      </c>
      <c r="F256" s="50" t="s">
        <v>27</v>
      </c>
      <c r="G256" s="49" t="s">
        <v>3133</v>
      </c>
      <c r="H256" s="49" t="s">
        <v>1116</v>
      </c>
      <c r="I256" s="51" t="s">
        <v>1679</v>
      </c>
      <c r="J256" s="50" t="s">
        <v>3135</v>
      </c>
      <c r="K256" t="str">
        <f t="shared" si="3"/>
        <v>M</v>
      </c>
    </row>
    <row r="257" spans="1:11">
      <c r="A257" s="48" t="s">
        <v>1543</v>
      </c>
      <c r="B257" s="49" t="str">
        <f>_xlfn.XLOOKUP(Tabla8[[#This Row],[Codigo Area Liquidacion]],TBLAREA[PLANTA],TBLAREA[PROG])</f>
        <v>11</v>
      </c>
      <c r="C257" s="50" t="s">
        <v>11</v>
      </c>
      <c r="D257" s="49" t="str">
        <f>Tabla8[[#This Row],[Numero Documento]]&amp;Tabla8[[#This Row],[PROG]]&amp;LEFT(Tabla8[[#This Row],[Tipo Empleado]],3)</f>
        <v>0010360197711FIJ</v>
      </c>
      <c r="E257" s="49" t="s">
        <v>85</v>
      </c>
      <c r="F257" s="50" t="s">
        <v>86</v>
      </c>
      <c r="G257" s="49" t="s">
        <v>3145</v>
      </c>
      <c r="H257" s="49" t="s">
        <v>73</v>
      </c>
      <c r="I257" s="51" t="s">
        <v>1684</v>
      </c>
      <c r="J257" s="50" t="s">
        <v>3135</v>
      </c>
      <c r="K257" t="str">
        <f t="shared" si="3"/>
        <v>M</v>
      </c>
    </row>
    <row r="258" spans="1:11">
      <c r="A258" s="48" t="s">
        <v>2177</v>
      </c>
      <c r="B258" s="49" t="str">
        <f>_xlfn.XLOOKUP(Tabla8[[#This Row],[Codigo Area Liquidacion]],TBLAREA[PLANTA],TBLAREA[PROG])</f>
        <v>01</v>
      </c>
      <c r="C258" s="50" t="s">
        <v>11</v>
      </c>
      <c r="D258" s="49" t="str">
        <f>Tabla8[[#This Row],[Numero Documento]]&amp;Tabla8[[#This Row],[PROG]]&amp;LEFT(Tabla8[[#This Row],[Tipo Empleado]],3)</f>
        <v>0010360301501FIJ</v>
      </c>
      <c r="E258" s="49" t="s">
        <v>982</v>
      </c>
      <c r="F258" s="50" t="s">
        <v>455</v>
      </c>
      <c r="G258" s="49" t="s">
        <v>3133</v>
      </c>
      <c r="H258" s="49" t="s">
        <v>960</v>
      </c>
      <c r="I258" s="51" t="s">
        <v>1710</v>
      </c>
      <c r="J258" s="50" t="s">
        <v>3135</v>
      </c>
      <c r="K258" t="str">
        <f t="shared" si="3"/>
        <v>M</v>
      </c>
    </row>
    <row r="259" spans="1:11">
      <c r="A259" s="48" t="s">
        <v>4038</v>
      </c>
      <c r="B259" s="49" t="str">
        <f>_xlfn.XLOOKUP(Tabla8[[#This Row],[Codigo Area Liquidacion]],TBLAREA[PLANTA],TBLAREA[PROG])</f>
        <v>11</v>
      </c>
      <c r="C259" s="50" t="s">
        <v>11</v>
      </c>
      <c r="D259" s="49" t="str">
        <f>Tabla8[[#This Row],[Numero Documento]]&amp;Tabla8[[#This Row],[PROG]]&amp;LEFT(Tabla8[[#This Row],[Tipo Empleado]],3)</f>
        <v>0010363063811FIJ</v>
      </c>
      <c r="E259" s="49" t="s">
        <v>3853</v>
      </c>
      <c r="F259" s="50" t="s">
        <v>3854</v>
      </c>
      <c r="G259" s="49" t="s">
        <v>3145</v>
      </c>
      <c r="H259" s="49" t="s">
        <v>106</v>
      </c>
      <c r="I259" s="51" t="s">
        <v>1690</v>
      </c>
      <c r="J259" s="50" t="s">
        <v>3135</v>
      </c>
      <c r="K259" t="str">
        <f t="shared" si="3"/>
        <v>M</v>
      </c>
    </row>
    <row r="260" spans="1:11">
      <c r="A260" s="48" t="s">
        <v>2802</v>
      </c>
      <c r="B260" s="49" t="str">
        <f>_xlfn.XLOOKUP(Tabla8[[#This Row],[Codigo Area Liquidacion]],TBLAREA[PLANTA],TBLAREA[PROG])</f>
        <v>01</v>
      </c>
      <c r="C260" s="50" t="s">
        <v>3036</v>
      </c>
      <c r="D260" s="49" t="str">
        <f>Tabla8[[#This Row],[Numero Documento]]&amp;Tabla8[[#This Row],[PROG]]&amp;LEFT(Tabla8[[#This Row],[Tipo Empleado]],3)</f>
        <v>0010364409201EMP</v>
      </c>
      <c r="E260" s="49" t="s">
        <v>1629</v>
      </c>
      <c r="F260" s="50" t="s">
        <v>196</v>
      </c>
      <c r="G260" s="49" t="s">
        <v>3133</v>
      </c>
      <c r="H260" s="49" t="s">
        <v>1116</v>
      </c>
      <c r="I260" s="51" t="s">
        <v>1679</v>
      </c>
      <c r="J260" s="50" t="s">
        <v>3135</v>
      </c>
      <c r="K260" t="str">
        <f t="shared" si="3"/>
        <v>M</v>
      </c>
    </row>
    <row r="261" spans="1:11">
      <c r="A261" s="48" t="s">
        <v>2095</v>
      </c>
      <c r="B261" s="49" t="str">
        <f>_xlfn.XLOOKUP(Tabla8[[#This Row],[Codigo Area Liquidacion]],TBLAREA[PLANTA],TBLAREA[PROG])</f>
        <v>01</v>
      </c>
      <c r="C261" s="50" t="s">
        <v>11</v>
      </c>
      <c r="D261" s="49" t="str">
        <f>Tabla8[[#This Row],[Numero Documento]]&amp;Tabla8[[#This Row],[PROG]]&amp;LEFT(Tabla8[[#This Row],[Tipo Empleado]],3)</f>
        <v>0010364900001FIJ</v>
      </c>
      <c r="E261" s="49" t="s">
        <v>781</v>
      </c>
      <c r="F261" s="50" t="s">
        <v>42</v>
      </c>
      <c r="G261" s="49" t="s">
        <v>3133</v>
      </c>
      <c r="H261" s="49" t="s">
        <v>1116</v>
      </c>
      <c r="I261" s="51" t="s">
        <v>1679</v>
      </c>
      <c r="J261" s="50" t="s">
        <v>3135</v>
      </c>
      <c r="K261" t="str">
        <f t="shared" ref="K261:K324" si="4">LEFT(J261,1)</f>
        <v>M</v>
      </c>
    </row>
    <row r="262" spans="1:11">
      <c r="A262" s="48" t="s">
        <v>2700</v>
      </c>
      <c r="B262" s="49" t="str">
        <f>_xlfn.XLOOKUP(Tabla8[[#This Row],[Codigo Area Liquidacion]],TBLAREA[PLANTA],TBLAREA[PROG])</f>
        <v>11</v>
      </c>
      <c r="C262" s="50" t="s">
        <v>11</v>
      </c>
      <c r="D262" s="49" t="str">
        <f>Tabla8[[#This Row],[Numero Documento]]&amp;Tabla8[[#This Row],[PROG]]&amp;LEFT(Tabla8[[#This Row],[Tipo Empleado]],3)</f>
        <v>0010369382611FIJ</v>
      </c>
      <c r="E262" s="49" t="s">
        <v>94</v>
      </c>
      <c r="F262" s="50" t="s">
        <v>95</v>
      </c>
      <c r="G262" s="49" t="s">
        <v>3145</v>
      </c>
      <c r="H262" s="49" t="s">
        <v>73</v>
      </c>
      <c r="I262" s="51" t="s">
        <v>1684</v>
      </c>
      <c r="J262" s="50" t="s">
        <v>3135</v>
      </c>
      <c r="K262" t="str">
        <f t="shared" si="4"/>
        <v>M</v>
      </c>
    </row>
    <row r="263" spans="1:11">
      <c r="A263" s="48" t="s">
        <v>1568</v>
      </c>
      <c r="B263" s="49" t="str">
        <f>_xlfn.XLOOKUP(Tabla8[[#This Row],[Codigo Area Liquidacion]],TBLAREA[PLANTA],TBLAREA[PROG])</f>
        <v>11</v>
      </c>
      <c r="C263" s="50" t="s">
        <v>11</v>
      </c>
      <c r="D263" s="49" t="str">
        <f>Tabla8[[#This Row],[Numero Documento]]&amp;Tabla8[[#This Row],[PROG]]&amp;LEFT(Tabla8[[#This Row],[Tipo Empleado]],3)</f>
        <v>0010378351011FIJ</v>
      </c>
      <c r="E263" s="49" t="s">
        <v>99</v>
      </c>
      <c r="F263" s="50" t="s">
        <v>100</v>
      </c>
      <c r="G263" s="49" t="s">
        <v>3145</v>
      </c>
      <c r="H263" s="49" t="s">
        <v>73</v>
      </c>
      <c r="I263" s="51" t="s">
        <v>1684</v>
      </c>
      <c r="J263" s="50" t="s">
        <v>3136</v>
      </c>
      <c r="K263" t="str">
        <f t="shared" si="4"/>
        <v>F</v>
      </c>
    </row>
    <row r="264" spans="1:11">
      <c r="A264" s="48" t="s">
        <v>1469</v>
      </c>
      <c r="B264" s="49" t="str">
        <f>_xlfn.XLOOKUP(Tabla8[[#This Row],[Codigo Area Liquidacion]],TBLAREA[PLANTA],TBLAREA[PROG])</f>
        <v>13</v>
      </c>
      <c r="C264" s="50" t="s">
        <v>11</v>
      </c>
      <c r="D264" s="49" t="str">
        <f>Tabla8[[#This Row],[Numero Documento]]&amp;Tabla8[[#This Row],[PROG]]&amp;LEFT(Tabla8[[#This Row],[Tipo Empleado]],3)</f>
        <v>0010378453413FIJ</v>
      </c>
      <c r="E264" s="49" t="s">
        <v>797</v>
      </c>
      <c r="F264" s="50" t="s">
        <v>303</v>
      </c>
      <c r="G264" s="49" t="s">
        <v>3175</v>
      </c>
      <c r="H264" s="49" t="s">
        <v>342</v>
      </c>
      <c r="I264" s="51" t="s">
        <v>1670</v>
      </c>
      <c r="J264" s="50" t="s">
        <v>3135</v>
      </c>
      <c r="K264" t="str">
        <f t="shared" si="4"/>
        <v>M</v>
      </c>
    </row>
    <row r="265" spans="1:11">
      <c r="A265" s="48" t="s">
        <v>3571</v>
      </c>
      <c r="B265" s="49" t="str">
        <f>_xlfn.XLOOKUP(Tabla8[[#This Row],[Codigo Area Liquidacion]],TBLAREA[PLANTA],TBLAREA[PROG])</f>
        <v>01</v>
      </c>
      <c r="C265" s="50" t="s">
        <v>3036</v>
      </c>
      <c r="D265" s="49" t="str">
        <f>Tabla8[[#This Row],[Numero Documento]]&amp;Tabla8[[#This Row],[PROG]]&amp;LEFT(Tabla8[[#This Row],[Tipo Empleado]],3)</f>
        <v>0010379955701EMP</v>
      </c>
      <c r="E265" s="49" t="s">
        <v>3570</v>
      </c>
      <c r="F265" s="50" t="s">
        <v>196</v>
      </c>
      <c r="G265" s="49" t="s">
        <v>3133</v>
      </c>
      <c r="H265" s="49" t="s">
        <v>1116</v>
      </c>
      <c r="I265" s="51" t="s">
        <v>1679</v>
      </c>
      <c r="J265" s="50" t="s">
        <v>3135</v>
      </c>
      <c r="K265" t="str">
        <f t="shared" si="4"/>
        <v>M</v>
      </c>
    </row>
    <row r="266" spans="1:11">
      <c r="A266" s="48" t="s">
        <v>1530</v>
      </c>
      <c r="B266" s="49" t="str">
        <f>_xlfn.XLOOKUP(Tabla8[[#This Row],[Codigo Area Liquidacion]],TBLAREA[PLANTA],TBLAREA[PROG])</f>
        <v>11</v>
      </c>
      <c r="C266" s="50" t="s">
        <v>11</v>
      </c>
      <c r="D266" s="49" t="str">
        <f>Tabla8[[#This Row],[Numero Documento]]&amp;Tabla8[[#This Row],[PROG]]&amp;LEFT(Tabla8[[#This Row],[Tipo Empleado]],3)</f>
        <v>0010382788711FIJ</v>
      </c>
      <c r="E266" s="49" t="s">
        <v>855</v>
      </c>
      <c r="F266" s="50" t="s">
        <v>856</v>
      </c>
      <c r="G266" s="49" t="s">
        <v>3145</v>
      </c>
      <c r="H266" s="49" t="s">
        <v>830</v>
      </c>
      <c r="I266" s="51" t="s">
        <v>1672</v>
      </c>
      <c r="J266" s="50" t="s">
        <v>3136</v>
      </c>
      <c r="K266" t="str">
        <f t="shared" si="4"/>
        <v>F</v>
      </c>
    </row>
    <row r="267" spans="1:11">
      <c r="A267" s="48" t="s">
        <v>2874</v>
      </c>
      <c r="B267" s="49" t="str">
        <f>_xlfn.XLOOKUP(Tabla8[[#This Row],[Codigo Area Liquidacion]],TBLAREA[PLANTA],TBLAREA[PROG])</f>
        <v>01</v>
      </c>
      <c r="C267" s="50" t="s">
        <v>3036</v>
      </c>
      <c r="D267" s="49" t="str">
        <f>Tabla8[[#This Row],[Numero Documento]]&amp;Tabla8[[#This Row],[PROG]]&amp;LEFT(Tabla8[[#This Row],[Tipo Empleado]],3)</f>
        <v>0010384833901EMP</v>
      </c>
      <c r="E267" s="49" t="s">
        <v>1897</v>
      </c>
      <c r="F267" s="50" t="s">
        <v>1738</v>
      </c>
      <c r="G267" s="49" t="s">
        <v>3133</v>
      </c>
      <c r="H267" s="49" t="s">
        <v>1116</v>
      </c>
      <c r="I267" s="51" t="s">
        <v>1679</v>
      </c>
      <c r="J267" s="50" t="s">
        <v>3136</v>
      </c>
      <c r="K267" t="str">
        <f t="shared" si="4"/>
        <v>F</v>
      </c>
    </row>
    <row r="268" spans="1:11">
      <c r="A268" s="48" t="s">
        <v>1351</v>
      </c>
      <c r="B268" s="49" t="str">
        <f>_xlfn.XLOOKUP(Tabla8[[#This Row],[Codigo Area Liquidacion]],TBLAREA[PLANTA],TBLAREA[PROG])</f>
        <v>01</v>
      </c>
      <c r="C268" s="50" t="s">
        <v>11</v>
      </c>
      <c r="D268" s="49" t="str">
        <f>Tabla8[[#This Row],[Numero Documento]]&amp;Tabla8[[#This Row],[PROG]]&amp;LEFT(Tabla8[[#This Row],[Tipo Empleado]],3)</f>
        <v>0010385410501FIJ</v>
      </c>
      <c r="E268" s="49" t="s">
        <v>980</v>
      </c>
      <c r="F268" s="50" t="s">
        <v>981</v>
      </c>
      <c r="G268" s="49" t="s">
        <v>3133</v>
      </c>
      <c r="H268" s="49" t="s">
        <v>960</v>
      </c>
      <c r="I268" s="51" t="s">
        <v>1710</v>
      </c>
      <c r="J268" s="50" t="s">
        <v>3136</v>
      </c>
      <c r="K268" t="str">
        <f t="shared" si="4"/>
        <v>F</v>
      </c>
    </row>
    <row r="269" spans="1:11">
      <c r="A269" s="48" t="s">
        <v>3793</v>
      </c>
      <c r="B269" s="49" t="str">
        <f>_xlfn.XLOOKUP(Tabla8[[#This Row],[Codigo Area Liquidacion]],TBLAREA[PLANTA],TBLAREA[PROG])</f>
        <v>01</v>
      </c>
      <c r="C269" s="50" t="s">
        <v>3036</v>
      </c>
      <c r="D269" s="49" t="str">
        <f>Tabla8[[#This Row],[Numero Documento]]&amp;Tabla8[[#This Row],[PROG]]&amp;LEFT(Tabla8[[#This Row],[Tipo Empleado]],3)</f>
        <v>0010387220601EMP</v>
      </c>
      <c r="E269" s="49" t="s">
        <v>3792</v>
      </c>
      <c r="F269" s="50" t="s">
        <v>75</v>
      </c>
      <c r="G269" s="49" t="s">
        <v>3133</v>
      </c>
      <c r="H269" s="49" t="s">
        <v>1116</v>
      </c>
      <c r="I269" s="51" t="s">
        <v>1679</v>
      </c>
      <c r="J269" s="50" t="s">
        <v>3135</v>
      </c>
      <c r="K269" t="str">
        <f t="shared" si="4"/>
        <v>M</v>
      </c>
    </row>
    <row r="270" spans="1:11">
      <c r="A270" s="48" t="s">
        <v>2771</v>
      </c>
      <c r="B270" s="49" t="str">
        <f>_xlfn.XLOOKUP(Tabla8[[#This Row],[Codigo Area Liquidacion]],TBLAREA[PLANTA],TBLAREA[PROG])</f>
        <v>01</v>
      </c>
      <c r="C270" s="50" t="s">
        <v>3036</v>
      </c>
      <c r="D270" s="49" t="str">
        <f>Tabla8[[#This Row],[Numero Documento]]&amp;Tabla8[[#This Row],[PROG]]&amp;LEFT(Tabla8[[#This Row],[Tipo Empleado]],3)</f>
        <v>0010389462201EMP</v>
      </c>
      <c r="E270" s="49" t="s">
        <v>1622</v>
      </c>
      <c r="F270" s="50" t="s">
        <v>1587</v>
      </c>
      <c r="G270" s="49" t="s">
        <v>3133</v>
      </c>
      <c r="H270" s="49" t="s">
        <v>1116</v>
      </c>
      <c r="I270" s="51" t="s">
        <v>1679</v>
      </c>
      <c r="J270" s="50" t="s">
        <v>3135</v>
      </c>
      <c r="K270" t="str">
        <f t="shared" si="4"/>
        <v>M</v>
      </c>
    </row>
    <row r="271" spans="1:11">
      <c r="A271" s="48" t="s">
        <v>2417</v>
      </c>
      <c r="B271" s="49" t="str">
        <f>_xlfn.XLOOKUP(Tabla8[[#This Row],[Codigo Area Liquidacion]],TBLAREA[PLANTA],TBLAREA[PROG])</f>
        <v>13</v>
      </c>
      <c r="C271" s="50" t="s">
        <v>11</v>
      </c>
      <c r="D271" s="49" t="str">
        <f>Tabla8[[#This Row],[Numero Documento]]&amp;Tabla8[[#This Row],[PROG]]&amp;LEFT(Tabla8[[#This Row],[Tipo Empleado]],3)</f>
        <v>0010389971213FIJ</v>
      </c>
      <c r="E271" s="49" t="s">
        <v>1263</v>
      </c>
      <c r="F271" s="50" t="s">
        <v>42</v>
      </c>
      <c r="G271" s="49" t="s">
        <v>3175</v>
      </c>
      <c r="H271" s="49" t="s">
        <v>342</v>
      </c>
      <c r="I271" s="51" t="s">
        <v>1670</v>
      </c>
      <c r="J271" s="50" t="s">
        <v>3135</v>
      </c>
      <c r="K271" t="str">
        <f t="shared" si="4"/>
        <v>M</v>
      </c>
    </row>
    <row r="272" spans="1:11">
      <c r="A272" s="48" t="s">
        <v>2066</v>
      </c>
      <c r="B272" s="49" t="str">
        <f>_xlfn.XLOOKUP(Tabla8[[#This Row],[Codigo Area Liquidacion]],TBLAREA[PLANTA],TBLAREA[PROG])</f>
        <v>01</v>
      </c>
      <c r="C272" s="50" t="s">
        <v>11</v>
      </c>
      <c r="D272" s="49" t="str">
        <f>Tabla8[[#This Row],[Numero Documento]]&amp;Tabla8[[#This Row],[PROG]]&amp;LEFT(Tabla8[[#This Row],[Tipo Empleado]],3)</f>
        <v>0010391003001FIJ</v>
      </c>
      <c r="E272" s="49" t="s">
        <v>293</v>
      </c>
      <c r="F272" s="50" t="s">
        <v>294</v>
      </c>
      <c r="G272" s="49" t="s">
        <v>3133</v>
      </c>
      <c r="H272" s="49" t="s">
        <v>288</v>
      </c>
      <c r="I272" s="51" t="s">
        <v>1668</v>
      </c>
      <c r="J272" s="50" t="s">
        <v>3135</v>
      </c>
      <c r="K272" t="str">
        <f t="shared" si="4"/>
        <v>M</v>
      </c>
    </row>
    <row r="273" spans="1:11">
      <c r="A273" s="48" t="s">
        <v>1446</v>
      </c>
      <c r="B273" s="49" t="str">
        <f>_xlfn.XLOOKUP(Tabla8[[#This Row],[Codigo Area Liquidacion]],TBLAREA[PLANTA],TBLAREA[PROG])</f>
        <v>13</v>
      </c>
      <c r="C273" s="50" t="s">
        <v>11</v>
      </c>
      <c r="D273" s="49" t="str">
        <f>Tabla8[[#This Row],[Numero Documento]]&amp;Tabla8[[#This Row],[PROG]]&amp;LEFT(Tabla8[[#This Row],[Tipo Empleado]],3)</f>
        <v>0010391556713FIJ</v>
      </c>
      <c r="E273" s="49" t="s">
        <v>478</v>
      </c>
      <c r="F273" s="50" t="s">
        <v>27</v>
      </c>
      <c r="G273" s="49" t="s">
        <v>3175</v>
      </c>
      <c r="H273" s="49" t="s">
        <v>342</v>
      </c>
      <c r="I273" s="51" t="s">
        <v>1670</v>
      </c>
      <c r="J273" s="50" t="s">
        <v>3135</v>
      </c>
      <c r="K273" t="str">
        <f t="shared" si="4"/>
        <v>M</v>
      </c>
    </row>
    <row r="274" spans="1:11">
      <c r="A274" s="48" t="s">
        <v>2029</v>
      </c>
      <c r="B274" s="49" t="str">
        <f>_xlfn.XLOOKUP(Tabla8[[#This Row],[Codigo Area Liquidacion]],TBLAREA[PLANTA],TBLAREA[PROG])</f>
        <v>01</v>
      </c>
      <c r="C274" s="50" t="s">
        <v>11</v>
      </c>
      <c r="D274" s="49" t="str">
        <f>Tabla8[[#This Row],[Numero Documento]]&amp;Tabla8[[#This Row],[PROG]]&amp;LEFT(Tabla8[[#This Row],[Tipo Empleado]],3)</f>
        <v>0010400016101FIJ</v>
      </c>
      <c r="E274" s="49" t="s">
        <v>768</v>
      </c>
      <c r="F274" s="50" t="s">
        <v>401</v>
      </c>
      <c r="G274" s="49" t="s">
        <v>3133</v>
      </c>
      <c r="H274" s="49" t="s">
        <v>1116</v>
      </c>
      <c r="I274" s="51" t="s">
        <v>1679</v>
      </c>
      <c r="J274" s="50" t="s">
        <v>3136</v>
      </c>
      <c r="K274" t="str">
        <f t="shared" si="4"/>
        <v>F</v>
      </c>
    </row>
    <row r="275" spans="1:11">
      <c r="A275" s="48" t="s">
        <v>1376</v>
      </c>
      <c r="B275" s="49" t="str">
        <f>_xlfn.XLOOKUP(Tabla8[[#This Row],[Codigo Area Liquidacion]],TBLAREA[PLANTA],TBLAREA[PROG])</f>
        <v>01</v>
      </c>
      <c r="C275" s="50" t="s">
        <v>11</v>
      </c>
      <c r="D275" s="49" t="str">
        <f>Tabla8[[#This Row],[Numero Documento]]&amp;Tabla8[[#This Row],[PROG]]&amp;LEFT(Tabla8[[#This Row],[Tipo Empleado]],3)</f>
        <v>0010403304801FIJ</v>
      </c>
      <c r="E275" s="49" t="s">
        <v>993</v>
      </c>
      <c r="F275" s="50" t="s">
        <v>1255</v>
      </c>
      <c r="G275" s="49" t="s">
        <v>3133</v>
      </c>
      <c r="H275" s="49" t="s">
        <v>960</v>
      </c>
      <c r="I275" s="51" t="s">
        <v>1710</v>
      </c>
      <c r="J275" s="50" t="s">
        <v>3136</v>
      </c>
      <c r="K275" t="str">
        <f t="shared" si="4"/>
        <v>F</v>
      </c>
    </row>
    <row r="276" spans="1:11">
      <c r="A276" s="48" t="s">
        <v>2363</v>
      </c>
      <c r="B276" s="49" t="str">
        <f>_xlfn.XLOOKUP(Tabla8[[#This Row],[Codigo Area Liquidacion]],TBLAREA[PLANTA],TBLAREA[PROG])</f>
        <v>13</v>
      </c>
      <c r="C276" s="50" t="s">
        <v>11</v>
      </c>
      <c r="D276" s="49" t="str">
        <f>Tabla8[[#This Row],[Numero Documento]]&amp;Tabla8[[#This Row],[PROG]]&amp;LEFT(Tabla8[[#This Row],[Tipo Empleado]],3)</f>
        <v>0010404300513FIJ</v>
      </c>
      <c r="E276" s="49" t="s">
        <v>630</v>
      </c>
      <c r="F276" s="50" t="s">
        <v>95</v>
      </c>
      <c r="G276" s="49" t="s">
        <v>3175</v>
      </c>
      <c r="H276" s="49" t="s">
        <v>1952</v>
      </c>
      <c r="I276" s="51" t="s">
        <v>1677</v>
      </c>
      <c r="J276" s="50" t="s">
        <v>3135</v>
      </c>
      <c r="K276" t="str">
        <f t="shared" si="4"/>
        <v>M</v>
      </c>
    </row>
    <row r="277" spans="1:11">
      <c r="A277" s="48" t="s">
        <v>2472</v>
      </c>
      <c r="B277" s="49" t="str">
        <f>_xlfn.XLOOKUP(Tabla8[[#This Row],[Codigo Area Liquidacion]],TBLAREA[PLANTA],TBLAREA[PROG])</f>
        <v>13</v>
      </c>
      <c r="C277" s="50" t="s">
        <v>11</v>
      </c>
      <c r="D277" s="49" t="str">
        <f>Tabla8[[#This Row],[Numero Documento]]&amp;Tabla8[[#This Row],[PROG]]&amp;LEFT(Tabla8[[#This Row],[Tipo Empleado]],3)</f>
        <v>0010406988513FIJ</v>
      </c>
      <c r="E277" s="49" t="s">
        <v>658</v>
      </c>
      <c r="F277" s="50" t="s">
        <v>430</v>
      </c>
      <c r="G277" s="49" t="s">
        <v>3175</v>
      </c>
      <c r="H277" s="49" t="s">
        <v>1952</v>
      </c>
      <c r="I277" s="51" t="s">
        <v>1677</v>
      </c>
      <c r="J277" s="50" t="s">
        <v>3135</v>
      </c>
      <c r="K277" t="str">
        <f t="shared" si="4"/>
        <v>M</v>
      </c>
    </row>
    <row r="278" spans="1:11">
      <c r="A278" s="48" t="s">
        <v>1474</v>
      </c>
      <c r="B278" s="49" t="str">
        <f>_xlfn.XLOOKUP(Tabla8[[#This Row],[Codigo Area Liquidacion]],TBLAREA[PLANTA],TBLAREA[PROG])</f>
        <v>13</v>
      </c>
      <c r="C278" s="50" t="s">
        <v>11</v>
      </c>
      <c r="D278" s="49" t="str">
        <f>Tabla8[[#This Row],[Numero Documento]]&amp;Tabla8[[#This Row],[PROG]]&amp;LEFT(Tabla8[[#This Row],[Tipo Empleado]],3)</f>
        <v>0010408303513FIJ</v>
      </c>
      <c r="E278" s="49" t="s">
        <v>3197</v>
      </c>
      <c r="F278" s="50" t="s">
        <v>10</v>
      </c>
      <c r="G278" s="49" t="s">
        <v>3175</v>
      </c>
      <c r="H278" s="49" t="s">
        <v>342</v>
      </c>
      <c r="I278" s="51" t="s">
        <v>1670</v>
      </c>
      <c r="J278" s="50" t="s">
        <v>3136</v>
      </c>
      <c r="K278" t="str">
        <f t="shared" si="4"/>
        <v>F</v>
      </c>
    </row>
    <row r="279" spans="1:11">
      <c r="A279" s="48" t="s">
        <v>3565</v>
      </c>
      <c r="B279" s="49" t="str">
        <f>_xlfn.XLOOKUP(Tabla8[[#This Row],[Codigo Area Liquidacion]],TBLAREA[PLANTA],TBLAREA[PROG])</f>
        <v>01</v>
      </c>
      <c r="C279" s="50" t="s">
        <v>3036</v>
      </c>
      <c r="D279" s="49" t="str">
        <f>Tabla8[[#This Row],[Numero Documento]]&amp;Tabla8[[#This Row],[PROG]]&amp;LEFT(Tabla8[[#This Row],[Tipo Empleado]],3)</f>
        <v>0010409524501EMP</v>
      </c>
      <c r="E279" s="49" t="s">
        <v>3564</v>
      </c>
      <c r="F279" s="50" t="s">
        <v>1738</v>
      </c>
      <c r="G279" s="49" t="s">
        <v>3133</v>
      </c>
      <c r="H279" s="49" t="s">
        <v>1116</v>
      </c>
      <c r="I279" s="51" t="s">
        <v>1679</v>
      </c>
      <c r="J279" s="50" t="s">
        <v>3135</v>
      </c>
      <c r="K279" t="str">
        <f t="shared" si="4"/>
        <v>M</v>
      </c>
    </row>
    <row r="280" spans="1:11">
      <c r="A280" s="48" t="s">
        <v>2100</v>
      </c>
      <c r="B280" s="49" t="str">
        <f>_xlfn.XLOOKUP(Tabla8[[#This Row],[Codigo Area Liquidacion]],TBLAREA[PLANTA],TBLAREA[PROG])</f>
        <v>01</v>
      </c>
      <c r="C280" s="50" t="s">
        <v>11</v>
      </c>
      <c r="D280" s="49" t="str">
        <f>Tabla8[[#This Row],[Numero Documento]]&amp;Tabla8[[#This Row],[PROG]]&amp;LEFT(Tabla8[[#This Row],[Tipo Empleado]],3)</f>
        <v>0010409802501FIJ</v>
      </c>
      <c r="E280" s="49" t="s">
        <v>782</v>
      </c>
      <c r="F280" s="50" t="s">
        <v>8</v>
      </c>
      <c r="G280" s="49" t="s">
        <v>3133</v>
      </c>
      <c r="H280" s="49" t="s">
        <v>1116</v>
      </c>
      <c r="I280" s="51" t="s">
        <v>1679</v>
      </c>
      <c r="J280" s="50" t="s">
        <v>3136</v>
      </c>
      <c r="K280" t="str">
        <f t="shared" si="4"/>
        <v>F</v>
      </c>
    </row>
    <row r="281" spans="1:11">
      <c r="A281" s="48" t="s">
        <v>2149</v>
      </c>
      <c r="B281" s="49" t="str">
        <f>_xlfn.XLOOKUP(Tabla8[[#This Row],[Codigo Area Liquidacion]],TBLAREA[PLANTA],TBLAREA[PROG])</f>
        <v>01</v>
      </c>
      <c r="C281" s="50" t="s">
        <v>11</v>
      </c>
      <c r="D281" s="49" t="str">
        <f>Tabla8[[#This Row],[Numero Documento]]&amp;Tabla8[[#This Row],[PROG]]&amp;LEFT(Tabla8[[#This Row],[Tipo Empleado]],3)</f>
        <v>0010410864201FIJ</v>
      </c>
      <c r="E281" s="49" t="s">
        <v>789</v>
      </c>
      <c r="F281" s="50" t="s">
        <v>8</v>
      </c>
      <c r="G281" s="49" t="s">
        <v>3133</v>
      </c>
      <c r="H281" s="49" t="s">
        <v>1116</v>
      </c>
      <c r="I281" s="51" t="s">
        <v>1679</v>
      </c>
      <c r="J281" s="50" t="s">
        <v>3136</v>
      </c>
      <c r="K281" t="str">
        <f t="shared" si="4"/>
        <v>F</v>
      </c>
    </row>
    <row r="282" spans="1:11">
      <c r="A282" s="48" t="s">
        <v>1841</v>
      </c>
      <c r="B282" s="49" t="str">
        <f>_xlfn.XLOOKUP(Tabla8[[#This Row],[Codigo Area Liquidacion]],TBLAREA[PLANTA],TBLAREA[PROG])</f>
        <v>01</v>
      </c>
      <c r="C282" s="50" t="s">
        <v>11</v>
      </c>
      <c r="D282" s="49" t="str">
        <f>Tabla8[[#This Row],[Numero Documento]]&amp;Tabla8[[#This Row],[PROG]]&amp;LEFT(Tabla8[[#This Row],[Tipo Empleado]],3)</f>
        <v>0010411248701FIJ</v>
      </c>
      <c r="E282" s="49" t="s">
        <v>1840</v>
      </c>
      <c r="F282" s="50" t="s">
        <v>3156</v>
      </c>
      <c r="G282" s="49" t="s">
        <v>3133</v>
      </c>
      <c r="H282" s="49" t="s">
        <v>208</v>
      </c>
      <c r="I282" s="51" t="s">
        <v>3855</v>
      </c>
      <c r="J282" s="50" t="s">
        <v>3135</v>
      </c>
      <c r="K282" t="str">
        <f t="shared" si="4"/>
        <v>M</v>
      </c>
    </row>
    <row r="283" spans="1:11">
      <c r="A283" s="48" t="s">
        <v>1490</v>
      </c>
      <c r="B283" s="49" t="str">
        <f>_xlfn.XLOOKUP(Tabla8[[#This Row],[Codigo Area Liquidacion]],TBLAREA[PLANTA],TBLAREA[PROG])</f>
        <v>13</v>
      </c>
      <c r="C283" s="50" t="s">
        <v>11</v>
      </c>
      <c r="D283" s="49" t="str">
        <f>Tabla8[[#This Row],[Numero Documento]]&amp;Tabla8[[#This Row],[PROG]]&amp;LEFT(Tabla8[[#This Row],[Tipo Empleado]],3)</f>
        <v>0010415832413FIJ</v>
      </c>
      <c r="E283" s="49" t="s">
        <v>821</v>
      </c>
      <c r="F283" s="50" t="s">
        <v>1255</v>
      </c>
      <c r="G283" s="49" t="s">
        <v>3175</v>
      </c>
      <c r="H283" s="49" t="s">
        <v>811</v>
      </c>
      <c r="I283" s="51" t="s">
        <v>1705</v>
      </c>
      <c r="J283" s="50" t="s">
        <v>3136</v>
      </c>
      <c r="K283" t="str">
        <f t="shared" si="4"/>
        <v>F</v>
      </c>
    </row>
    <row r="284" spans="1:11">
      <c r="A284" s="48" t="s">
        <v>1339</v>
      </c>
      <c r="B284" s="49" t="str">
        <f>_xlfn.XLOOKUP(Tabla8[[#This Row],[Codigo Area Liquidacion]],TBLAREA[PLANTA],TBLAREA[PROG])</f>
        <v>01</v>
      </c>
      <c r="C284" s="50" t="s">
        <v>11</v>
      </c>
      <c r="D284" s="49" t="str">
        <f>Tabla8[[#This Row],[Numero Documento]]&amp;Tabla8[[#This Row],[PROG]]&amp;LEFT(Tabla8[[#This Row],[Tipo Empleado]],3)</f>
        <v>0010416477701FIJ</v>
      </c>
      <c r="E284" s="49" t="s">
        <v>788</v>
      </c>
      <c r="F284" s="50" t="s">
        <v>507</v>
      </c>
      <c r="G284" s="49" t="s">
        <v>3133</v>
      </c>
      <c r="H284" s="49" t="s">
        <v>1116</v>
      </c>
      <c r="I284" s="51" t="s">
        <v>1679</v>
      </c>
      <c r="J284" s="50" t="s">
        <v>3136</v>
      </c>
      <c r="K284" t="str">
        <f t="shared" si="4"/>
        <v>F</v>
      </c>
    </row>
    <row r="285" spans="1:11">
      <c r="A285" s="48" t="s">
        <v>2723</v>
      </c>
      <c r="B285" s="49" t="str">
        <f>_xlfn.XLOOKUP(Tabla8[[#This Row],[Codigo Area Liquidacion]],TBLAREA[PLANTA],TBLAREA[PROG])</f>
        <v>11</v>
      </c>
      <c r="C285" s="50" t="s">
        <v>11</v>
      </c>
      <c r="D285" s="49" t="str">
        <f>Tabla8[[#This Row],[Numero Documento]]&amp;Tabla8[[#This Row],[PROG]]&amp;LEFT(Tabla8[[#This Row],[Tipo Empleado]],3)</f>
        <v>0010423115411FIJ</v>
      </c>
      <c r="E285" s="49" t="s">
        <v>594</v>
      </c>
      <c r="F285" s="50" t="s">
        <v>130</v>
      </c>
      <c r="G285" s="49" t="s">
        <v>3145</v>
      </c>
      <c r="H285" s="49" t="s">
        <v>589</v>
      </c>
      <c r="I285" s="51" t="s">
        <v>1715</v>
      </c>
      <c r="J285" s="50" t="s">
        <v>3135</v>
      </c>
      <c r="K285" t="str">
        <f t="shared" si="4"/>
        <v>M</v>
      </c>
    </row>
    <row r="286" spans="1:11">
      <c r="A286" s="48" t="s">
        <v>2067</v>
      </c>
      <c r="B286" s="49" t="str">
        <f>_xlfn.XLOOKUP(Tabla8[[#This Row],[Codigo Area Liquidacion]],TBLAREA[PLANTA],TBLAREA[PROG])</f>
        <v>01</v>
      </c>
      <c r="C286" s="50" t="s">
        <v>11</v>
      </c>
      <c r="D286" s="49" t="str">
        <f>Tabla8[[#This Row],[Numero Documento]]&amp;Tabla8[[#This Row],[PROG]]&amp;LEFT(Tabla8[[#This Row],[Tipo Empleado]],3)</f>
        <v>0010426807301FIJ</v>
      </c>
      <c r="E286" s="49" t="s">
        <v>199</v>
      </c>
      <c r="F286" s="50" t="s">
        <v>90</v>
      </c>
      <c r="G286" s="49" t="s">
        <v>3133</v>
      </c>
      <c r="H286" s="49" t="s">
        <v>193</v>
      </c>
      <c r="I286" s="51" t="s">
        <v>1712</v>
      </c>
      <c r="J286" s="50" t="s">
        <v>3135</v>
      </c>
      <c r="K286" t="str">
        <f t="shared" si="4"/>
        <v>M</v>
      </c>
    </row>
    <row r="287" spans="1:11">
      <c r="A287" s="48" t="s">
        <v>2163</v>
      </c>
      <c r="B287" s="49" t="str">
        <f>_xlfn.XLOOKUP(Tabla8[[#This Row],[Codigo Area Liquidacion]],TBLAREA[PLANTA],TBLAREA[PROG])</f>
        <v>01</v>
      </c>
      <c r="C287" s="50" t="s">
        <v>11</v>
      </c>
      <c r="D287" s="49" t="str">
        <f>Tabla8[[#This Row],[Numero Documento]]&amp;Tabla8[[#This Row],[PROG]]&amp;LEFT(Tabla8[[#This Row],[Tipo Empleado]],3)</f>
        <v>0010430705301FIJ</v>
      </c>
      <c r="E287" s="49" t="s">
        <v>705</v>
      </c>
      <c r="F287" s="50" t="s">
        <v>8</v>
      </c>
      <c r="G287" s="49" t="s">
        <v>3133</v>
      </c>
      <c r="H287" s="49" t="s">
        <v>699</v>
      </c>
      <c r="I287" s="51" t="s">
        <v>1708</v>
      </c>
      <c r="J287" s="50" t="s">
        <v>3136</v>
      </c>
      <c r="K287" t="str">
        <f t="shared" si="4"/>
        <v>F</v>
      </c>
    </row>
    <row r="288" spans="1:11">
      <c r="A288" s="48" t="s">
        <v>1511</v>
      </c>
      <c r="B288" s="49" t="str">
        <f>_xlfn.XLOOKUP(Tabla8[[#This Row],[Codigo Area Liquidacion]],TBLAREA[PLANTA],TBLAREA[PROG])</f>
        <v>13</v>
      </c>
      <c r="C288" s="50" t="s">
        <v>11</v>
      </c>
      <c r="D288" s="49" t="str">
        <f>Tabla8[[#This Row],[Numero Documento]]&amp;Tabla8[[#This Row],[PROG]]&amp;LEFT(Tabla8[[#This Row],[Tipo Empleado]],3)</f>
        <v>0010432177313FIJ</v>
      </c>
      <c r="E288" s="49" t="s">
        <v>576</v>
      </c>
      <c r="F288" s="50" t="s">
        <v>577</v>
      </c>
      <c r="G288" s="49" t="s">
        <v>3175</v>
      </c>
      <c r="H288" s="49" t="s">
        <v>1959</v>
      </c>
      <c r="I288" s="51" t="s">
        <v>1673</v>
      </c>
      <c r="J288" s="50" t="s">
        <v>3135</v>
      </c>
      <c r="K288" t="str">
        <f t="shared" si="4"/>
        <v>M</v>
      </c>
    </row>
    <row r="289" spans="1:11">
      <c r="A289" s="48" t="s">
        <v>2200</v>
      </c>
      <c r="B289" s="49" t="str">
        <f>_xlfn.XLOOKUP(Tabla8[[#This Row],[Codigo Area Liquidacion]],TBLAREA[PLANTA],TBLAREA[PROG])</f>
        <v>01</v>
      </c>
      <c r="C289" s="50" t="s">
        <v>11</v>
      </c>
      <c r="D289" s="49" t="str">
        <f>Tabla8[[#This Row],[Numero Documento]]&amp;Tabla8[[#This Row],[PROG]]&amp;LEFT(Tabla8[[#This Row],[Tipo Empleado]],3)</f>
        <v>0010432854701FIJ</v>
      </c>
      <c r="E289" s="49" t="s">
        <v>206</v>
      </c>
      <c r="F289" s="50" t="s">
        <v>27</v>
      </c>
      <c r="G289" s="49" t="s">
        <v>3133</v>
      </c>
      <c r="H289" s="49" t="s">
        <v>205</v>
      </c>
      <c r="I289" s="51" t="s">
        <v>1691</v>
      </c>
      <c r="J289" s="50" t="s">
        <v>3135</v>
      </c>
      <c r="K289" t="str">
        <f t="shared" si="4"/>
        <v>M</v>
      </c>
    </row>
    <row r="290" spans="1:11">
      <c r="A290" s="48" t="s">
        <v>2740</v>
      </c>
      <c r="B290" s="49" t="str">
        <f>_xlfn.XLOOKUP(Tabla8[[#This Row],[Codigo Area Liquidacion]],TBLAREA[PLANTA],TBLAREA[PROG])</f>
        <v>11</v>
      </c>
      <c r="C290" s="50" t="s">
        <v>11</v>
      </c>
      <c r="D290" s="49" t="str">
        <f>Tabla8[[#This Row],[Numero Documento]]&amp;Tabla8[[#This Row],[PROG]]&amp;LEFT(Tabla8[[#This Row],[Tipo Empleado]],3)</f>
        <v>0010435989811FIJ</v>
      </c>
      <c r="E290" s="49" t="s">
        <v>105</v>
      </c>
      <c r="F290" s="50" t="s">
        <v>107</v>
      </c>
      <c r="G290" s="49" t="s">
        <v>3145</v>
      </c>
      <c r="H290" s="49" t="s">
        <v>106</v>
      </c>
      <c r="I290" s="51" t="s">
        <v>1690</v>
      </c>
      <c r="J290" s="50" t="s">
        <v>3135</v>
      </c>
      <c r="K290" t="str">
        <f t="shared" si="4"/>
        <v>M</v>
      </c>
    </row>
    <row r="291" spans="1:11">
      <c r="A291" s="48" t="s">
        <v>1346</v>
      </c>
      <c r="B291" s="49" t="str">
        <f>_xlfn.XLOOKUP(Tabla8[[#This Row],[Codigo Area Liquidacion]],TBLAREA[PLANTA],TBLAREA[PROG])</f>
        <v>01</v>
      </c>
      <c r="C291" s="50" t="s">
        <v>11</v>
      </c>
      <c r="D291" s="49" t="str">
        <f>Tabla8[[#This Row],[Numero Documento]]&amp;Tabla8[[#This Row],[PROG]]&amp;LEFT(Tabla8[[#This Row],[Tipo Empleado]],3)</f>
        <v>0010445299001FIJ</v>
      </c>
      <c r="E291" s="49" t="s">
        <v>3165</v>
      </c>
      <c r="F291" s="50" t="s">
        <v>264</v>
      </c>
      <c r="G291" s="49" t="s">
        <v>3133</v>
      </c>
      <c r="H291" s="49" t="s">
        <v>1962</v>
      </c>
      <c r="I291" s="51" t="s">
        <v>1718</v>
      </c>
      <c r="J291" s="50" t="s">
        <v>3136</v>
      </c>
      <c r="K291" t="str">
        <f t="shared" si="4"/>
        <v>F</v>
      </c>
    </row>
    <row r="292" spans="1:11">
      <c r="A292" s="48" t="s">
        <v>4039</v>
      </c>
      <c r="B292" s="49" t="str">
        <f>_xlfn.XLOOKUP(Tabla8[[#This Row],[Codigo Area Liquidacion]],TBLAREA[PLANTA],TBLAREA[PROG])</f>
        <v>13</v>
      </c>
      <c r="C292" s="50" t="s">
        <v>11</v>
      </c>
      <c r="D292" s="49" t="str">
        <f>Tabla8[[#This Row],[Numero Documento]]&amp;Tabla8[[#This Row],[PROG]]&amp;LEFT(Tabla8[[#This Row],[Tipo Empleado]],3)</f>
        <v>0010451317113FIJ</v>
      </c>
      <c r="E292" s="49" t="s">
        <v>3856</v>
      </c>
      <c r="F292" s="50" t="s">
        <v>423</v>
      </c>
      <c r="G292" s="49" t="s">
        <v>3175</v>
      </c>
      <c r="H292" s="49" t="s">
        <v>342</v>
      </c>
      <c r="I292" s="51" t="s">
        <v>1670</v>
      </c>
      <c r="J292" s="50" t="s">
        <v>3135</v>
      </c>
      <c r="K292" t="str">
        <f t="shared" si="4"/>
        <v>M</v>
      </c>
    </row>
    <row r="293" spans="1:11">
      <c r="A293" s="48" t="s">
        <v>1433</v>
      </c>
      <c r="B293" s="49" t="str">
        <f>_xlfn.XLOOKUP(Tabla8[[#This Row],[Codigo Area Liquidacion]],TBLAREA[PLANTA],TBLAREA[PROG])</f>
        <v>13</v>
      </c>
      <c r="C293" s="50" t="s">
        <v>11</v>
      </c>
      <c r="D293" s="49" t="str">
        <f>Tabla8[[#This Row],[Numero Documento]]&amp;Tabla8[[#This Row],[PROG]]&amp;LEFT(Tabla8[[#This Row],[Tipo Empleado]],3)</f>
        <v>0010455460513FIJ</v>
      </c>
      <c r="E293" s="49" t="s">
        <v>1432</v>
      </c>
      <c r="F293" s="50" t="s">
        <v>1434</v>
      </c>
      <c r="G293" s="49" t="s">
        <v>3175</v>
      </c>
      <c r="H293" s="49" t="s">
        <v>342</v>
      </c>
      <c r="I293" s="51" t="s">
        <v>1670</v>
      </c>
      <c r="J293" s="50" t="s">
        <v>3136</v>
      </c>
      <c r="K293" t="str">
        <f t="shared" si="4"/>
        <v>F</v>
      </c>
    </row>
    <row r="294" spans="1:11">
      <c r="A294" s="48" t="s">
        <v>3473</v>
      </c>
      <c r="B294" s="49" t="str">
        <f>_xlfn.XLOOKUP(Tabla8[[#This Row],[Codigo Area Liquidacion]],TBLAREA[PLANTA],TBLAREA[PROG])</f>
        <v>13</v>
      </c>
      <c r="C294" s="50" t="s">
        <v>11</v>
      </c>
      <c r="D294" s="49" t="str">
        <f>Tabla8[[#This Row],[Numero Documento]]&amp;Tabla8[[#This Row],[PROG]]&amp;LEFT(Tabla8[[#This Row],[Tipo Empleado]],3)</f>
        <v>0010462844113FIJ</v>
      </c>
      <c r="E294" s="49" t="s">
        <v>3472</v>
      </c>
      <c r="F294" s="50" t="s">
        <v>434</v>
      </c>
      <c r="G294" s="49" t="s">
        <v>3175</v>
      </c>
      <c r="H294" s="49" t="s">
        <v>342</v>
      </c>
      <c r="I294" s="51" t="s">
        <v>1670</v>
      </c>
      <c r="J294" s="50" t="s">
        <v>3135</v>
      </c>
      <c r="K294" t="str">
        <f t="shared" si="4"/>
        <v>M</v>
      </c>
    </row>
    <row r="295" spans="1:11">
      <c r="A295" s="48" t="s">
        <v>1326</v>
      </c>
      <c r="B295" s="49" t="str">
        <f>_xlfn.XLOOKUP(Tabla8[[#This Row],[Codigo Area Liquidacion]],TBLAREA[PLANTA],TBLAREA[PROG])</f>
        <v>01</v>
      </c>
      <c r="C295" s="50" t="s">
        <v>11</v>
      </c>
      <c r="D295" s="49" t="str">
        <f>Tabla8[[#This Row],[Numero Documento]]&amp;Tabla8[[#This Row],[PROG]]&amp;LEFT(Tabla8[[#This Row],[Tipo Empleado]],3)</f>
        <v>0010464126101FIJ</v>
      </c>
      <c r="E295" s="49" t="s">
        <v>189</v>
      </c>
      <c r="F295" s="50" t="s">
        <v>1945</v>
      </c>
      <c r="G295" s="49" t="s">
        <v>3133</v>
      </c>
      <c r="H295" s="49" t="s">
        <v>190</v>
      </c>
      <c r="I295" s="51" t="s">
        <v>1719</v>
      </c>
      <c r="J295" s="50" t="s">
        <v>3136</v>
      </c>
      <c r="K295" t="str">
        <f t="shared" si="4"/>
        <v>F</v>
      </c>
    </row>
    <row r="296" spans="1:11">
      <c r="A296" s="48" t="s">
        <v>4040</v>
      </c>
      <c r="B296" s="49" t="str">
        <f>_xlfn.XLOOKUP(Tabla8[[#This Row],[Codigo Area Liquidacion]],TBLAREA[PLANTA],TBLAREA[PROG])</f>
        <v>13</v>
      </c>
      <c r="C296" s="50" t="s">
        <v>11</v>
      </c>
      <c r="D296" s="49" t="str">
        <f>Tabla8[[#This Row],[Numero Documento]]&amp;Tabla8[[#This Row],[PROG]]&amp;LEFT(Tabla8[[#This Row],[Tipo Empleado]],3)</f>
        <v>0010465574113FIJ</v>
      </c>
      <c r="E296" s="49" t="s">
        <v>3857</v>
      </c>
      <c r="F296" s="50" t="s">
        <v>177</v>
      </c>
      <c r="G296" s="49" t="s">
        <v>3175</v>
      </c>
      <c r="H296" s="49" t="s">
        <v>342</v>
      </c>
      <c r="I296" s="51" t="s">
        <v>1670</v>
      </c>
      <c r="J296" s="50" t="s">
        <v>3135</v>
      </c>
      <c r="K296" t="str">
        <f t="shared" si="4"/>
        <v>M</v>
      </c>
    </row>
    <row r="297" spans="1:11">
      <c r="A297" s="48" t="s">
        <v>2352</v>
      </c>
      <c r="B297" s="49" t="str">
        <f>_xlfn.XLOOKUP(Tabla8[[#This Row],[Codigo Area Liquidacion]],TBLAREA[PLANTA],TBLAREA[PROG])</f>
        <v>13</v>
      </c>
      <c r="C297" s="50" t="s">
        <v>11</v>
      </c>
      <c r="D297" s="49" t="str">
        <f>Tabla8[[#This Row],[Numero Documento]]&amp;Tabla8[[#This Row],[PROG]]&amp;LEFT(Tabla8[[#This Row],[Tipo Empleado]],3)</f>
        <v>0010469021913FIJ</v>
      </c>
      <c r="E297" s="49" t="s">
        <v>421</v>
      </c>
      <c r="F297" s="50" t="s">
        <v>82</v>
      </c>
      <c r="G297" s="49" t="s">
        <v>3175</v>
      </c>
      <c r="H297" s="49" t="s">
        <v>342</v>
      </c>
      <c r="I297" s="51" t="s">
        <v>1670</v>
      </c>
      <c r="J297" s="50" t="s">
        <v>3136</v>
      </c>
      <c r="K297" t="str">
        <f t="shared" si="4"/>
        <v>F</v>
      </c>
    </row>
    <row r="298" spans="1:11">
      <c r="A298" s="48" t="s">
        <v>2068</v>
      </c>
      <c r="B298" s="49" t="str">
        <f>_xlfn.XLOOKUP(Tabla8[[#This Row],[Codigo Area Liquidacion]],TBLAREA[PLANTA],TBLAREA[PROG])</f>
        <v>01</v>
      </c>
      <c r="C298" s="50" t="s">
        <v>11</v>
      </c>
      <c r="D298" s="49" t="str">
        <f>Tabla8[[#This Row],[Numero Documento]]&amp;Tabla8[[#This Row],[PROG]]&amp;LEFT(Tabla8[[#This Row],[Tipo Empleado]],3)</f>
        <v>0010469262901FIJ</v>
      </c>
      <c r="E298" s="49" t="s">
        <v>676</v>
      </c>
      <c r="F298" s="50" t="s">
        <v>677</v>
      </c>
      <c r="G298" s="49" t="s">
        <v>3133</v>
      </c>
      <c r="H298" s="49" t="s">
        <v>193</v>
      </c>
      <c r="I298" s="51" t="s">
        <v>1712</v>
      </c>
      <c r="J298" s="50" t="s">
        <v>3135</v>
      </c>
      <c r="K298" t="str">
        <f t="shared" si="4"/>
        <v>M</v>
      </c>
    </row>
    <row r="299" spans="1:11">
      <c r="A299" s="48" t="s">
        <v>2377</v>
      </c>
      <c r="B299" s="49" t="str">
        <f>_xlfn.XLOOKUP(Tabla8[[#This Row],[Codigo Area Liquidacion]],TBLAREA[PLANTA],TBLAREA[PROG])</f>
        <v>13</v>
      </c>
      <c r="C299" s="50" t="s">
        <v>11</v>
      </c>
      <c r="D299" s="49" t="str">
        <f>Tabla8[[#This Row],[Numero Documento]]&amp;Tabla8[[#This Row],[PROG]]&amp;LEFT(Tabla8[[#This Row],[Tipo Empleado]],3)</f>
        <v>0010471905913FIJ</v>
      </c>
      <c r="E299" s="49" t="s">
        <v>443</v>
      </c>
      <c r="F299" s="50" t="s">
        <v>444</v>
      </c>
      <c r="G299" s="49" t="s">
        <v>3175</v>
      </c>
      <c r="H299" s="49" t="s">
        <v>342</v>
      </c>
      <c r="I299" s="51" t="s">
        <v>1670</v>
      </c>
      <c r="J299" s="50" t="s">
        <v>3135</v>
      </c>
      <c r="K299" t="str">
        <f t="shared" si="4"/>
        <v>M</v>
      </c>
    </row>
    <row r="300" spans="1:11">
      <c r="A300" s="48" t="s">
        <v>1350</v>
      </c>
      <c r="B300" s="49" t="str">
        <f>_xlfn.XLOOKUP(Tabla8[[#This Row],[Codigo Area Liquidacion]],TBLAREA[PLANTA],TBLAREA[PROG])</f>
        <v>01</v>
      </c>
      <c r="C300" s="50" t="s">
        <v>11</v>
      </c>
      <c r="D300" s="49" t="str">
        <f>Tabla8[[#This Row],[Numero Documento]]&amp;Tabla8[[#This Row],[PROG]]&amp;LEFT(Tabla8[[#This Row],[Tipo Empleado]],3)</f>
        <v>0010472950401FIJ</v>
      </c>
      <c r="E300" s="49" t="s">
        <v>979</v>
      </c>
      <c r="F300" s="50" t="s">
        <v>491</v>
      </c>
      <c r="G300" s="49" t="s">
        <v>3133</v>
      </c>
      <c r="H300" s="49" t="s">
        <v>960</v>
      </c>
      <c r="I300" s="51" t="s">
        <v>1710</v>
      </c>
      <c r="J300" s="50" t="s">
        <v>3136</v>
      </c>
      <c r="K300" t="str">
        <f t="shared" si="4"/>
        <v>F</v>
      </c>
    </row>
    <row r="301" spans="1:11">
      <c r="A301" s="48" t="s">
        <v>2280</v>
      </c>
      <c r="B301" s="49" t="str">
        <f>_xlfn.XLOOKUP(Tabla8[[#This Row],[Codigo Area Liquidacion]],TBLAREA[PLANTA],TBLAREA[PROG])</f>
        <v>01</v>
      </c>
      <c r="C301" s="50" t="s">
        <v>11</v>
      </c>
      <c r="D301" s="49" t="str">
        <f>Tabla8[[#This Row],[Numero Documento]]&amp;Tabla8[[#This Row],[PROG]]&amp;LEFT(Tabla8[[#This Row],[Tipo Empleado]],3)</f>
        <v>0010482378601FIJ</v>
      </c>
      <c r="E301" s="49" t="s">
        <v>951</v>
      </c>
      <c r="F301" s="50" t="s">
        <v>75</v>
      </c>
      <c r="G301" s="49" t="s">
        <v>3133</v>
      </c>
      <c r="H301" s="49" t="s">
        <v>1953</v>
      </c>
      <c r="I301" s="51" t="s">
        <v>1669</v>
      </c>
      <c r="J301" s="50" t="s">
        <v>3136</v>
      </c>
      <c r="K301" t="str">
        <f t="shared" si="4"/>
        <v>F</v>
      </c>
    </row>
    <row r="302" spans="1:11">
      <c r="A302" s="48" t="s">
        <v>2901</v>
      </c>
      <c r="B302" s="49" t="str">
        <f>_xlfn.XLOOKUP(Tabla8[[#This Row],[Codigo Area Liquidacion]],TBLAREA[PLANTA],TBLAREA[PROG])</f>
        <v>01</v>
      </c>
      <c r="C302" s="50" t="s">
        <v>3046</v>
      </c>
      <c r="D302" s="49" t="str">
        <f>Tabla8[[#This Row],[Numero Documento]]&amp;Tabla8[[#This Row],[PROG]]&amp;LEFT(Tabla8[[#This Row],[Tipo Empleado]],3)</f>
        <v>0010483026001TRA</v>
      </c>
      <c r="E302" s="49" t="s">
        <v>1015</v>
      </c>
      <c r="F302" s="50" t="s">
        <v>697</v>
      </c>
      <c r="G302" s="49" t="s">
        <v>3133</v>
      </c>
      <c r="H302" s="49" t="s">
        <v>1116</v>
      </c>
      <c r="I302" s="51" t="s">
        <v>1679</v>
      </c>
      <c r="J302" s="50" t="s">
        <v>3135</v>
      </c>
      <c r="K302" t="str">
        <f t="shared" si="4"/>
        <v>M</v>
      </c>
    </row>
    <row r="303" spans="1:11">
      <c r="A303" s="48" t="s">
        <v>1314</v>
      </c>
      <c r="B303" s="49" t="str">
        <f>_xlfn.XLOOKUP(Tabla8[[#This Row],[Codigo Area Liquidacion]],TBLAREA[PLANTA],TBLAREA[PROG])</f>
        <v>13</v>
      </c>
      <c r="C303" s="50" t="s">
        <v>11</v>
      </c>
      <c r="D303" s="49" t="str">
        <f>Tabla8[[#This Row],[Numero Documento]]&amp;Tabla8[[#This Row],[PROG]]&amp;LEFT(Tabla8[[#This Row],[Tipo Empleado]],3)</f>
        <v>0010485398113FIJ</v>
      </c>
      <c r="E303" s="49" t="s">
        <v>317</v>
      </c>
      <c r="F303" s="50" t="s">
        <v>108</v>
      </c>
      <c r="G303" s="49" t="s">
        <v>3175</v>
      </c>
      <c r="H303" s="49" t="s">
        <v>1952</v>
      </c>
      <c r="I303" s="51" t="s">
        <v>1677</v>
      </c>
      <c r="J303" s="50" t="s">
        <v>3136</v>
      </c>
      <c r="K303" t="str">
        <f t="shared" si="4"/>
        <v>F</v>
      </c>
    </row>
    <row r="304" spans="1:11">
      <c r="A304" s="48" t="s">
        <v>4041</v>
      </c>
      <c r="B304" s="49" t="str">
        <f>_xlfn.XLOOKUP(Tabla8[[#This Row],[Codigo Area Liquidacion]],TBLAREA[PLANTA],TBLAREA[PROG])</f>
        <v>01</v>
      </c>
      <c r="C304" s="50" t="s">
        <v>3036</v>
      </c>
      <c r="D304" s="49" t="str">
        <f>Tabla8[[#This Row],[Numero Documento]]&amp;Tabla8[[#This Row],[PROG]]&amp;LEFT(Tabla8[[#This Row],[Tipo Empleado]],3)</f>
        <v>0010486206501EMP</v>
      </c>
      <c r="E304" s="49" t="s">
        <v>1279</v>
      </c>
      <c r="F304" s="50" t="s">
        <v>3858</v>
      </c>
      <c r="G304" s="49" t="s">
        <v>3133</v>
      </c>
      <c r="H304" s="49" t="s">
        <v>1116</v>
      </c>
      <c r="I304" s="51" t="s">
        <v>1679</v>
      </c>
      <c r="J304" s="50" t="s">
        <v>3136</v>
      </c>
      <c r="K304" t="str">
        <f t="shared" si="4"/>
        <v>F</v>
      </c>
    </row>
    <row r="305" spans="1:11">
      <c r="A305" s="48" t="s">
        <v>1496</v>
      </c>
      <c r="B305" s="49" t="str">
        <f>_xlfn.XLOOKUP(Tabla8[[#This Row],[Codigo Area Liquidacion]],TBLAREA[PLANTA],TBLAREA[PROG])</f>
        <v>13</v>
      </c>
      <c r="C305" s="50" t="s">
        <v>11</v>
      </c>
      <c r="D305" s="49" t="str">
        <f>Tabla8[[#This Row],[Numero Documento]]&amp;Tabla8[[#This Row],[PROG]]&amp;LEFT(Tabla8[[#This Row],[Tipo Empleado]],3)</f>
        <v>0010487478913FIJ</v>
      </c>
      <c r="E305" s="49" t="s">
        <v>823</v>
      </c>
      <c r="F305" s="50" t="s">
        <v>824</v>
      </c>
      <c r="G305" s="49" t="s">
        <v>3175</v>
      </c>
      <c r="H305" s="49" t="s">
        <v>811</v>
      </c>
      <c r="I305" s="51" t="s">
        <v>1705</v>
      </c>
      <c r="J305" s="50" t="s">
        <v>3136</v>
      </c>
      <c r="K305" t="str">
        <f t="shared" si="4"/>
        <v>F</v>
      </c>
    </row>
    <row r="306" spans="1:11">
      <c r="A306" s="48" t="s">
        <v>2265</v>
      </c>
      <c r="B306" s="49" t="str">
        <f>_xlfn.XLOOKUP(Tabla8[[#This Row],[Codigo Area Liquidacion]],TBLAREA[PLANTA],TBLAREA[PROG])</f>
        <v>01</v>
      </c>
      <c r="C306" s="50" t="s">
        <v>11</v>
      </c>
      <c r="D306" s="49" t="str">
        <f>Tabla8[[#This Row],[Numero Documento]]&amp;Tabla8[[#This Row],[PROG]]&amp;LEFT(Tabla8[[#This Row],[Tipo Empleado]],3)</f>
        <v>0010487838401FIJ</v>
      </c>
      <c r="E306" s="49" t="s">
        <v>3174</v>
      </c>
      <c r="F306" s="50" t="s">
        <v>130</v>
      </c>
      <c r="G306" s="49" t="s">
        <v>3133</v>
      </c>
      <c r="H306" s="49" t="s">
        <v>1116</v>
      </c>
      <c r="I306" s="51" t="s">
        <v>1679</v>
      </c>
      <c r="J306" s="50" t="s">
        <v>3135</v>
      </c>
      <c r="K306" t="str">
        <f t="shared" si="4"/>
        <v>M</v>
      </c>
    </row>
    <row r="307" spans="1:11">
      <c r="A307" s="48" t="s">
        <v>2645</v>
      </c>
      <c r="B307" s="49" t="str">
        <f>_xlfn.XLOOKUP(Tabla8[[#This Row],[Codigo Area Liquidacion]],TBLAREA[PLANTA],TBLAREA[PROG])</f>
        <v>11</v>
      </c>
      <c r="C307" s="50" t="s">
        <v>11</v>
      </c>
      <c r="D307" s="49" t="str">
        <f>Tabla8[[#This Row],[Numero Documento]]&amp;Tabla8[[#This Row],[PROG]]&amp;LEFT(Tabla8[[#This Row],[Tipo Empleado]],3)</f>
        <v>0010488203011FIJ</v>
      </c>
      <c r="E307" s="49" t="s">
        <v>169</v>
      </c>
      <c r="F307" s="50" t="s">
        <v>133</v>
      </c>
      <c r="G307" s="49" t="s">
        <v>3145</v>
      </c>
      <c r="H307" s="49" t="s">
        <v>1951</v>
      </c>
      <c r="I307" s="51" t="s">
        <v>1683</v>
      </c>
      <c r="J307" s="50" t="s">
        <v>3135</v>
      </c>
      <c r="K307" t="str">
        <f t="shared" si="4"/>
        <v>M</v>
      </c>
    </row>
    <row r="308" spans="1:11">
      <c r="A308" s="48" t="s">
        <v>2739</v>
      </c>
      <c r="B308" s="49" t="str">
        <f>_xlfn.XLOOKUP(Tabla8[[#This Row],[Codigo Area Liquidacion]],TBLAREA[PLANTA],TBLAREA[PROG])</f>
        <v>11</v>
      </c>
      <c r="C308" s="50" t="s">
        <v>11</v>
      </c>
      <c r="D308" s="49" t="str">
        <f>Tabla8[[#This Row],[Numero Documento]]&amp;Tabla8[[#This Row],[PROG]]&amp;LEFT(Tabla8[[#This Row],[Tipo Empleado]],3)</f>
        <v>0010488345911FIJ</v>
      </c>
      <c r="E308" s="49" t="s">
        <v>103</v>
      </c>
      <c r="F308" s="50" t="s">
        <v>104</v>
      </c>
      <c r="G308" s="49" t="s">
        <v>3145</v>
      </c>
      <c r="H308" s="49" t="s">
        <v>73</v>
      </c>
      <c r="I308" s="51" t="s">
        <v>1684</v>
      </c>
      <c r="J308" s="50" t="s">
        <v>3136</v>
      </c>
      <c r="K308" t="str">
        <f t="shared" si="4"/>
        <v>F</v>
      </c>
    </row>
    <row r="309" spans="1:11">
      <c r="A309" s="48" t="s">
        <v>3713</v>
      </c>
      <c r="B309" s="49" t="str">
        <f>_xlfn.XLOOKUP(Tabla8[[#This Row],[Codigo Area Liquidacion]],TBLAREA[PLANTA],TBLAREA[PROG])</f>
        <v>01</v>
      </c>
      <c r="C309" s="50" t="s">
        <v>3036</v>
      </c>
      <c r="D309" s="49" t="str">
        <f>Tabla8[[#This Row],[Numero Documento]]&amp;Tabla8[[#This Row],[PROG]]&amp;LEFT(Tabla8[[#This Row],[Tipo Empleado]],3)</f>
        <v>0010490784501EMP</v>
      </c>
      <c r="E309" s="49" t="s">
        <v>3712</v>
      </c>
      <c r="F309" s="50" t="s">
        <v>75</v>
      </c>
      <c r="G309" s="49" t="s">
        <v>3133</v>
      </c>
      <c r="H309" s="49" t="s">
        <v>1116</v>
      </c>
      <c r="I309" s="51" t="s">
        <v>1679</v>
      </c>
      <c r="J309" s="50" t="s">
        <v>3136</v>
      </c>
      <c r="K309" t="str">
        <f t="shared" si="4"/>
        <v>F</v>
      </c>
    </row>
    <row r="310" spans="1:11">
      <c r="A310" s="48" t="s">
        <v>2020</v>
      </c>
      <c r="B310" s="49" t="str">
        <f>_xlfn.XLOOKUP(Tabla8[[#This Row],[Codigo Area Liquidacion]],TBLAREA[PLANTA],TBLAREA[PROG])</f>
        <v>01</v>
      </c>
      <c r="C310" s="50" t="s">
        <v>11</v>
      </c>
      <c r="D310" s="49" t="str">
        <f>Tabla8[[#This Row],[Numero Documento]]&amp;Tabla8[[#This Row],[PROG]]&amp;LEFT(Tabla8[[#This Row],[Tipo Empleado]],3)</f>
        <v>0010494009301FIJ</v>
      </c>
      <c r="E310" s="49" t="s">
        <v>694</v>
      </c>
      <c r="F310" s="50" t="s">
        <v>30</v>
      </c>
      <c r="G310" s="49" t="s">
        <v>3133</v>
      </c>
      <c r="H310" s="49" t="s">
        <v>695</v>
      </c>
      <c r="I310" s="51" t="s">
        <v>1720</v>
      </c>
      <c r="J310" s="50" t="s">
        <v>3135</v>
      </c>
      <c r="K310" t="str">
        <f t="shared" si="4"/>
        <v>M</v>
      </c>
    </row>
    <row r="311" spans="1:11">
      <c r="A311" s="48" t="s">
        <v>2832</v>
      </c>
      <c r="B311" s="49" t="str">
        <f>_xlfn.XLOOKUP(Tabla8[[#This Row],[Codigo Area Liquidacion]],TBLAREA[PLANTA],TBLAREA[PROG])</f>
        <v>01</v>
      </c>
      <c r="C311" s="50" t="s">
        <v>3036</v>
      </c>
      <c r="D311" s="49" t="str">
        <f>Tabla8[[#This Row],[Numero Documento]]&amp;Tabla8[[#This Row],[PROG]]&amp;LEFT(Tabla8[[#This Row],[Tipo Empleado]],3)</f>
        <v>0010495315301EMP</v>
      </c>
      <c r="E311" s="49" t="s">
        <v>1879</v>
      </c>
      <c r="F311" s="50" t="s">
        <v>3139</v>
      </c>
      <c r="G311" s="49" t="s">
        <v>3133</v>
      </c>
      <c r="H311" s="49" t="s">
        <v>1116</v>
      </c>
      <c r="I311" s="51" t="s">
        <v>1679</v>
      </c>
      <c r="J311" s="50" t="s">
        <v>3135</v>
      </c>
      <c r="K311" t="str">
        <f t="shared" si="4"/>
        <v>M</v>
      </c>
    </row>
    <row r="312" spans="1:11">
      <c r="A312" s="48" t="s">
        <v>2558</v>
      </c>
      <c r="B312" s="49" t="str">
        <f>_xlfn.XLOOKUP(Tabla8[[#This Row],[Codigo Area Liquidacion]],TBLAREA[PLANTA],TBLAREA[PROG])</f>
        <v>11</v>
      </c>
      <c r="C312" s="50" t="s">
        <v>11</v>
      </c>
      <c r="D312" s="49" t="str">
        <f>Tabla8[[#This Row],[Numero Documento]]&amp;Tabla8[[#This Row],[PROG]]&amp;LEFT(Tabla8[[#This Row],[Tipo Empleado]],3)</f>
        <v>0010496385511FIJ</v>
      </c>
      <c r="E312" s="49" t="s">
        <v>829</v>
      </c>
      <c r="F312" s="50" t="s">
        <v>831</v>
      </c>
      <c r="G312" s="49" t="s">
        <v>3145</v>
      </c>
      <c r="H312" s="49" t="s">
        <v>830</v>
      </c>
      <c r="I312" s="51" t="s">
        <v>1672</v>
      </c>
      <c r="J312" s="50" t="s">
        <v>3136</v>
      </c>
      <c r="K312" t="str">
        <f t="shared" si="4"/>
        <v>F</v>
      </c>
    </row>
    <row r="313" spans="1:11">
      <c r="A313" s="48" t="s">
        <v>1494</v>
      </c>
      <c r="B313" s="49" t="str">
        <f>_xlfn.XLOOKUP(Tabla8[[#This Row],[Codigo Area Liquidacion]],TBLAREA[PLANTA],TBLAREA[PROG])</f>
        <v>13</v>
      </c>
      <c r="C313" s="50" t="s">
        <v>11</v>
      </c>
      <c r="D313" s="49" t="str">
        <f>Tabla8[[#This Row],[Numero Documento]]&amp;Tabla8[[#This Row],[PROG]]&amp;LEFT(Tabla8[[#This Row],[Tipo Empleado]],3)</f>
        <v>0010497514913FIJ</v>
      </c>
      <c r="E313" s="49" t="s">
        <v>558</v>
      </c>
      <c r="F313" s="50" t="s">
        <v>360</v>
      </c>
      <c r="G313" s="49" t="s">
        <v>3175</v>
      </c>
      <c r="H313" s="49" t="s">
        <v>342</v>
      </c>
      <c r="I313" s="51" t="s">
        <v>1670</v>
      </c>
      <c r="J313" s="50" t="s">
        <v>3136</v>
      </c>
      <c r="K313" t="str">
        <f t="shared" si="4"/>
        <v>F</v>
      </c>
    </row>
    <row r="314" spans="1:11">
      <c r="A314" s="48" t="s">
        <v>1542</v>
      </c>
      <c r="B314" s="49" t="str">
        <f>_xlfn.XLOOKUP(Tabla8[[#This Row],[Codigo Area Liquidacion]],TBLAREA[PLANTA],TBLAREA[PROG])</f>
        <v>11</v>
      </c>
      <c r="C314" s="50" t="s">
        <v>11</v>
      </c>
      <c r="D314" s="49" t="str">
        <f>Tabla8[[#This Row],[Numero Documento]]&amp;Tabla8[[#This Row],[PROG]]&amp;LEFT(Tabla8[[#This Row],[Tipo Empleado]],3)</f>
        <v>0010497904211FIJ</v>
      </c>
      <c r="E314" s="49" t="s">
        <v>175</v>
      </c>
      <c r="F314" s="50" t="s">
        <v>55</v>
      </c>
      <c r="G314" s="49" t="s">
        <v>3145</v>
      </c>
      <c r="H314" s="49" t="s">
        <v>1951</v>
      </c>
      <c r="I314" s="51" t="s">
        <v>1683</v>
      </c>
      <c r="J314" s="50" t="s">
        <v>3136</v>
      </c>
      <c r="K314" t="str">
        <f t="shared" si="4"/>
        <v>F</v>
      </c>
    </row>
    <row r="315" spans="1:11">
      <c r="A315" s="48" t="s">
        <v>2928</v>
      </c>
      <c r="B315" s="49" t="str">
        <f>_xlfn.XLOOKUP(Tabla8[[#This Row],[Codigo Area Liquidacion]],TBLAREA[PLANTA],TBLAREA[PROG])</f>
        <v>01</v>
      </c>
      <c r="C315" s="50" t="s">
        <v>3045</v>
      </c>
      <c r="D315" s="49" t="str">
        <f>Tabla8[[#This Row],[Numero Documento]]&amp;Tabla8[[#This Row],[PROG]]&amp;LEFT(Tabla8[[#This Row],[Tipo Empleado]],3)</f>
        <v>0010499692101PER</v>
      </c>
      <c r="E315" s="49" t="s">
        <v>1254</v>
      </c>
      <c r="F315" s="50" t="s">
        <v>1060</v>
      </c>
      <c r="G315" s="49" t="s">
        <v>3133</v>
      </c>
      <c r="H315" s="49" t="s">
        <v>1116</v>
      </c>
      <c r="I315" s="51" t="s">
        <v>1679</v>
      </c>
      <c r="J315" s="50" t="s">
        <v>3135</v>
      </c>
      <c r="K315" t="str">
        <f t="shared" si="4"/>
        <v>M</v>
      </c>
    </row>
    <row r="316" spans="1:11">
      <c r="A316" s="48" t="s">
        <v>1500</v>
      </c>
      <c r="B316" s="49" t="str">
        <f>_xlfn.XLOOKUP(Tabla8[[#This Row],[Codigo Area Liquidacion]],TBLAREA[PLANTA],TBLAREA[PROG])</f>
        <v>13</v>
      </c>
      <c r="C316" s="50" t="s">
        <v>11</v>
      </c>
      <c r="D316" s="49" t="str">
        <f>Tabla8[[#This Row],[Numero Documento]]&amp;Tabla8[[#This Row],[PROG]]&amp;LEFT(Tabla8[[#This Row],[Tipo Empleado]],3)</f>
        <v>0010501561413FIJ</v>
      </c>
      <c r="E316" s="49" t="s">
        <v>565</v>
      </c>
      <c r="F316" s="50" t="s">
        <v>393</v>
      </c>
      <c r="G316" s="49" t="s">
        <v>3175</v>
      </c>
      <c r="H316" s="49" t="s">
        <v>342</v>
      </c>
      <c r="I316" s="51" t="s">
        <v>1670</v>
      </c>
      <c r="J316" s="50" t="s">
        <v>3135</v>
      </c>
      <c r="K316" t="str">
        <f t="shared" si="4"/>
        <v>M</v>
      </c>
    </row>
    <row r="317" spans="1:11">
      <c r="A317" s="48" t="s">
        <v>1487</v>
      </c>
      <c r="B317" s="49" t="str">
        <f>_xlfn.XLOOKUP(Tabla8[[#This Row],[Codigo Area Liquidacion]],TBLAREA[PLANTA],TBLAREA[PROG])</f>
        <v>13</v>
      </c>
      <c r="C317" s="50" t="s">
        <v>11</v>
      </c>
      <c r="D317" s="49" t="str">
        <f>Tabla8[[#This Row],[Numero Documento]]&amp;Tabla8[[#This Row],[PROG]]&amp;LEFT(Tabla8[[#This Row],[Tipo Empleado]],3)</f>
        <v>0010504118013FIJ</v>
      </c>
      <c r="E317" s="49" t="s">
        <v>659</v>
      </c>
      <c r="F317" s="50" t="s">
        <v>117</v>
      </c>
      <c r="G317" s="49" t="s">
        <v>3175</v>
      </c>
      <c r="H317" s="49" t="s">
        <v>1952</v>
      </c>
      <c r="I317" s="51" t="s">
        <v>1677</v>
      </c>
      <c r="J317" s="50" t="s">
        <v>3135</v>
      </c>
      <c r="K317" t="str">
        <f t="shared" si="4"/>
        <v>M</v>
      </c>
    </row>
    <row r="318" spans="1:11">
      <c r="A318" s="52" t="s">
        <v>1307</v>
      </c>
      <c r="B318" s="49" t="str">
        <f>_xlfn.XLOOKUP(Tabla8[[#This Row],[Codigo Area Liquidacion]],TBLAREA[PLANTA],TBLAREA[PROG])</f>
        <v>01</v>
      </c>
      <c r="C318" s="50" t="s">
        <v>11</v>
      </c>
      <c r="D318" s="49" t="str">
        <f>Tabla8[[#This Row],[Numero Documento]]&amp;Tabla8[[#This Row],[PROG]]&amp;LEFT(Tabla8[[#This Row],[Tipo Empleado]],3)</f>
        <v>0010510233901FIJ</v>
      </c>
      <c r="E318" s="49" t="s">
        <v>281</v>
      </c>
      <c r="F318" s="50" t="s">
        <v>1839</v>
      </c>
      <c r="G318" s="49" t="s">
        <v>3133</v>
      </c>
      <c r="H318" s="49" t="s">
        <v>282</v>
      </c>
      <c r="I318" s="51" t="s">
        <v>1721</v>
      </c>
      <c r="J318" s="50" t="s">
        <v>3136</v>
      </c>
      <c r="K318" t="str">
        <f t="shared" si="4"/>
        <v>F</v>
      </c>
    </row>
    <row r="319" spans="1:11">
      <c r="A319" s="48" t="s">
        <v>1307</v>
      </c>
      <c r="B319" s="49" t="str">
        <f>_xlfn.XLOOKUP(Tabla8[[#This Row],[Codigo Area Liquidacion]],TBLAREA[PLANTA],TBLAREA[PROG])</f>
        <v>13</v>
      </c>
      <c r="C319" s="50" t="s">
        <v>11</v>
      </c>
      <c r="D319" s="49" t="str">
        <f>Tabla8[[#This Row],[Numero Documento]]&amp;Tabla8[[#This Row],[PROG]]&amp;LEFT(Tabla8[[#This Row],[Tipo Empleado]],3)</f>
        <v>0010510233913FIJ</v>
      </c>
      <c r="E319" s="49" t="s">
        <v>281</v>
      </c>
      <c r="F319" s="50" t="s">
        <v>1839</v>
      </c>
      <c r="G319" s="49" t="s">
        <v>3175</v>
      </c>
      <c r="H319" s="49" t="s">
        <v>342</v>
      </c>
      <c r="I319" s="51" t="s">
        <v>1670</v>
      </c>
      <c r="J319" s="50" t="s">
        <v>3136</v>
      </c>
      <c r="K319" t="str">
        <f t="shared" si="4"/>
        <v>F</v>
      </c>
    </row>
    <row r="320" spans="1:11">
      <c r="A320" s="48" t="s">
        <v>4042</v>
      </c>
      <c r="B320" s="49" t="str">
        <f>_xlfn.XLOOKUP(Tabla8[[#This Row],[Codigo Area Liquidacion]],TBLAREA[PLANTA],TBLAREA[PROG])</f>
        <v>13</v>
      </c>
      <c r="C320" s="50" t="s">
        <v>11</v>
      </c>
      <c r="D320" s="49" t="str">
        <f>Tabla8[[#This Row],[Numero Documento]]&amp;Tabla8[[#This Row],[PROG]]&amp;LEFT(Tabla8[[#This Row],[Tipo Empleado]],3)</f>
        <v>0010514336613FIJ</v>
      </c>
      <c r="E320" s="49" t="s">
        <v>3859</v>
      </c>
      <c r="F320" s="50" t="s">
        <v>8</v>
      </c>
      <c r="G320" s="49" t="s">
        <v>3175</v>
      </c>
      <c r="H320" s="49" t="s">
        <v>342</v>
      </c>
      <c r="I320" s="51" t="s">
        <v>1670</v>
      </c>
      <c r="J320" s="50" t="s">
        <v>3135</v>
      </c>
      <c r="K320" t="str">
        <f t="shared" si="4"/>
        <v>M</v>
      </c>
    </row>
    <row r="321" spans="1:11">
      <c r="A321" s="48" t="s">
        <v>2298</v>
      </c>
      <c r="B321" s="49" t="str">
        <f>_xlfn.XLOOKUP(Tabla8[[#This Row],[Codigo Area Liquidacion]],TBLAREA[PLANTA],TBLAREA[PROG])</f>
        <v>13</v>
      </c>
      <c r="C321" s="50" t="s">
        <v>11</v>
      </c>
      <c r="D321" s="49" t="str">
        <f>Tabla8[[#This Row],[Numero Documento]]&amp;Tabla8[[#This Row],[PROG]]&amp;LEFT(Tabla8[[#This Row],[Tipo Empleado]],3)</f>
        <v>0010514734213FIJ</v>
      </c>
      <c r="E321" s="49" t="s">
        <v>1093</v>
      </c>
      <c r="F321" s="50" t="s">
        <v>1094</v>
      </c>
      <c r="G321" s="49" t="s">
        <v>3175</v>
      </c>
      <c r="H321" s="49" t="s">
        <v>342</v>
      </c>
      <c r="I321" s="51" t="s">
        <v>1670</v>
      </c>
      <c r="J321" s="50" t="s">
        <v>3135</v>
      </c>
      <c r="K321" t="str">
        <f t="shared" si="4"/>
        <v>M</v>
      </c>
    </row>
    <row r="322" spans="1:11">
      <c r="A322" s="48" t="s">
        <v>4043</v>
      </c>
      <c r="B322" s="49" t="str">
        <f>_xlfn.XLOOKUP(Tabla8[[#This Row],[Codigo Area Liquidacion]],TBLAREA[PLANTA],TBLAREA[PROG])</f>
        <v>13</v>
      </c>
      <c r="C322" s="50" t="s">
        <v>11</v>
      </c>
      <c r="D322" s="49" t="str">
        <f>Tabla8[[#This Row],[Numero Documento]]&amp;Tabla8[[#This Row],[PROG]]&amp;LEFT(Tabla8[[#This Row],[Tipo Empleado]],3)</f>
        <v>0010516285313FIJ</v>
      </c>
      <c r="E322" s="49" t="s">
        <v>3860</v>
      </c>
      <c r="F322" s="50" t="s">
        <v>430</v>
      </c>
      <c r="G322" s="49" t="s">
        <v>3175</v>
      </c>
      <c r="H322" s="49" t="s">
        <v>342</v>
      </c>
      <c r="I322" s="51" t="s">
        <v>1670</v>
      </c>
      <c r="J322" s="50" t="s">
        <v>3135</v>
      </c>
      <c r="K322" t="str">
        <f t="shared" si="4"/>
        <v>M</v>
      </c>
    </row>
    <row r="323" spans="1:11">
      <c r="A323" s="48" t="s">
        <v>2499</v>
      </c>
      <c r="B323" s="49" t="str">
        <f>_xlfn.XLOOKUP(Tabla8[[#This Row],[Codigo Area Liquidacion]],TBLAREA[PLANTA],TBLAREA[PROG])</f>
        <v>13</v>
      </c>
      <c r="C323" s="50" t="s">
        <v>11</v>
      </c>
      <c r="D323" s="49" t="str">
        <f>Tabla8[[#This Row],[Numero Documento]]&amp;Tabla8[[#This Row],[PROG]]&amp;LEFT(Tabla8[[#This Row],[Tipo Empleado]],3)</f>
        <v>0010517523613FIJ</v>
      </c>
      <c r="E323" s="49" t="s">
        <v>559</v>
      </c>
      <c r="F323" s="50" t="s">
        <v>128</v>
      </c>
      <c r="G323" s="49" t="s">
        <v>3175</v>
      </c>
      <c r="H323" s="49" t="s">
        <v>342</v>
      </c>
      <c r="I323" s="51" t="s">
        <v>1670</v>
      </c>
      <c r="J323" s="50" t="s">
        <v>3136</v>
      </c>
      <c r="K323" t="str">
        <f t="shared" si="4"/>
        <v>F</v>
      </c>
    </row>
    <row r="324" spans="1:11">
      <c r="A324" s="48" t="s">
        <v>1477</v>
      </c>
      <c r="B324" s="49" t="str">
        <f>_xlfn.XLOOKUP(Tabla8[[#This Row],[Codigo Area Liquidacion]],TBLAREA[PLANTA],TBLAREA[PROG])</f>
        <v>13</v>
      </c>
      <c r="C324" s="50" t="s">
        <v>11</v>
      </c>
      <c r="D324" s="49" t="str">
        <f>Tabla8[[#This Row],[Numero Documento]]&amp;Tabla8[[#This Row],[PROG]]&amp;LEFT(Tabla8[[#This Row],[Tipo Empleado]],3)</f>
        <v>0010517727313FIJ</v>
      </c>
      <c r="E324" s="49" t="s">
        <v>526</v>
      </c>
      <c r="F324" s="50" t="s">
        <v>86</v>
      </c>
      <c r="G324" s="49" t="s">
        <v>3175</v>
      </c>
      <c r="H324" s="49" t="s">
        <v>342</v>
      </c>
      <c r="I324" s="51" t="s">
        <v>1670</v>
      </c>
      <c r="J324" s="50" t="s">
        <v>3135</v>
      </c>
      <c r="K324" t="str">
        <f t="shared" si="4"/>
        <v>M</v>
      </c>
    </row>
    <row r="325" spans="1:11">
      <c r="A325" s="48" t="s">
        <v>4044</v>
      </c>
      <c r="B325" s="49" t="str">
        <f>_xlfn.XLOOKUP(Tabla8[[#This Row],[Codigo Area Liquidacion]],TBLAREA[PLANTA],TBLAREA[PROG])</f>
        <v>13</v>
      </c>
      <c r="C325" s="50" t="s">
        <v>11</v>
      </c>
      <c r="D325" s="49" t="str">
        <f>Tabla8[[#This Row],[Numero Documento]]&amp;Tabla8[[#This Row],[PROG]]&amp;LEFT(Tabla8[[#This Row],[Tipo Empleado]],3)</f>
        <v>0010519674513FIJ</v>
      </c>
      <c r="E325" s="49" t="s">
        <v>3861</v>
      </c>
      <c r="F325" s="50" t="s">
        <v>8</v>
      </c>
      <c r="G325" s="49" t="s">
        <v>3175</v>
      </c>
      <c r="H325" s="49" t="s">
        <v>342</v>
      </c>
      <c r="I325" s="51" t="s">
        <v>1670</v>
      </c>
      <c r="J325" s="50" t="s">
        <v>3136</v>
      </c>
      <c r="K325" t="str">
        <f t="shared" ref="K325:K388" si="5">LEFT(J325,1)</f>
        <v>F</v>
      </c>
    </row>
    <row r="326" spans="1:11">
      <c r="A326" s="48" t="s">
        <v>2735</v>
      </c>
      <c r="B326" s="49" t="str">
        <f>_xlfn.XLOOKUP(Tabla8[[#This Row],[Codigo Area Liquidacion]],TBLAREA[PLANTA],TBLAREA[PROG])</f>
        <v>11</v>
      </c>
      <c r="C326" s="50" t="s">
        <v>11</v>
      </c>
      <c r="D326" s="49" t="str">
        <f>Tabla8[[#This Row],[Numero Documento]]&amp;Tabla8[[#This Row],[PROG]]&amp;LEFT(Tabla8[[#This Row],[Tipo Empleado]],3)</f>
        <v>0010523453811FIJ</v>
      </c>
      <c r="E326" s="49" t="s">
        <v>909</v>
      </c>
      <c r="F326" s="50" t="s">
        <v>8</v>
      </c>
      <c r="G326" s="49" t="s">
        <v>3145</v>
      </c>
      <c r="H326" s="49" t="s">
        <v>830</v>
      </c>
      <c r="I326" s="51" t="s">
        <v>1672</v>
      </c>
      <c r="J326" s="50" t="s">
        <v>3136</v>
      </c>
      <c r="K326" t="str">
        <f t="shared" si="5"/>
        <v>F</v>
      </c>
    </row>
    <row r="327" spans="1:11">
      <c r="A327" s="48" t="s">
        <v>3608</v>
      </c>
      <c r="B327" s="49" t="str">
        <f>_xlfn.XLOOKUP(Tabla8[[#This Row],[Codigo Area Liquidacion]],TBLAREA[PLANTA],TBLAREA[PROG])</f>
        <v>01</v>
      </c>
      <c r="C327" s="50" t="s">
        <v>3036</v>
      </c>
      <c r="D327" s="49" t="str">
        <f>Tabla8[[#This Row],[Numero Documento]]&amp;Tabla8[[#This Row],[PROG]]&amp;LEFT(Tabla8[[#This Row],[Tipo Empleado]],3)</f>
        <v>0010524116001EMP</v>
      </c>
      <c r="E327" s="49" t="s">
        <v>3862</v>
      </c>
      <c r="F327" s="50" t="s">
        <v>1738</v>
      </c>
      <c r="G327" s="49" t="s">
        <v>3133</v>
      </c>
      <c r="H327" s="49" t="s">
        <v>1116</v>
      </c>
      <c r="I327" s="51" t="s">
        <v>1679</v>
      </c>
      <c r="J327" s="50" t="s">
        <v>3135</v>
      </c>
      <c r="K327" t="str">
        <f t="shared" si="5"/>
        <v>M</v>
      </c>
    </row>
    <row r="328" spans="1:11">
      <c r="A328" s="48" t="s">
        <v>1549</v>
      </c>
      <c r="B328" s="49" t="str">
        <f>_xlfn.XLOOKUP(Tabla8[[#This Row],[Codigo Area Liquidacion]],TBLAREA[PLANTA],TBLAREA[PROG])</f>
        <v>11</v>
      </c>
      <c r="C328" s="50" t="s">
        <v>11</v>
      </c>
      <c r="D328" s="49" t="str">
        <f>Tabla8[[#This Row],[Numero Documento]]&amp;Tabla8[[#This Row],[PROG]]&amp;LEFT(Tabla8[[#This Row],[Tipo Empleado]],3)</f>
        <v>0010527901211FIJ</v>
      </c>
      <c r="E328" s="49" t="s">
        <v>884</v>
      </c>
      <c r="F328" s="50" t="s">
        <v>885</v>
      </c>
      <c r="G328" s="49" t="s">
        <v>3145</v>
      </c>
      <c r="H328" s="49" t="s">
        <v>830</v>
      </c>
      <c r="I328" s="51" t="s">
        <v>1672</v>
      </c>
      <c r="J328" s="50" t="s">
        <v>3136</v>
      </c>
      <c r="K328" t="str">
        <f t="shared" si="5"/>
        <v>F</v>
      </c>
    </row>
    <row r="329" spans="1:11">
      <c r="A329" s="48" t="s">
        <v>2614</v>
      </c>
      <c r="B329" s="49" t="str">
        <f>_xlfn.XLOOKUP(Tabla8[[#This Row],[Codigo Area Liquidacion]],TBLAREA[PLANTA],TBLAREA[PROG])</f>
        <v>11</v>
      </c>
      <c r="C329" s="50" t="s">
        <v>11</v>
      </c>
      <c r="D329" s="49" t="str">
        <f>Tabla8[[#This Row],[Numero Documento]]&amp;Tabla8[[#This Row],[PROG]]&amp;LEFT(Tabla8[[#This Row],[Tipo Empleado]],3)</f>
        <v>0010530686411FIJ</v>
      </c>
      <c r="E329" s="49" t="s">
        <v>301</v>
      </c>
      <c r="F329" s="50" t="s">
        <v>10</v>
      </c>
      <c r="G329" s="49" t="s">
        <v>3145</v>
      </c>
      <c r="H329" s="49" t="s">
        <v>589</v>
      </c>
      <c r="I329" s="51" t="s">
        <v>1715</v>
      </c>
      <c r="J329" s="50" t="s">
        <v>3136</v>
      </c>
      <c r="K329" t="str">
        <f t="shared" si="5"/>
        <v>F</v>
      </c>
    </row>
    <row r="330" spans="1:11">
      <c r="A330" s="48" t="s">
        <v>2071</v>
      </c>
      <c r="B330" s="49" t="str">
        <f>_xlfn.XLOOKUP(Tabla8[[#This Row],[Codigo Area Liquidacion]],TBLAREA[PLANTA],TBLAREA[PROG])</f>
        <v>01</v>
      </c>
      <c r="C330" s="50" t="s">
        <v>11</v>
      </c>
      <c r="D330" s="49" t="str">
        <f>Tabla8[[#This Row],[Numero Documento]]&amp;Tabla8[[#This Row],[PROG]]&amp;LEFT(Tabla8[[#This Row],[Tipo Empleado]],3)</f>
        <v>0010537170201FIJ</v>
      </c>
      <c r="E330" s="49" t="s">
        <v>1258</v>
      </c>
      <c r="F330" s="50" t="s">
        <v>128</v>
      </c>
      <c r="G330" s="49" t="s">
        <v>3133</v>
      </c>
      <c r="H330" s="49" t="s">
        <v>1116</v>
      </c>
      <c r="I330" s="51" t="s">
        <v>1679</v>
      </c>
      <c r="J330" s="50" t="s">
        <v>3135</v>
      </c>
      <c r="K330" t="str">
        <f t="shared" si="5"/>
        <v>M</v>
      </c>
    </row>
    <row r="331" spans="1:11">
      <c r="A331" s="48" t="s">
        <v>1578</v>
      </c>
      <c r="B331" s="49" t="str">
        <f>_xlfn.XLOOKUP(Tabla8[[#This Row],[Codigo Area Liquidacion]],TBLAREA[PLANTA],TBLAREA[PROG])</f>
        <v>11</v>
      </c>
      <c r="C331" s="50" t="s">
        <v>11</v>
      </c>
      <c r="D331" s="49" t="str">
        <f>Tabla8[[#This Row],[Numero Documento]]&amp;Tabla8[[#This Row],[PROG]]&amp;LEFT(Tabla8[[#This Row],[Tipo Empleado]],3)</f>
        <v>0010540738111FIJ</v>
      </c>
      <c r="E331" s="49" t="s">
        <v>126</v>
      </c>
      <c r="F331" s="50" t="s">
        <v>127</v>
      </c>
      <c r="G331" s="49" t="s">
        <v>3145</v>
      </c>
      <c r="H331" s="49" t="s">
        <v>106</v>
      </c>
      <c r="I331" s="51" t="s">
        <v>1690</v>
      </c>
      <c r="J331" s="50" t="s">
        <v>3136</v>
      </c>
      <c r="K331" t="str">
        <f t="shared" si="5"/>
        <v>F</v>
      </c>
    </row>
    <row r="332" spans="1:11">
      <c r="A332" s="48" t="s">
        <v>1386</v>
      </c>
      <c r="B332" s="49" t="str">
        <f>_xlfn.XLOOKUP(Tabla8[[#This Row],[Codigo Area Liquidacion]],TBLAREA[PLANTA],TBLAREA[PROG])</f>
        <v>01</v>
      </c>
      <c r="C332" s="50" t="s">
        <v>11</v>
      </c>
      <c r="D332" s="49" t="str">
        <f>Tabla8[[#This Row],[Numero Documento]]&amp;Tabla8[[#This Row],[PROG]]&amp;LEFT(Tabla8[[#This Row],[Tipo Empleado]],3)</f>
        <v>0010545823601FIJ</v>
      </c>
      <c r="E332" s="49" t="s">
        <v>995</v>
      </c>
      <c r="F332" s="50" t="s">
        <v>32</v>
      </c>
      <c r="G332" s="49" t="s">
        <v>3133</v>
      </c>
      <c r="H332" s="49" t="s">
        <v>960</v>
      </c>
      <c r="I332" s="51" t="s">
        <v>1710</v>
      </c>
      <c r="J332" s="50" t="s">
        <v>3136</v>
      </c>
      <c r="K332" t="str">
        <f t="shared" si="5"/>
        <v>F</v>
      </c>
    </row>
    <row r="333" spans="1:11">
      <c r="A333" s="48" t="s">
        <v>1373</v>
      </c>
      <c r="B333" s="49" t="str">
        <f>_xlfn.XLOOKUP(Tabla8[[#This Row],[Codigo Area Liquidacion]],TBLAREA[PLANTA],TBLAREA[PROG])</f>
        <v>01</v>
      </c>
      <c r="C333" s="50" t="s">
        <v>11</v>
      </c>
      <c r="D333" s="49" t="str">
        <f>Tabla8[[#This Row],[Numero Documento]]&amp;Tabla8[[#This Row],[PROG]]&amp;LEFT(Tabla8[[#This Row],[Tipo Empleado]],3)</f>
        <v>0010546770801FIJ</v>
      </c>
      <c r="E333" s="49" t="s">
        <v>604</v>
      </c>
      <c r="F333" s="50" t="s">
        <v>108</v>
      </c>
      <c r="G333" s="49" t="s">
        <v>3133</v>
      </c>
      <c r="H333" s="49" t="s">
        <v>596</v>
      </c>
      <c r="I333" s="51" t="s">
        <v>1698</v>
      </c>
      <c r="J333" s="50" t="s">
        <v>3135</v>
      </c>
      <c r="K333" t="str">
        <f t="shared" si="5"/>
        <v>M</v>
      </c>
    </row>
    <row r="334" spans="1:11">
      <c r="A334" s="48" t="s">
        <v>1413</v>
      </c>
      <c r="B334" s="49" t="str">
        <f>_xlfn.XLOOKUP(Tabla8[[#This Row],[Codigo Area Liquidacion]],TBLAREA[PLANTA],TBLAREA[PROG])</f>
        <v>13</v>
      </c>
      <c r="C334" s="50" t="s">
        <v>11</v>
      </c>
      <c r="D334" s="49" t="str">
        <f>Tabla8[[#This Row],[Numero Documento]]&amp;Tabla8[[#This Row],[PROG]]&amp;LEFT(Tabla8[[#This Row],[Tipo Empleado]],3)</f>
        <v>0010547180913FIJ</v>
      </c>
      <c r="E334" s="49" t="s">
        <v>391</v>
      </c>
      <c r="F334" s="50" t="s">
        <v>128</v>
      </c>
      <c r="G334" s="49" t="s">
        <v>3175</v>
      </c>
      <c r="H334" s="49" t="s">
        <v>342</v>
      </c>
      <c r="I334" s="51" t="s">
        <v>1670</v>
      </c>
      <c r="J334" s="50" t="s">
        <v>3135</v>
      </c>
      <c r="K334" t="str">
        <f t="shared" si="5"/>
        <v>M</v>
      </c>
    </row>
    <row r="335" spans="1:11">
      <c r="A335" s="48" t="s">
        <v>2550</v>
      </c>
      <c r="B335" s="49" t="str">
        <f>_xlfn.XLOOKUP(Tabla8[[#This Row],[Codigo Area Liquidacion]],TBLAREA[PLANTA],TBLAREA[PROG])</f>
        <v>13</v>
      </c>
      <c r="C335" s="50" t="s">
        <v>11</v>
      </c>
      <c r="D335" s="49" t="str">
        <f>Tabla8[[#This Row],[Numero Documento]]&amp;Tabla8[[#This Row],[PROG]]&amp;LEFT(Tabla8[[#This Row],[Tipo Empleado]],3)</f>
        <v>0010548443013FIJ</v>
      </c>
      <c r="E335" s="49" t="s">
        <v>609</v>
      </c>
      <c r="F335" s="50" t="s">
        <v>8</v>
      </c>
      <c r="G335" s="49" t="s">
        <v>3175</v>
      </c>
      <c r="H335" s="49" t="s">
        <v>1950</v>
      </c>
      <c r="I335" s="51" t="s">
        <v>1682</v>
      </c>
      <c r="J335" s="50" t="s">
        <v>3136</v>
      </c>
      <c r="K335" t="str">
        <f t="shared" si="5"/>
        <v>F</v>
      </c>
    </row>
    <row r="336" spans="1:11">
      <c r="A336" s="48" t="s">
        <v>2570</v>
      </c>
      <c r="B336" s="49" t="str">
        <f>_xlfn.XLOOKUP(Tabla8[[#This Row],[Codigo Area Liquidacion]],TBLAREA[PLANTA],TBLAREA[PROG])</f>
        <v>11</v>
      </c>
      <c r="C336" s="50" t="s">
        <v>11</v>
      </c>
      <c r="D336" s="49" t="str">
        <f>Tabla8[[#This Row],[Numero Documento]]&amp;Tabla8[[#This Row],[PROG]]&amp;LEFT(Tabla8[[#This Row],[Tipo Empleado]],3)</f>
        <v>0010549548511FIJ</v>
      </c>
      <c r="E336" s="49" t="s">
        <v>334</v>
      </c>
      <c r="F336" s="50" t="s">
        <v>335</v>
      </c>
      <c r="G336" s="49" t="s">
        <v>3145</v>
      </c>
      <c r="H336" s="49" t="s">
        <v>332</v>
      </c>
      <c r="I336" s="51" t="s">
        <v>1722</v>
      </c>
      <c r="J336" s="50" t="s">
        <v>3135</v>
      </c>
      <c r="K336" t="str">
        <f t="shared" si="5"/>
        <v>M</v>
      </c>
    </row>
    <row r="337" spans="1:11">
      <c r="A337" s="48" t="s">
        <v>2021</v>
      </c>
      <c r="B337" s="49" t="str">
        <f>_xlfn.XLOOKUP(Tabla8[[#This Row],[Codigo Area Liquidacion]],TBLAREA[PLANTA],TBLAREA[PROG])</f>
        <v>01</v>
      </c>
      <c r="C337" s="50" t="s">
        <v>11</v>
      </c>
      <c r="D337" s="49" t="str">
        <f>Tabla8[[#This Row],[Numero Documento]]&amp;Tabla8[[#This Row],[PROG]]&amp;LEFT(Tabla8[[#This Row],[Tipo Empleado]],3)</f>
        <v>0010549621001FIJ</v>
      </c>
      <c r="E337" s="49" t="s">
        <v>273</v>
      </c>
      <c r="F337" s="50" t="s">
        <v>259</v>
      </c>
      <c r="G337" s="49" t="s">
        <v>3133</v>
      </c>
      <c r="H337" s="49" t="s">
        <v>274</v>
      </c>
      <c r="I337" s="51" t="s">
        <v>1711</v>
      </c>
      <c r="J337" s="50" t="s">
        <v>3136</v>
      </c>
      <c r="K337" t="str">
        <f t="shared" si="5"/>
        <v>F</v>
      </c>
    </row>
    <row r="338" spans="1:11">
      <c r="A338" s="48" t="s">
        <v>1455</v>
      </c>
      <c r="B338" s="49" t="str">
        <f>_xlfn.XLOOKUP(Tabla8[[#This Row],[Codigo Area Liquidacion]],TBLAREA[PLANTA],TBLAREA[PROG])</f>
        <v>13</v>
      </c>
      <c r="C338" s="50" t="s">
        <v>11</v>
      </c>
      <c r="D338" s="49" t="str">
        <f>Tabla8[[#This Row],[Numero Documento]]&amp;Tabla8[[#This Row],[PROG]]&amp;LEFT(Tabla8[[#This Row],[Tipo Empleado]],3)</f>
        <v>0010549943813FIJ</v>
      </c>
      <c r="E338" s="49" t="s">
        <v>494</v>
      </c>
      <c r="F338" s="50" t="s">
        <v>442</v>
      </c>
      <c r="G338" s="49" t="s">
        <v>3175</v>
      </c>
      <c r="H338" s="49" t="s">
        <v>342</v>
      </c>
      <c r="I338" s="51" t="s">
        <v>1670</v>
      </c>
      <c r="J338" s="50" t="s">
        <v>3135</v>
      </c>
      <c r="K338" t="str">
        <f t="shared" si="5"/>
        <v>M</v>
      </c>
    </row>
    <row r="339" spans="1:11">
      <c r="A339" s="48" t="s">
        <v>2691</v>
      </c>
      <c r="B339" s="49" t="str">
        <f>_xlfn.XLOOKUP(Tabla8[[#This Row],[Codigo Area Liquidacion]],TBLAREA[PLANTA],TBLAREA[PROG])</f>
        <v>11</v>
      </c>
      <c r="C339" s="50" t="s">
        <v>11</v>
      </c>
      <c r="D339" s="49" t="str">
        <f>Tabla8[[#This Row],[Numero Documento]]&amp;Tabla8[[#This Row],[PROG]]&amp;LEFT(Tabla8[[#This Row],[Tipo Empleado]],3)</f>
        <v>0010550869111FIJ</v>
      </c>
      <c r="E339" s="49" t="s">
        <v>891</v>
      </c>
      <c r="F339" s="50" t="s">
        <v>8</v>
      </c>
      <c r="G339" s="49" t="s">
        <v>3145</v>
      </c>
      <c r="H339" s="49" t="s">
        <v>830</v>
      </c>
      <c r="I339" s="51" t="s">
        <v>1672</v>
      </c>
      <c r="J339" s="50" t="s">
        <v>3136</v>
      </c>
      <c r="K339" t="str">
        <f t="shared" si="5"/>
        <v>F</v>
      </c>
    </row>
    <row r="340" spans="1:11">
      <c r="A340" s="48" t="s">
        <v>1406</v>
      </c>
      <c r="B340" s="49" t="str">
        <f>_xlfn.XLOOKUP(Tabla8[[#This Row],[Codigo Area Liquidacion]],TBLAREA[PLANTA],TBLAREA[PROG])</f>
        <v>13</v>
      </c>
      <c r="C340" s="50" t="s">
        <v>11</v>
      </c>
      <c r="D340" s="49" t="str">
        <f>Tabla8[[#This Row],[Numero Documento]]&amp;Tabla8[[#This Row],[PROG]]&amp;LEFT(Tabla8[[#This Row],[Tipo Empleado]],3)</f>
        <v>0010552296513FIJ</v>
      </c>
      <c r="E340" s="49" t="s">
        <v>3177</v>
      </c>
      <c r="F340" s="50" t="s">
        <v>813</v>
      </c>
      <c r="G340" s="49" t="s">
        <v>3175</v>
      </c>
      <c r="H340" s="49" t="s">
        <v>811</v>
      </c>
      <c r="I340" s="51" t="s">
        <v>1705</v>
      </c>
      <c r="J340" s="50" t="s">
        <v>3136</v>
      </c>
      <c r="K340" t="str">
        <f t="shared" si="5"/>
        <v>F</v>
      </c>
    </row>
    <row r="341" spans="1:11">
      <c r="A341" s="48" t="s">
        <v>2899</v>
      </c>
      <c r="B341" s="49" t="str">
        <f>_xlfn.XLOOKUP(Tabla8[[#This Row],[Codigo Area Liquidacion]],TBLAREA[PLANTA],TBLAREA[PROG])</f>
        <v>01</v>
      </c>
      <c r="C341" s="50" t="s">
        <v>3046</v>
      </c>
      <c r="D341" s="49" t="str">
        <f>Tabla8[[#This Row],[Numero Documento]]&amp;Tabla8[[#This Row],[PROG]]&amp;LEFT(Tabla8[[#This Row],[Tipo Empleado]],3)</f>
        <v>0010552475501TRA</v>
      </c>
      <c r="E341" s="49" t="s">
        <v>1012</v>
      </c>
      <c r="F341" s="50" t="s">
        <v>117</v>
      </c>
      <c r="G341" s="49" t="s">
        <v>3133</v>
      </c>
      <c r="H341" s="49" t="s">
        <v>1116</v>
      </c>
      <c r="I341" s="51" t="s">
        <v>1679</v>
      </c>
      <c r="J341" s="50" t="s">
        <v>3135</v>
      </c>
      <c r="K341" t="str">
        <f t="shared" si="5"/>
        <v>M</v>
      </c>
    </row>
    <row r="342" spans="1:11">
      <c r="A342" s="48" t="s">
        <v>1510</v>
      </c>
      <c r="B342" s="49" t="str">
        <f>_xlfn.XLOOKUP(Tabla8[[#This Row],[Codigo Area Liquidacion]],TBLAREA[PLANTA],TBLAREA[PROG])</f>
        <v>13</v>
      </c>
      <c r="C342" s="50" t="s">
        <v>11</v>
      </c>
      <c r="D342" s="49" t="str">
        <f>Tabla8[[#This Row],[Numero Documento]]&amp;Tabla8[[#This Row],[PROG]]&amp;LEFT(Tabla8[[#This Row],[Tipo Empleado]],3)</f>
        <v>0010554611313FIJ</v>
      </c>
      <c r="E342" s="49" t="s">
        <v>249</v>
      </c>
      <c r="F342" s="50" t="s">
        <v>8</v>
      </c>
      <c r="G342" s="49" t="s">
        <v>3175</v>
      </c>
      <c r="H342" s="49" t="s">
        <v>1959</v>
      </c>
      <c r="I342" s="51" t="s">
        <v>1673</v>
      </c>
      <c r="J342" s="50" t="s">
        <v>3136</v>
      </c>
      <c r="K342" t="str">
        <f t="shared" si="5"/>
        <v>F</v>
      </c>
    </row>
    <row r="343" spans="1:11">
      <c r="A343" s="48" t="s">
        <v>4045</v>
      </c>
      <c r="B343" s="49" t="str">
        <f>_xlfn.XLOOKUP(Tabla8[[#This Row],[Codigo Area Liquidacion]],TBLAREA[PLANTA],TBLAREA[PROG])</f>
        <v>13</v>
      </c>
      <c r="C343" s="50" t="s">
        <v>11</v>
      </c>
      <c r="D343" s="49" t="str">
        <f>Tabla8[[#This Row],[Numero Documento]]&amp;Tabla8[[#This Row],[PROG]]&amp;LEFT(Tabla8[[#This Row],[Tipo Empleado]],3)</f>
        <v>0010558666313FIJ</v>
      </c>
      <c r="E343" s="49" t="s">
        <v>3863</v>
      </c>
      <c r="F343" s="50" t="s">
        <v>556</v>
      </c>
      <c r="G343" s="49" t="s">
        <v>3175</v>
      </c>
      <c r="H343" s="49" t="s">
        <v>342</v>
      </c>
      <c r="I343" s="51" t="s">
        <v>1670</v>
      </c>
      <c r="J343" s="50" t="s">
        <v>3135</v>
      </c>
      <c r="K343" t="str">
        <f t="shared" si="5"/>
        <v>M</v>
      </c>
    </row>
    <row r="344" spans="1:11">
      <c r="A344" s="48" t="s">
        <v>1421</v>
      </c>
      <c r="B344" s="49" t="str">
        <f>_xlfn.XLOOKUP(Tabla8[[#This Row],[Codigo Area Liquidacion]],TBLAREA[PLANTA],TBLAREA[PROG])</f>
        <v>13</v>
      </c>
      <c r="C344" s="50" t="s">
        <v>11</v>
      </c>
      <c r="D344" s="49" t="str">
        <f>Tabla8[[#This Row],[Numero Documento]]&amp;Tabla8[[#This Row],[PROG]]&amp;LEFT(Tabla8[[#This Row],[Tipo Empleado]],3)</f>
        <v>0010559210913FIJ</v>
      </c>
      <c r="E344" s="49" t="s">
        <v>3181</v>
      </c>
      <c r="F344" s="50" t="s">
        <v>346</v>
      </c>
      <c r="G344" s="49" t="s">
        <v>3175</v>
      </c>
      <c r="H344" s="49" t="s">
        <v>342</v>
      </c>
      <c r="I344" s="51" t="s">
        <v>1670</v>
      </c>
      <c r="J344" s="50" t="s">
        <v>3135</v>
      </c>
      <c r="K344" t="str">
        <f t="shared" si="5"/>
        <v>M</v>
      </c>
    </row>
    <row r="345" spans="1:11">
      <c r="A345" s="48" t="s">
        <v>2378</v>
      </c>
      <c r="B345" s="49" t="str">
        <f>_xlfn.XLOOKUP(Tabla8[[#This Row],[Codigo Area Liquidacion]],TBLAREA[PLANTA],TBLAREA[PROG])</f>
        <v>13</v>
      </c>
      <c r="C345" s="50" t="s">
        <v>11</v>
      </c>
      <c r="D345" s="49" t="str">
        <f>Tabla8[[#This Row],[Numero Documento]]&amp;Tabla8[[#This Row],[PROG]]&amp;LEFT(Tabla8[[#This Row],[Tipo Empleado]],3)</f>
        <v>0010559266113FIJ</v>
      </c>
      <c r="E345" s="49" t="s">
        <v>445</v>
      </c>
      <c r="F345" s="50" t="s">
        <v>8</v>
      </c>
      <c r="G345" s="49" t="s">
        <v>3175</v>
      </c>
      <c r="H345" s="49" t="s">
        <v>342</v>
      </c>
      <c r="I345" s="51" t="s">
        <v>1670</v>
      </c>
      <c r="J345" s="50" t="s">
        <v>3136</v>
      </c>
      <c r="K345" t="str">
        <f t="shared" si="5"/>
        <v>F</v>
      </c>
    </row>
    <row r="346" spans="1:11">
      <c r="A346" s="48" t="s">
        <v>2537</v>
      </c>
      <c r="B346" s="49" t="str">
        <f>_xlfn.XLOOKUP(Tabla8[[#This Row],[Codigo Area Liquidacion]],TBLAREA[PLANTA],TBLAREA[PROG])</f>
        <v>13</v>
      </c>
      <c r="C346" s="50" t="s">
        <v>11</v>
      </c>
      <c r="D346" s="49" t="str">
        <f>Tabla8[[#This Row],[Numero Documento]]&amp;Tabla8[[#This Row],[PROG]]&amp;LEFT(Tabla8[[#This Row],[Tipo Empleado]],3)</f>
        <v>0010560523213FIJ</v>
      </c>
      <c r="E346" s="49" t="s">
        <v>670</v>
      </c>
      <c r="F346" s="50" t="s">
        <v>671</v>
      </c>
      <c r="G346" s="49" t="s">
        <v>3175</v>
      </c>
      <c r="H346" s="49" t="s">
        <v>1952</v>
      </c>
      <c r="I346" s="51" t="s">
        <v>1677</v>
      </c>
      <c r="J346" s="50" t="s">
        <v>3136</v>
      </c>
      <c r="K346" t="str">
        <f t="shared" si="5"/>
        <v>F</v>
      </c>
    </row>
    <row r="347" spans="1:11">
      <c r="A347" s="48" t="s">
        <v>1442</v>
      </c>
      <c r="B347" s="49" t="str">
        <f>_xlfn.XLOOKUP(Tabla8[[#This Row],[Codigo Area Liquidacion]],TBLAREA[PLANTA],TBLAREA[PROG])</f>
        <v>13</v>
      </c>
      <c r="C347" s="50" t="s">
        <v>11</v>
      </c>
      <c r="D347" s="49" t="str">
        <f>Tabla8[[#This Row],[Numero Documento]]&amp;Tabla8[[#This Row],[PROG]]&amp;LEFT(Tabla8[[#This Row],[Tipo Empleado]],3)</f>
        <v>0010561275813FIJ</v>
      </c>
      <c r="E347" s="49" t="s">
        <v>464</v>
      </c>
      <c r="F347" s="50" t="s">
        <v>128</v>
      </c>
      <c r="G347" s="49" t="s">
        <v>3175</v>
      </c>
      <c r="H347" s="49" t="s">
        <v>342</v>
      </c>
      <c r="I347" s="51" t="s">
        <v>1670</v>
      </c>
      <c r="J347" s="50" t="s">
        <v>3135</v>
      </c>
      <c r="K347" t="str">
        <f t="shared" si="5"/>
        <v>M</v>
      </c>
    </row>
    <row r="348" spans="1:11">
      <c r="A348" s="48" t="s">
        <v>1486</v>
      </c>
      <c r="B348" s="49" t="str">
        <f>_xlfn.XLOOKUP(Tabla8[[#This Row],[Codigo Area Liquidacion]],TBLAREA[PLANTA],TBLAREA[PROG])</f>
        <v>13</v>
      </c>
      <c r="C348" s="50" t="s">
        <v>11</v>
      </c>
      <c r="D348" s="49" t="str">
        <f>Tabla8[[#This Row],[Numero Documento]]&amp;Tabla8[[#This Row],[PROG]]&amp;LEFT(Tabla8[[#This Row],[Tipo Empleado]],3)</f>
        <v>0010564112013FIJ</v>
      </c>
      <c r="E348" s="49" t="s">
        <v>536</v>
      </c>
      <c r="F348" s="50" t="s">
        <v>537</v>
      </c>
      <c r="G348" s="49" t="s">
        <v>3175</v>
      </c>
      <c r="H348" s="49" t="s">
        <v>342</v>
      </c>
      <c r="I348" s="51" t="s">
        <v>1670</v>
      </c>
      <c r="J348" s="50" t="s">
        <v>3135</v>
      </c>
      <c r="K348" t="str">
        <f t="shared" si="5"/>
        <v>M</v>
      </c>
    </row>
    <row r="349" spans="1:11">
      <c r="A349" s="48" t="s">
        <v>2036</v>
      </c>
      <c r="B349" s="49" t="str">
        <f>_xlfn.XLOOKUP(Tabla8[[#This Row],[Codigo Area Liquidacion]],TBLAREA[PLANTA],TBLAREA[PROG])</f>
        <v>01</v>
      </c>
      <c r="C349" s="50" t="s">
        <v>11</v>
      </c>
      <c r="D349" s="49" t="str">
        <f>Tabla8[[#This Row],[Numero Documento]]&amp;Tabla8[[#This Row],[PROG]]&amp;LEFT(Tabla8[[#This Row],[Tipo Empleado]],3)</f>
        <v>0010564313401FIJ</v>
      </c>
      <c r="E349" s="49" t="s">
        <v>771</v>
      </c>
      <c r="F349" s="50" t="s">
        <v>772</v>
      </c>
      <c r="G349" s="49" t="s">
        <v>3133</v>
      </c>
      <c r="H349" s="49" t="s">
        <v>1116</v>
      </c>
      <c r="I349" s="51" t="s">
        <v>1679</v>
      </c>
      <c r="J349" s="50" t="s">
        <v>3135</v>
      </c>
      <c r="K349" t="str">
        <f t="shared" si="5"/>
        <v>M</v>
      </c>
    </row>
    <row r="350" spans="1:11">
      <c r="A350" s="48" t="s">
        <v>1588</v>
      </c>
      <c r="B350" s="49" t="str">
        <f>_xlfn.XLOOKUP(Tabla8[[#This Row],[Codigo Area Liquidacion]],TBLAREA[PLANTA],TBLAREA[PROG])</f>
        <v>01</v>
      </c>
      <c r="C350" s="50" t="s">
        <v>3046</v>
      </c>
      <c r="D350" s="49" t="str">
        <f>Tabla8[[#This Row],[Numero Documento]]&amp;Tabla8[[#This Row],[PROG]]&amp;LEFT(Tabla8[[#This Row],[Tipo Empleado]],3)</f>
        <v>0010564450401TRA</v>
      </c>
      <c r="E350" s="49" t="s">
        <v>1016</v>
      </c>
      <c r="F350" s="50" t="s">
        <v>444</v>
      </c>
      <c r="G350" s="49" t="s">
        <v>3133</v>
      </c>
      <c r="H350" s="49" t="s">
        <v>1116</v>
      </c>
      <c r="I350" s="51" t="s">
        <v>1679</v>
      </c>
      <c r="J350" s="50" t="s">
        <v>3135</v>
      </c>
      <c r="K350" t="str">
        <f t="shared" si="5"/>
        <v>M</v>
      </c>
    </row>
    <row r="351" spans="1:11">
      <c r="A351" s="48" t="s">
        <v>1439</v>
      </c>
      <c r="B351" s="49" t="str">
        <f>_xlfn.XLOOKUP(Tabla8[[#This Row],[Codigo Area Liquidacion]],TBLAREA[PLANTA],TBLAREA[PROG])</f>
        <v>13</v>
      </c>
      <c r="C351" s="50" t="s">
        <v>11</v>
      </c>
      <c r="D351" s="49" t="str">
        <f>Tabla8[[#This Row],[Numero Documento]]&amp;Tabla8[[#This Row],[PROG]]&amp;LEFT(Tabla8[[#This Row],[Tipo Empleado]],3)</f>
        <v>0010564930513FIJ</v>
      </c>
      <c r="E351" s="49" t="s">
        <v>454</v>
      </c>
      <c r="F351" s="50" t="s">
        <v>455</v>
      </c>
      <c r="G351" s="49" t="s">
        <v>3175</v>
      </c>
      <c r="H351" s="49" t="s">
        <v>342</v>
      </c>
      <c r="I351" s="51" t="s">
        <v>1670</v>
      </c>
      <c r="J351" s="50" t="s">
        <v>3135</v>
      </c>
      <c r="K351" t="str">
        <f t="shared" si="5"/>
        <v>M</v>
      </c>
    </row>
    <row r="352" spans="1:11">
      <c r="A352" s="48" t="s">
        <v>1484</v>
      </c>
      <c r="B352" s="49" t="str">
        <f>_xlfn.XLOOKUP(Tabla8[[#This Row],[Codigo Area Liquidacion]],TBLAREA[PLANTA],TBLAREA[PROG])</f>
        <v>13</v>
      </c>
      <c r="C352" s="50" t="s">
        <v>11</v>
      </c>
      <c r="D352" s="49" t="str">
        <f>Tabla8[[#This Row],[Numero Documento]]&amp;Tabla8[[#This Row],[PROG]]&amp;LEFT(Tabla8[[#This Row],[Tipo Empleado]],3)</f>
        <v>0010565308313FIJ</v>
      </c>
      <c r="E352" s="49" t="s">
        <v>818</v>
      </c>
      <c r="F352" s="50" t="s">
        <v>819</v>
      </c>
      <c r="G352" s="49" t="s">
        <v>3175</v>
      </c>
      <c r="H352" s="49" t="s">
        <v>811</v>
      </c>
      <c r="I352" s="51" t="s">
        <v>1705</v>
      </c>
      <c r="J352" s="50" t="s">
        <v>3135</v>
      </c>
      <c r="K352" t="str">
        <f t="shared" si="5"/>
        <v>M</v>
      </c>
    </row>
    <row r="353" spans="1:11">
      <c r="A353" s="48" t="s">
        <v>2288</v>
      </c>
      <c r="B353" s="49" t="str">
        <f>_xlfn.XLOOKUP(Tabla8[[#This Row],[Codigo Area Liquidacion]],TBLAREA[PLANTA],TBLAREA[PROG])</f>
        <v>13</v>
      </c>
      <c r="C353" s="50" t="s">
        <v>11</v>
      </c>
      <c r="D353" s="49" t="str">
        <f>Tabla8[[#This Row],[Numero Documento]]&amp;Tabla8[[#This Row],[PROG]]&amp;LEFT(Tabla8[[#This Row],[Tipo Empleado]],3)</f>
        <v>0010566127613FIJ</v>
      </c>
      <c r="E353" s="49" t="s">
        <v>349</v>
      </c>
      <c r="F353" s="50" t="s">
        <v>8</v>
      </c>
      <c r="G353" s="49" t="s">
        <v>3175</v>
      </c>
      <c r="H353" s="49" t="s">
        <v>342</v>
      </c>
      <c r="I353" s="51" t="s">
        <v>1670</v>
      </c>
      <c r="J353" s="50" t="s">
        <v>3136</v>
      </c>
      <c r="K353" t="str">
        <f t="shared" si="5"/>
        <v>F</v>
      </c>
    </row>
    <row r="354" spans="1:11">
      <c r="A354" s="48" t="s">
        <v>2154</v>
      </c>
      <c r="B354" s="49" t="str">
        <f>_xlfn.XLOOKUP(Tabla8[[#This Row],[Codigo Area Liquidacion]],TBLAREA[PLANTA],TBLAREA[PROG])</f>
        <v>01</v>
      </c>
      <c r="C354" s="50" t="s">
        <v>11</v>
      </c>
      <c r="D354" s="49" t="str">
        <f>Tabla8[[#This Row],[Numero Documento]]&amp;Tabla8[[#This Row],[PROG]]&amp;LEFT(Tabla8[[#This Row],[Tipo Empleado]],3)</f>
        <v>0010568421101FIJ</v>
      </c>
      <c r="E354" s="49" t="s">
        <v>1079</v>
      </c>
      <c r="F354" s="50" t="s">
        <v>130</v>
      </c>
      <c r="G354" s="49" t="s">
        <v>3133</v>
      </c>
      <c r="H354" s="49" t="s">
        <v>235</v>
      </c>
      <c r="I354" s="51" t="s">
        <v>1713</v>
      </c>
      <c r="J354" s="50" t="s">
        <v>3136</v>
      </c>
      <c r="K354" t="str">
        <f t="shared" si="5"/>
        <v>F</v>
      </c>
    </row>
    <row r="355" spans="1:11">
      <c r="A355" s="48" t="s">
        <v>1397</v>
      </c>
      <c r="B355" s="49" t="str">
        <f>_xlfn.XLOOKUP(Tabla8[[#This Row],[Codigo Area Liquidacion]],TBLAREA[PLANTA],TBLAREA[PROG])</f>
        <v>13</v>
      </c>
      <c r="C355" s="50" t="s">
        <v>11</v>
      </c>
      <c r="D355" s="49" t="str">
        <f>Tabla8[[#This Row],[Numero Documento]]&amp;Tabla8[[#This Row],[PROG]]&amp;LEFT(Tabla8[[#This Row],[Tipo Empleado]],3)</f>
        <v>0010571753213FIJ</v>
      </c>
      <c r="E355" s="49" t="s">
        <v>362</v>
      </c>
      <c r="F355" s="50" t="s">
        <v>363</v>
      </c>
      <c r="G355" s="49" t="s">
        <v>3175</v>
      </c>
      <c r="H355" s="49" t="s">
        <v>342</v>
      </c>
      <c r="I355" s="51" t="s">
        <v>1670</v>
      </c>
      <c r="J355" s="50" t="s">
        <v>3136</v>
      </c>
      <c r="K355" t="str">
        <f t="shared" si="5"/>
        <v>F</v>
      </c>
    </row>
    <row r="356" spans="1:11">
      <c r="A356" s="48" t="s">
        <v>2055</v>
      </c>
      <c r="B356" s="49" t="str">
        <f>_xlfn.XLOOKUP(Tabla8[[#This Row],[Codigo Area Liquidacion]],TBLAREA[PLANTA],TBLAREA[PROG])</f>
        <v>01</v>
      </c>
      <c r="C356" s="50" t="s">
        <v>11</v>
      </c>
      <c r="D356" s="49" t="str">
        <f>Tabla8[[#This Row],[Numero Documento]]&amp;Tabla8[[#This Row],[PROG]]&amp;LEFT(Tabla8[[#This Row],[Tipo Empleado]],3)</f>
        <v>0010572279701FIJ</v>
      </c>
      <c r="E356" s="49" t="s">
        <v>1257</v>
      </c>
      <c r="F356" s="50" t="s">
        <v>128</v>
      </c>
      <c r="G356" s="49" t="s">
        <v>3133</v>
      </c>
      <c r="H356" s="49" t="s">
        <v>1116</v>
      </c>
      <c r="I356" s="51" t="s">
        <v>1679</v>
      </c>
      <c r="J356" s="50" t="s">
        <v>3135</v>
      </c>
      <c r="K356" t="str">
        <f t="shared" si="5"/>
        <v>M</v>
      </c>
    </row>
    <row r="357" spans="1:11">
      <c r="A357" s="48" t="s">
        <v>2634</v>
      </c>
      <c r="B357" s="49" t="str">
        <f>_xlfn.XLOOKUP(Tabla8[[#This Row],[Codigo Area Liquidacion]],TBLAREA[PLANTA],TBLAREA[PROG])</f>
        <v>11</v>
      </c>
      <c r="C357" s="50" t="s">
        <v>11</v>
      </c>
      <c r="D357" s="49" t="str">
        <f>Tabla8[[#This Row],[Numero Documento]]&amp;Tabla8[[#This Row],[PROG]]&amp;LEFT(Tabla8[[#This Row],[Tipo Empleado]],3)</f>
        <v>0010573108711FIJ</v>
      </c>
      <c r="E357" s="49" t="s">
        <v>163</v>
      </c>
      <c r="F357" s="50" t="s">
        <v>149</v>
      </c>
      <c r="G357" s="49" t="s">
        <v>3145</v>
      </c>
      <c r="H357" s="49" t="s">
        <v>1951</v>
      </c>
      <c r="I357" s="51" t="s">
        <v>1683</v>
      </c>
      <c r="J357" s="50" t="s">
        <v>3136</v>
      </c>
      <c r="K357" t="str">
        <f t="shared" si="5"/>
        <v>F</v>
      </c>
    </row>
    <row r="358" spans="1:11">
      <c r="A358" s="48" t="s">
        <v>1404</v>
      </c>
      <c r="B358" s="49" t="str">
        <f>_xlfn.XLOOKUP(Tabla8[[#This Row],[Codigo Area Liquidacion]],TBLAREA[PLANTA],TBLAREA[PROG])</f>
        <v>13</v>
      </c>
      <c r="C358" s="50" t="s">
        <v>11</v>
      </c>
      <c r="D358" s="49" t="str">
        <f>Tabla8[[#This Row],[Numero Documento]]&amp;Tabla8[[#This Row],[PROG]]&amp;LEFT(Tabla8[[#This Row],[Tipo Empleado]],3)</f>
        <v>0010574737213FIJ</v>
      </c>
      <c r="E358" s="49" t="s">
        <v>375</v>
      </c>
      <c r="F358" s="50" t="s">
        <v>128</v>
      </c>
      <c r="G358" s="49" t="s">
        <v>3175</v>
      </c>
      <c r="H358" s="49" t="s">
        <v>342</v>
      </c>
      <c r="I358" s="51" t="s">
        <v>1670</v>
      </c>
      <c r="J358" s="50" t="s">
        <v>3135</v>
      </c>
      <c r="K358" t="str">
        <f t="shared" si="5"/>
        <v>M</v>
      </c>
    </row>
    <row r="359" spans="1:11">
      <c r="A359" s="48" t="s">
        <v>1389</v>
      </c>
      <c r="B359" s="49" t="str">
        <f>_xlfn.XLOOKUP(Tabla8[[#This Row],[Codigo Area Liquidacion]],TBLAREA[PLANTA],TBLAREA[PROG])</f>
        <v>13</v>
      </c>
      <c r="C359" s="50" t="s">
        <v>11</v>
      </c>
      <c r="D359" s="49" t="str">
        <f>Tabla8[[#This Row],[Numero Documento]]&amp;Tabla8[[#This Row],[PROG]]&amp;LEFT(Tabla8[[#This Row],[Tipo Empleado]],3)</f>
        <v>0010575619113FIJ</v>
      </c>
      <c r="E359" s="49" t="s">
        <v>343</v>
      </c>
      <c r="F359" s="50" t="s">
        <v>344</v>
      </c>
      <c r="G359" s="49" t="s">
        <v>3175</v>
      </c>
      <c r="H359" s="49" t="s">
        <v>342</v>
      </c>
      <c r="I359" s="51" t="s">
        <v>1670</v>
      </c>
      <c r="J359" s="50" t="s">
        <v>3136</v>
      </c>
      <c r="K359" t="str">
        <f t="shared" si="5"/>
        <v>F</v>
      </c>
    </row>
    <row r="360" spans="1:11">
      <c r="A360" s="48" t="s">
        <v>2136</v>
      </c>
      <c r="B360" s="49" t="str">
        <f>_xlfn.XLOOKUP(Tabla8[[#This Row],[Codigo Area Liquidacion]],TBLAREA[PLANTA],TBLAREA[PROG])</f>
        <v>01</v>
      </c>
      <c r="C360" s="50" t="s">
        <v>11</v>
      </c>
      <c r="D360" s="49" t="str">
        <f>Tabla8[[#This Row],[Numero Documento]]&amp;Tabla8[[#This Row],[PROG]]&amp;LEFT(Tabla8[[#This Row],[Tipo Empleado]],3)</f>
        <v>0010575975701FIJ</v>
      </c>
      <c r="E360" s="49" t="s">
        <v>313</v>
      </c>
      <c r="F360" s="50" t="s">
        <v>196</v>
      </c>
      <c r="G360" s="49" t="s">
        <v>3133</v>
      </c>
      <c r="H360" s="49" t="s">
        <v>309</v>
      </c>
      <c r="I360" s="51" t="s">
        <v>1688</v>
      </c>
      <c r="J360" s="50" t="s">
        <v>3135</v>
      </c>
      <c r="K360" t="str">
        <f t="shared" si="5"/>
        <v>M</v>
      </c>
    </row>
    <row r="361" spans="1:11">
      <c r="A361" s="48" t="s">
        <v>1506</v>
      </c>
      <c r="B361" s="49" t="str">
        <f>_xlfn.XLOOKUP(Tabla8[[#This Row],[Codigo Area Liquidacion]],TBLAREA[PLANTA],TBLAREA[PROG])</f>
        <v>13</v>
      </c>
      <c r="C361" s="50" t="s">
        <v>11</v>
      </c>
      <c r="D361" s="49" t="str">
        <f>Tabla8[[#This Row],[Numero Documento]]&amp;Tabla8[[#This Row],[PROG]]&amp;LEFT(Tabla8[[#This Row],[Tipo Empleado]],3)</f>
        <v>0010580138513FIJ</v>
      </c>
      <c r="E361" s="49" t="s">
        <v>586</v>
      </c>
      <c r="F361" s="50" t="s">
        <v>346</v>
      </c>
      <c r="G361" s="49" t="s">
        <v>3175</v>
      </c>
      <c r="H361" s="49" t="s">
        <v>342</v>
      </c>
      <c r="I361" s="51" t="s">
        <v>1670</v>
      </c>
      <c r="J361" s="50" t="s">
        <v>3136</v>
      </c>
      <c r="K361" t="str">
        <f t="shared" si="5"/>
        <v>F</v>
      </c>
    </row>
    <row r="362" spans="1:11">
      <c r="A362" s="48" t="s">
        <v>2974</v>
      </c>
      <c r="B362" s="49" t="str">
        <f>_xlfn.XLOOKUP(Tabla8[[#This Row],[Codigo Area Liquidacion]],TBLAREA[PLANTA],TBLAREA[PROG])</f>
        <v>01</v>
      </c>
      <c r="C362" s="50" t="s">
        <v>3045</v>
      </c>
      <c r="D362" s="49" t="str">
        <f>Tabla8[[#This Row],[Numero Documento]]&amp;Tabla8[[#This Row],[PROG]]&amp;LEFT(Tabla8[[#This Row],[Tipo Empleado]],3)</f>
        <v>0010596584201PER</v>
      </c>
      <c r="E362" s="49" t="s">
        <v>1740</v>
      </c>
      <c r="F362" s="50" t="s">
        <v>1060</v>
      </c>
      <c r="G362" s="49" t="s">
        <v>3133</v>
      </c>
      <c r="H362" s="49" t="s">
        <v>1116</v>
      </c>
      <c r="I362" s="51" t="s">
        <v>1679</v>
      </c>
      <c r="J362" s="50" t="s">
        <v>3136</v>
      </c>
      <c r="K362" t="str">
        <f t="shared" si="5"/>
        <v>F</v>
      </c>
    </row>
    <row r="363" spans="1:11">
      <c r="A363" s="48" t="s">
        <v>1444</v>
      </c>
      <c r="B363" s="49" t="str">
        <f>_xlfn.XLOOKUP(Tabla8[[#This Row],[Codigo Area Liquidacion]],TBLAREA[PLANTA],TBLAREA[PROG])</f>
        <v>13</v>
      </c>
      <c r="C363" s="50" t="s">
        <v>11</v>
      </c>
      <c r="D363" s="49" t="str">
        <f>Tabla8[[#This Row],[Numero Documento]]&amp;Tabla8[[#This Row],[PROG]]&amp;LEFT(Tabla8[[#This Row],[Tipo Empleado]],3)</f>
        <v>0010603974613FIJ</v>
      </c>
      <c r="E363" s="49" t="s">
        <v>472</v>
      </c>
      <c r="F363" s="50" t="s">
        <v>27</v>
      </c>
      <c r="G363" s="49" t="s">
        <v>3175</v>
      </c>
      <c r="H363" s="49" t="s">
        <v>342</v>
      </c>
      <c r="I363" s="51" t="s">
        <v>1670</v>
      </c>
      <c r="J363" s="50" t="s">
        <v>3135</v>
      </c>
      <c r="K363" t="str">
        <f t="shared" si="5"/>
        <v>M</v>
      </c>
    </row>
    <row r="364" spans="1:11">
      <c r="A364" s="48" t="s">
        <v>1435</v>
      </c>
      <c r="B364" s="49" t="str">
        <f>_xlfn.XLOOKUP(Tabla8[[#This Row],[Codigo Area Liquidacion]],TBLAREA[PLANTA],TBLAREA[PROG])</f>
        <v>01</v>
      </c>
      <c r="C364" s="50" t="s">
        <v>3046</v>
      </c>
      <c r="D364" s="49" t="str">
        <f>Tabla8[[#This Row],[Numero Documento]]&amp;Tabla8[[#This Row],[PROG]]&amp;LEFT(Tabla8[[#This Row],[Tipo Empleado]],3)</f>
        <v>0010613381201TRA</v>
      </c>
      <c r="E364" s="49" t="s">
        <v>439</v>
      </c>
      <c r="F364" s="50" t="s">
        <v>8</v>
      </c>
      <c r="G364" s="49" t="s">
        <v>3133</v>
      </c>
      <c r="H364" s="49" t="s">
        <v>1116</v>
      </c>
      <c r="I364" s="51" t="s">
        <v>1679</v>
      </c>
      <c r="J364" s="50" t="s">
        <v>3135</v>
      </c>
      <c r="K364" t="str">
        <f t="shared" si="5"/>
        <v>M</v>
      </c>
    </row>
    <row r="365" spans="1:11">
      <c r="A365" s="48" t="s">
        <v>3821</v>
      </c>
      <c r="B365" s="49" t="str">
        <f>_xlfn.XLOOKUP(Tabla8[[#This Row],[Codigo Area Liquidacion]],TBLAREA[PLANTA],TBLAREA[PROG])</f>
        <v>01</v>
      </c>
      <c r="C365" s="50" t="s">
        <v>3045</v>
      </c>
      <c r="D365" s="49" t="str">
        <f>Tabla8[[#This Row],[Numero Documento]]&amp;Tabla8[[#This Row],[PROG]]&amp;LEFT(Tabla8[[#This Row],[Tipo Empleado]],3)</f>
        <v>0010620741801PER</v>
      </c>
      <c r="E365" s="49" t="s">
        <v>3820</v>
      </c>
      <c r="F365" s="50" t="s">
        <v>1060</v>
      </c>
      <c r="G365" s="49" t="s">
        <v>3133</v>
      </c>
      <c r="H365" s="49" t="s">
        <v>1116</v>
      </c>
      <c r="I365" s="51" t="s">
        <v>1679</v>
      </c>
      <c r="J365" s="50" t="s">
        <v>3135</v>
      </c>
      <c r="K365" t="str">
        <f t="shared" si="5"/>
        <v>M</v>
      </c>
    </row>
    <row r="366" spans="1:11">
      <c r="A366" s="48" t="s">
        <v>1384</v>
      </c>
      <c r="B366" s="49" t="str">
        <f>_xlfn.XLOOKUP(Tabla8[[#This Row],[Codigo Area Liquidacion]],TBLAREA[PLANTA],TBLAREA[PROG])</f>
        <v>01</v>
      </c>
      <c r="C366" s="50" t="s">
        <v>11</v>
      </c>
      <c r="D366" s="49" t="str">
        <f>Tabla8[[#This Row],[Numero Documento]]&amp;Tabla8[[#This Row],[PROG]]&amp;LEFT(Tabla8[[#This Row],[Tipo Empleado]],3)</f>
        <v>0010624582201FIJ</v>
      </c>
      <c r="E366" s="49" t="s">
        <v>575</v>
      </c>
      <c r="F366" s="50" t="s">
        <v>8</v>
      </c>
      <c r="G366" s="49" t="s">
        <v>3133</v>
      </c>
      <c r="H366" s="49" t="s">
        <v>1958</v>
      </c>
      <c r="I366" s="51" t="s">
        <v>1676</v>
      </c>
      <c r="J366" s="50" t="s">
        <v>3136</v>
      </c>
      <c r="K366" t="str">
        <f t="shared" si="5"/>
        <v>F</v>
      </c>
    </row>
    <row r="367" spans="1:11">
      <c r="A367" s="48" t="s">
        <v>1358</v>
      </c>
      <c r="B367" s="49" t="str">
        <f>_xlfn.XLOOKUP(Tabla8[[#This Row],[Codigo Area Liquidacion]],TBLAREA[PLANTA],TBLAREA[PROG])</f>
        <v>01</v>
      </c>
      <c r="C367" s="50" t="s">
        <v>11</v>
      </c>
      <c r="D367" s="49" t="str">
        <f>Tabla8[[#This Row],[Numero Documento]]&amp;Tabla8[[#This Row],[PROG]]&amp;LEFT(Tabla8[[#This Row],[Tipo Empleado]],3)</f>
        <v>0010624987301FIJ</v>
      </c>
      <c r="E367" s="49" t="s">
        <v>723</v>
      </c>
      <c r="F367" s="50" t="s">
        <v>724</v>
      </c>
      <c r="G367" s="49" t="s">
        <v>3133</v>
      </c>
      <c r="H367" s="49" t="s">
        <v>716</v>
      </c>
      <c r="I367" s="51" t="s">
        <v>1671</v>
      </c>
      <c r="J367" s="50" t="s">
        <v>3135</v>
      </c>
      <c r="K367" t="str">
        <f t="shared" si="5"/>
        <v>M</v>
      </c>
    </row>
    <row r="368" spans="1:11">
      <c r="A368" s="48" t="s">
        <v>4046</v>
      </c>
      <c r="B368" s="49" t="str">
        <f>_xlfn.XLOOKUP(Tabla8[[#This Row],[Codigo Area Liquidacion]],TBLAREA[PLANTA],TBLAREA[PROG])</f>
        <v>13</v>
      </c>
      <c r="C368" s="50" t="s">
        <v>11</v>
      </c>
      <c r="D368" s="49" t="str">
        <f>Tabla8[[#This Row],[Numero Documento]]&amp;Tabla8[[#This Row],[PROG]]&amp;LEFT(Tabla8[[#This Row],[Tipo Empleado]],3)</f>
        <v>0010642435113FIJ</v>
      </c>
      <c r="E368" s="49" t="s">
        <v>3864</v>
      </c>
      <c r="F368" s="50" t="s">
        <v>8</v>
      </c>
      <c r="G368" s="49" t="s">
        <v>3175</v>
      </c>
      <c r="H368" s="49" t="s">
        <v>342</v>
      </c>
      <c r="I368" s="51" t="s">
        <v>1670</v>
      </c>
      <c r="J368" s="50" t="s">
        <v>3136</v>
      </c>
      <c r="K368" t="str">
        <f t="shared" si="5"/>
        <v>F</v>
      </c>
    </row>
    <row r="369" spans="1:11">
      <c r="A369" s="48" t="s">
        <v>2287</v>
      </c>
      <c r="B369" s="49" t="str">
        <f>_xlfn.XLOOKUP(Tabla8[[#This Row],[Codigo Area Liquidacion]],TBLAREA[PLANTA],TBLAREA[PROG])</f>
        <v>13</v>
      </c>
      <c r="C369" s="50" t="s">
        <v>11</v>
      </c>
      <c r="D369" s="49" t="str">
        <f>Tabla8[[#This Row],[Numero Documento]]&amp;Tabla8[[#This Row],[PROG]]&amp;LEFT(Tabla8[[#This Row],[Tipo Empleado]],3)</f>
        <v>0010653737613FIJ</v>
      </c>
      <c r="E369" s="49" t="s">
        <v>1917</v>
      </c>
      <c r="F369" s="50" t="s">
        <v>210</v>
      </c>
      <c r="G369" s="49" t="s">
        <v>3175</v>
      </c>
      <c r="H369" s="49" t="s">
        <v>342</v>
      </c>
      <c r="I369" s="51" t="s">
        <v>1670</v>
      </c>
      <c r="J369" s="50" t="s">
        <v>3135</v>
      </c>
      <c r="K369" t="str">
        <f t="shared" si="5"/>
        <v>M</v>
      </c>
    </row>
    <row r="370" spans="1:11">
      <c r="A370" s="48" t="s">
        <v>2636</v>
      </c>
      <c r="B370" s="49" t="str">
        <f>_xlfn.XLOOKUP(Tabla8[[#This Row],[Codigo Area Liquidacion]],TBLAREA[PLANTA],TBLAREA[PROG])</f>
        <v>11</v>
      </c>
      <c r="C370" s="50" t="s">
        <v>11</v>
      </c>
      <c r="D370" s="49" t="str">
        <f>Tabla8[[#This Row],[Numero Documento]]&amp;Tabla8[[#This Row],[PROG]]&amp;LEFT(Tabla8[[#This Row],[Tipo Empleado]],3)</f>
        <v>0010653807711FIJ</v>
      </c>
      <c r="E370" s="49" t="s">
        <v>863</v>
      </c>
      <c r="F370" s="50" t="s">
        <v>864</v>
      </c>
      <c r="G370" s="49" t="s">
        <v>3145</v>
      </c>
      <c r="H370" s="49" t="s">
        <v>830</v>
      </c>
      <c r="I370" s="51" t="s">
        <v>1672</v>
      </c>
      <c r="J370" s="50" t="s">
        <v>3136</v>
      </c>
      <c r="K370" t="str">
        <f t="shared" si="5"/>
        <v>F</v>
      </c>
    </row>
    <row r="371" spans="1:11">
      <c r="A371" s="48" t="s">
        <v>1440</v>
      </c>
      <c r="B371" s="49" t="str">
        <f>_xlfn.XLOOKUP(Tabla8[[#This Row],[Codigo Area Liquidacion]],TBLAREA[PLANTA],TBLAREA[PROG])</f>
        <v>13</v>
      </c>
      <c r="C371" s="50" t="s">
        <v>11</v>
      </c>
      <c r="D371" s="49" t="str">
        <f>Tabla8[[#This Row],[Numero Documento]]&amp;Tabla8[[#This Row],[PROG]]&amp;LEFT(Tabla8[[#This Row],[Tipo Empleado]],3)</f>
        <v>0010656922113FIJ</v>
      </c>
      <c r="E371" s="49" t="s">
        <v>462</v>
      </c>
      <c r="F371" s="50" t="s">
        <v>393</v>
      </c>
      <c r="G371" s="49" t="s">
        <v>3175</v>
      </c>
      <c r="H371" s="49" t="s">
        <v>342</v>
      </c>
      <c r="I371" s="51" t="s">
        <v>1670</v>
      </c>
      <c r="J371" s="50" t="s">
        <v>3135</v>
      </c>
      <c r="K371" t="str">
        <f t="shared" si="5"/>
        <v>M</v>
      </c>
    </row>
    <row r="372" spans="1:11">
      <c r="A372" s="48" t="s">
        <v>2836</v>
      </c>
      <c r="B372" s="49" t="str">
        <f>_xlfn.XLOOKUP(Tabla8[[#This Row],[Codigo Area Liquidacion]],TBLAREA[PLANTA],TBLAREA[PROG])</f>
        <v>01</v>
      </c>
      <c r="C372" s="50" t="s">
        <v>3036</v>
      </c>
      <c r="D372" s="49" t="str">
        <f>Tabla8[[#This Row],[Numero Documento]]&amp;Tabla8[[#This Row],[PROG]]&amp;LEFT(Tabla8[[#This Row],[Tipo Empleado]],3)</f>
        <v>0010671209401EMP</v>
      </c>
      <c r="E372" s="49" t="s">
        <v>1637</v>
      </c>
      <c r="F372" s="50" t="s">
        <v>110</v>
      </c>
      <c r="G372" s="49" t="s">
        <v>3133</v>
      </c>
      <c r="H372" s="49" t="s">
        <v>1116</v>
      </c>
      <c r="I372" s="51" t="s">
        <v>1679</v>
      </c>
      <c r="J372" s="50" t="s">
        <v>3135</v>
      </c>
      <c r="K372" t="str">
        <f t="shared" si="5"/>
        <v>M</v>
      </c>
    </row>
    <row r="373" spans="1:11">
      <c r="A373" s="48" t="s">
        <v>2542</v>
      </c>
      <c r="B373" s="49" t="str">
        <f>_xlfn.XLOOKUP(Tabla8[[#This Row],[Codigo Area Liquidacion]],TBLAREA[PLANTA],TBLAREA[PROG])</f>
        <v>13</v>
      </c>
      <c r="C373" s="50" t="s">
        <v>11</v>
      </c>
      <c r="D373" s="49" t="str">
        <f>Tabla8[[#This Row],[Numero Documento]]&amp;Tabla8[[#This Row],[PROG]]&amp;LEFT(Tabla8[[#This Row],[Tipo Empleado]],3)</f>
        <v>0010680607813FIJ</v>
      </c>
      <c r="E373" s="49" t="s">
        <v>602</v>
      </c>
      <c r="F373" s="50" t="s">
        <v>603</v>
      </c>
      <c r="G373" s="49" t="s">
        <v>3175</v>
      </c>
      <c r="H373" s="49" t="s">
        <v>1950</v>
      </c>
      <c r="I373" s="51" t="s">
        <v>1682</v>
      </c>
      <c r="J373" s="50" t="s">
        <v>3135</v>
      </c>
      <c r="K373" t="str">
        <f t="shared" si="5"/>
        <v>M</v>
      </c>
    </row>
    <row r="374" spans="1:11">
      <c r="A374" s="48" t="s">
        <v>2240</v>
      </c>
      <c r="B374" s="49" t="str">
        <f>_xlfn.XLOOKUP(Tabla8[[#This Row],[Codigo Area Liquidacion]],TBLAREA[PLANTA],TBLAREA[PROG])</f>
        <v>01</v>
      </c>
      <c r="C374" s="50" t="s">
        <v>11</v>
      </c>
      <c r="D374" s="49" t="str">
        <f>Tabla8[[#This Row],[Numero Documento]]&amp;Tabla8[[#This Row],[PROG]]&amp;LEFT(Tabla8[[#This Row],[Tipo Empleado]],3)</f>
        <v>0010683397301FIJ</v>
      </c>
      <c r="E374" s="49" t="s">
        <v>946</v>
      </c>
      <c r="F374" s="50" t="s">
        <v>75</v>
      </c>
      <c r="G374" s="49" t="s">
        <v>3133</v>
      </c>
      <c r="H374" s="49" t="s">
        <v>1953</v>
      </c>
      <c r="I374" s="51" t="s">
        <v>1669</v>
      </c>
      <c r="J374" s="50" t="s">
        <v>3136</v>
      </c>
      <c r="K374" t="str">
        <f t="shared" si="5"/>
        <v>F</v>
      </c>
    </row>
    <row r="375" spans="1:11">
      <c r="A375" s="48" t="s">
        <v>2051</v>
      </c>
      <c r="B375" s="49" t="str">
        <f>_xlfn.XLOOKUP(Tabla8[[#This Row],[Codigo Area Liquidacion]],TBLAREA[PLANTA],TBLAREA[PROG])</f>
        <v>01</v>
      </c>
      <c r="C375" s="50" t="s">
        <v>11</v>
      </c>
      <c r="D375" s="49" t="str">
        <f>Tabla8[[#This Row],[Numero Documento]]&amp;Tabla8[[#This Row],[PROG]]&amp;LEFT(Tabla8[[#This Row],[Tipo Empleado]],3)</f>
        <v>0010685654501FIJ</v>
      </c>
      <c r="E375" s="49" t="s">
        <v>701</v>
      </c>
      <c r="F375" s="50" t="s">
        <v>8</v>
      </c>
      <c r="G375" s="49" t="s">
        <v>3133</v>
      </c>
      <c r="H375" s="49" t="s">
        <v>699</v>
      </c>
      <c r="I375" s="51" t="s">
        <v>1708</v>
      </c>
      <c r="J375" s="50" t="s">
        <v>3136</v>
      </c>
      <c r="K375" t="str">
        <f t="shared" si="5"/>
        <v>F</v>
      </c>
    </row>
    <row r="376" spans="1:11">
      <c r="A376" s="48" t="s">
        <v>3575</v>
      </c>
      <c r="B376" s="49" t="str">
        <f>_xlfn.XLOOKUP(Tabla8[[#This Row],[Codigo Area Liquidacion]],TBLAREA[PLANTA],TBLAREA[PROG])</f>
        <v>01</v>
      </c>
      <c r="C376" s="50" t="s">
        <v>3036</v>
      </c>
      <c r="D376" s="49" t="str">
        <f>Tabla8[[#This Row],[Numero Documento]]&amp;Tabla8[[#This Row],[PROG]]&amp;LEFT(Tabla8[[#This Row],[Tipo Empleado]],3)</f>
        <v>0010687954701EMP</v>
      </c>
      <c r="E376" s="49" t="s">
        <v>3574</v>
      </c>
      <c r="F376" s="50" t="s">
        <v>3260</v>
      </c>
      <c r="G376" s="49" t="s">
        <v>3133</v>
      </c>
      <c r="H376" s="49" t="s">
        <v>1116</v>
      </c>
      <c r="I376" s="51" t="s">
        <v>1679</v>
      </c>
      <c r="J376" s="50" t="s">
        <v>3135</v>
      </c>
      <c r="K376" t="str">
        <f t="shared" si="5"/>
        <v>M</v>
      </c>
    </row>
    <row r="377" spans="1:11">
      <c r="A377" s="48" t="s">
        <v>2436</v>
      </c>
      <c r="B377" s="49" t="str">
        <f>_xlfn.XLOOKUP(Tabla8[[#This Row],[Codigo Area Liquidacion]],TBLAREA[PLANTA],TBLAREA[PROG])</f>
        <v>13</v>
      </c>
      <c r="C377" s="50" t="s">
        <v>11</v>
      </c>
      <c r="D377" s="49" t="str">
        <f>Tabla8[[#This Row],[Numero Documento]]&amp;Tabla8[[#This Row],[PROG]]&amp;LEFT(Tabla8[[#This Row],[Tipo Empleado]],3)</f>
        <v>0010696293913FIJ</v>
      </c>
      <c r="E377" s="49" t="s">
        <v>496</v>
      </c>
      <c r="F377" s="50" t="s">
        <v>210</v>
      </c>
      <c r="G377" s="49" t="s">
        <v>3175</v>
      </c>
      <c r="H377" s="49" t="s">
        <v>342</v>
      </c>
      <c r="I377" s="51" t="s">
        <v>1670</v>
      </c>
      <c r="J377" s="50" t="s">
        <v>3135</v>
      </c>
      <c r="K377" t="str">
        <f t="shared" si="5"/>
        <v>M</v>
      </c>
    </row>
    <row r="378" spans="1:11">
      <c r="A378" s="48" t="s">
        <v>2862</v>
      </c>
      <c r="B378" s="49" t="str">
        <f>_xlfn.XLOOKUP(Tabla8[[#This Row],[Codigo Area Liquidacion]],TBLAREA[PLANTA],TBLAREA[PROG])</f>
        <v>01</v>
      </c>
      <c r="C378" s="50" t="s">
        <v>3036</v>
      </c>
      <c r="D378" s="49" t="str">
        <f>Tabla8[[#This Row],[Numero Documento]]&amp;Tabla8[[#This Row],[PROG]]&amp;LEFT(Tabla8[[#This Row],[Tipo Empleado]],3)</f>
        <v>0010699531901EMP</v>
      </c>
      <c r="E378" s="49" t="s">
        <v>1175</v>
      </c>
      <c r="F378" s="50" t="s">
        <v>59</v>
      </c>
      <c r="G378" s="49" t="s">
        <v>3133</v>
      </c>
      <c r="H378" s="49" t="s">
        <v>1116</v>
      </c>
      <c r="I378" s="51" t="s">
        <v>1679</v>
      </c>
      <c r="J378" s="50" t="s">
        <v>3135</v>
      </c>
      <c r="K378" t="str">
        <f t="shared" si="5"/>
        <v>M</v>
      </c>
    </row>
    <row r="379" spans="1:11">
      <c r="A379" s="48" t="s">
        <v>3055</v>
      </c>
      <c r="B379" s="49" t="str">
        <f>_xlfn.XLOOKUP(Tabla8[[#This Row],[Codigo Area Liquidacion]],TBLAREA[PLANTA],TBLAREA[PROG])</f>
        <v>01</v>
      </c>
      <c r="C379" s="50" t="s">
        <v>11</v>
      </c>
      <c r="D379" s="49" t="str">
        <f>Tabla8[[#This Row],[Numero Documento]]&amp;Tabla8[[#This Row],[PROG]]&amp;LEFT(Tabla8[[#This Row],[Tipo Empleado]],3)</f>
        <v>0010706831401FIJ</v>
      </c>
      <c r="E379" s="49" t="s">
        <v>3069</v>
      </c>
      <c r="F379" s="50" t="s">
        <v>42</v>
      </c>
      <c r="G379" s="49" t="s">
        <v>3133</v>
      </c>
      <c r="H379" s="49" t="s">
        <v>1953</v>
      </c>
      <c r="I379" s="51" t="s">
        <v>1669</v>
      </c>
      <c r="J379" s="50" t="s">
        <v>3135</v>
      </c>
      <c r="K379" t="str">
        <f t="shared" si="5"/>
        <v>M</v>
      </c>
    </row>
    <row r="380" spans="1:11">
      <c r="A380" s="48" t="s">
        <v>4047</v>
      </c>
      <c r="B380" s="49" t="str">
        <f>_xlfn.XLOOKUP(Tabla8[[#This Row],[Codigo Area Liquidacion]],TBLAREA[PLANTA],TBLAREA[PROG])</f>
        <v>01</v>
      </c>
      <c r="C380" s="50" t="s">
        <v>3046</v>
      </c>
      <c r="D380" s="49" t="str">
        <f>Tabla8[[#This Row],[Numero Documento]]&amp;Tabla8[[#This Row],[PROG]]&amp;LEFT(Tabla8[[#This Row],[Tipo Empleado]],3)</f>
        <v>0010714181401TRA</v>
      </c>
      <c r="E380" s="49" t="s">
        <v>3865</v>
      </c>
      <c r="F380" s="50" t="s">
        <v>3043</v>
      </c>
      <c r="G380" s="49" t="s">
        <v>3133</v>
      </c>
      <c r="H380" s="49" t="s">
        <v>1116</v>
      </c>
      <c r="I380" s="51" t="s">
        <v>1679</v>
      </c>
      <c r="J380" s="50" t="s">
        <v>3136</v>
      </c>
      <c r="K380" t="str">
        <f t="shared" si="5"/>
        <v>F</v>
      </c>
    </row>
    <row r="381" spans="1:11">
      <c r="A381" s="48" t="s">
        <v>3613</v>
      </c>
      <c r="B381" s="49" t="str">
        <f>_xlfn.XLOOKUP(Tabla8[[#This Row],[Codigo Area Liquidacion]],TBLAREA[PLANTA],TBLAREA[PROG])</f>
        <v>01</v>
      </c>
      <c r="C381" s="50" t="s">
        <v>3036</v>
      </c>
      <c r="D381" s="49" t="str">
        <f>Tabla8[[#This Row],[Numero Documento]]&amp;Tabla8[[#This Row],[PROG]]&amp;LEFT(Tabla8[[#This Row],[Tipo Empleado]],3)</f>
        <v>0010718748601EMP</v>
      </c>
      <c r="E381" s="49" t="s">
        <v>3612</v>
      </c>
      <c r="F381" s="50" t="s">
        <v>130</v>
      </c>
      <c r="G381" s="49" t="s">
        <v>3133</v>
      </c>
      <c r="H381" s="49" t="s">
        <v>1116</v>
      </c>
      <c r="I381" s="51" t="s">
        <v>1679</v>
      </c>
      <c r="J381" s="50" t="s">
        <v>3135</v>
      </c>
      <c r="K381" t="str">
        <f t="shared" si="5"/>
        <v>M</v>
      </c>
    </row>
    <row r="382" spans="1:11">
      <c r="A382" s="48" t="s">
        <v>3229</v>
      </c>
      <c r="B382" s="49" t="str">
        <f>_xlfn.XLOOKUP(Tabla8[[#This Row],[Codigo Area Liquidacion]],TBLAREA[PLANTA],TBLAREA[PROG])</f>
        <v>01</v>
      </c>
      <c r="C382" s="50" t="s">
        <v>11</v>
      </c>
      <c r="D382" s="49" t="str">
        <f>Tabla8[[#This Row],[Numero Documento]]&amp;Tabla8[[#This Row],[PROG]]&amp;LEFT(Tabla8[[#This Row],[Tipo Empleado]],3)</f>
        <v>0010722691201FIJ</v>
      </c>
      <c r="E382" s="49" t="s">
        <v>3212</v>
      </c>
      <c r="F382" s="50" t="s">
        <v>8</v>
      </c>
      <c r="G382" s="49" t="s">
        <v>3133</v>
      </c>
      <c r="H382" s="49" t="s">
        <v>266</v>
      </c>
      <c r="I382" s="51" t="s">
        <v>1687</v>
      </c>
      <c r="J382" s="50" t="s">
        <v>3136</v>
      </c>
      <c r="K382" t="str">
        <f t="shared" si="5"/>
        <v>F</v>
      </c>
    </row>
    <row r="383" spans="1:11">
      <c r="A383" s="48" t="s">
        <v>2202</v>
      </c>
      <c r="B383" s="49" t="str">
        <f>_xlfn.XLOOKUP(Tabla8[[#This Row],[Codigo Area Liquidacion]],TBLAREA[PLANTA],TBLAREA[PROG])</f>
        <v>01</v>
      </c>
      <c r="C383" s="50" t="s">
        <v>11</v>
      </c>
      <c r="D383" s="49" t="str">
        <f>Tabla8[[#This Row],[Numero Documento]]&amp;Tabla8[[#This Row],[PROG]]&amp;LEFT(Tabla8[[#This Row],[Tipo Empleado]],3)</f>
        <v>0010723282901FIJ</v>
      </c>
      <c r="E383" s="49" t="s">
        <v>1974</v>
      </c>
      <c r="F383" s="50" t="s">
        <v>292</v>
      </c>
      <c r="G383" s="49" t="s">
        <v>3133</v>
      </c>
      <c r="H383" s="49" t="s">
        <v>1953</v>
      </c>
      <c r="I383" s="51" t="s">
        <v>1669</v>
      </c>
      <c r="J383" s="50" t="s">
        <v>3135</v>
      </c>
      <c r="K383" t="str">
        <f t="shared" si="5"/>
        <v>M</v>
      </c>
    </row>
    <row r="384" spans="1:11">
      <c r="A384" s="48" t="s">
        <v>1359</v>
      </c>
      <c r="B384" s="49" t="str">
        <f>_xlfn.XLOOKUP(Tabla8[[#This Row],[Codigo Area Liquidacion]],TBLAREA[PLANTA],TBLAREA[PROG])</f>
        <v>13</v>
      </c>
      <c r="C384" s="50" t="s">
        <v>11</v>
      </c>
      <c r="D384" s="49" t="str">
        <f>Tabla8[[#This Row],[Numero Documento]]&amp;Tabla8[[#This Row],[PROG]]&amp;LEFT(Tabla8[[#This Row],[Tipo Empleado]],3)</f>
        <v>0010728604913FIJ</v>
      </c>
      <c r="E384" s="49" t="s">
        <v>795</v>
      </c>
      <c r="F384" s="50" t="s">
        <v>796</v>
      </c>
      <c r="G384" s="49" t="s">
        <v>3175</v>
      </c>
      <c r="H384" s="49" t="s">
        <v>1952</v>
      </c>
      <c r="I384" s="51" t="s">
        <v>1677</v>
      </c>
      <c r="J384" s="50" t="s">
        <v>3136</v>
      </c>
      <c r="K384" t="str">
        <f t="shared" si="5"/>
        <v>F</v>
      </c>
    </row>
    <row r="385" spans="1:11">
      <c r="A385" s="48" t="s">
        <v>1457</v>
      </c>
      <c r="B385" s="49" t="str">
        <f>_xlfn.XLOOKUP(Tabla8[[#This Row],[Codigo Area Liquidacion]],TBLAREA[PLANTA],TBLAREA[PROG])</f>
        <v>13</v>
      </c>
      <c r="C385" s="50" t="s">
        <v>11</v>
      </c>
      <c r="D385" s="49" t="str">
        <f>Tabla8[[#This Row],[Numero Documento]]&amp;Tabla8[[#This Row],[PROG]]&amp;LEFT(Tabla8[[#This Row],[Tipo Empleado]],3)</f>
        <v>0010731800813FIJ</v>
      </c>
      <c r="E385" s="49" t="s">
        <v>498</v>
      </c>
      <c r="F385" s="50" t="s">
        <v>10</v>
      </c>
      <c r="G385" s="49" t="s">
        <v>3175</v>
      </c>
      <c r="H385" s="49" t="s">
        <v>342</v>
      </c>
      <c r="I385" s="51" t="s">
        <v>1670</v>
      </c>
      <c r="J385" s="50" t="s">
        <v>3136</v>
      </c>
      <c r="K385" t="str">
        <f t="shared" si="5"/>
        <v>F</v>
      </c>
    </row>
    <row r="386" spans="1:11">
      <c r="A386" s="52" t="s">
        <v>2216</v>
      </c>
      <c r="B386" s="49" t="str">
        <f>_xlfn.XLOOKUP(Tabla8[[#This Row],[Codigo Area Liquidacion]],TBLAREA[PLANTA],TBLAREA[PROG])</f>
        <v>01</v>
      </c>
      <c r="C386" s="50" t="s">
        <v>3036</v>
      </c>
      <c r="D386" s="49" t="str">
        <f>Tabla8[[#This Row],[Numero Documento]]&amp;Tabla8[[#This Row],[PROG]]&amp;LEFT(Tabla8[[#This Row],[Tipo Empleado]],3)</f>
        <v>0010733020101EMP</v>
      </c>
      <c r="E386" s="49" t="s">
        <v>286</v>
      </c>
      <c r="F386" s="50" t="s">
        <v>82</v>
      </c>
      <c r="G386" s="49" t="s">
        <v>3133</v>
      </c>
      <c r="H386" s="49" t="s">
        <v>1116</v>
      </c>
      <c r="I386" s="51" t="s">
        <v>1679</v>
      </c>
      <c r="J386" s="50" t="s">
        <v>3136</v>
      </c>
      <c r="K386" t="str">
        <f t="shared" si="5"/>
        <v>F</v>
      </c>
    </row>
    <row r="387" spans="1:11">
      <c r="A387" s="52" t="s">
        <v>2216</v>
      </c>
      <c r="B387" s="49" t="str">
        <f>_xlfn.XLOOKUP(Tabla8[[#This Row],[Codigo Area Liquidacion]],TBLAREA[PLANTA],TBLAREA[PROG])</f>
        <v>01</v>
      </c>
      <c r="C387" s="50" t="s">
        <v>11</v>
      </c>
      <c r="D387" s="49" t="str">
        <f>Tabla8[[#This Row],[Numero Documento]]&amp;Tabla8[[#This Row],[PROG]]&amp;LEFT(Tabla8[[#This Row],[Tipo Empleado]],3)</f>
        <v>0010733020101FIJ</v>
      </c>
      <c r="E387" s="49" t="s">
        <v>286</v>
      </c>
      <c r="F387" s="50" t="s">
        <v>82</v>
      </c>
      <c r="G387" s="49" t="s">
        <v>3133</v>
      </c>
      <c r="H387" s="49" t="s">
        <v>282</v>
      </c>
      <c r="I387" s="51" t="s">
        <v>1721</v>
      </c>
      <c r="J387" s="50" t="s">
        <v>3136</v>
      </c>
      <c r="K387" t="str">
        <f t="shared" si="5"/>
        <v>F</v>
      </c>
    </row>
    <row r="388" spans="1:11">
      <c r="A388" s="48" t="s">
        <v>2216</v>
      </c>
      <c r="B388" s="49" t="str">
        <f>_xlfn.XLOOKUP(Tabla8[[#This Row],[Codigo Area Liquidacion]],TBLAREA[PLANTA],TBLAREA[PROG])</f>
        <v>13</v>
      </c>
      <c r="C388" s="50" t="s">
        <v>11</v>
      </c>
      <c r="D388" s="49" t="str">
        <f>Tabla8[[#This Row],[Numero Documento]]&amp;Tabla8[[#This Row],[PROG]]&amp;LEFT(Tabla8[[#This Row],[Tipo Empleado]],3)</f>
        <v>0010733020113FIJ</v>
      </c>
      <c r="E388" s="49" t="s">
        <v>286</v>
      </c>
      <c r="F388" s="50" t="s">
        <v>82</v>
      </c>
      <c r="G388" s="49" t="s">
        <v>3175</v>
      </c>
      <c r="H388" s="49" t="s">
        <v>342</v>
      </c>
      <c r="I388" s="51" t="s">
        <v>1670</v>
      </c>
      <c r="J388" s="50" t="s">
        <v>3136</v>
      </c>
      <c r="K388" t="str">
        <f t="shared" si="5"/>
        <v>F</v>
      </c>
    </row>
    <row r="389" spans="1:11">
      <c r="A389" s="48" t="s">
        <v>3610</v>
      </c>
      <c r="B389" s="49" t="str">
        <f>_xlfn.XLOOKUP(Tabla8[[#This Row],[Codigo Area Liquidacion]],TBLAREA[PLANTA],TBLAREA[PROG])</f>
        <v>01</v>
      </c>
      <c r="C389" s="50" t="s">
        <v>3036</v>
      </c>
      <c r="D389" s="49" t="str">
        <f>Tabla8[[#This Row],[Numero Documento]]&amp;Tabla8[[#This Row],[PROG]]&amp;LEFT(Tabla8[[#This Row],[Tipo Empleado]],3)</f>
        <v>0010733129001EMP</v>
      </c>
      <c r="E389" s="49" t="s">
        <v>3609</v>
      </c>
      <c r="F389" s="50" t="s">
        <v>3611</v>
      </c>
      <c r="G389" s="49" t="s">
        <v>3133</v>
      </c>
      <c r="H389" s="49" t="s">
        <v>1116</v>
      </c>
      <c r="I389" s="51" t="s">
        <v>1679</v>
      </c>
      <c r="J389" s="50" t="s">
        <v>3135</v>
      </c>
      <c r="K389" t="str">
        <f t="shared" ref="K389:K452" si="6">LEFT(J389,1)</f>
        <v>M</v>
      </c>
    </row>
    <row r="390" spans="1:11">
      <c r="A390" s="48" t="s">
        <v>1411</v>
      </c>
      <c r="B390" s="49" t="str">
        <f>_xlfn.XLOOKUP(Tabla8[[#This Row],[Codigo Area Liquidacion]],TBLAREA[PLANTA],TBLAREA[PROG])</f>
        <v>13</v>
      </c>
      <c r="C390" s="50" t="s">
        <v>11</v>
      </c>
      <c r="D390" s="49" t="str">
        <f>Tabla8[[#This Row],[Numero Documento]]&amp;Tabla8[[#This Row],[PROG]]&amp;LEFT(Tabla8[[#This Row],[Tipo Empleado]],3)</f>
        <v>0010733692713FIJ</v>
      </c>
      <c r="E390" s="49" t="s">
        <v>3179</v>
      </c>
      <c r="F390" s="50" t="s">
        <v>10</v>
      </c>
      <c r="G390" s="49" t="s">
        <v>3175</v>
      </c>
      <c r="H390" s="49" t="s">
        <v>811</v>
      </c>
      <c r="I390" s="51" t="s">
        <v>1705</v>
      </c>
      <c r="J390" s="50" t="s">
        <v>3136</v>
      </c>
      <c r="K390" t="str">
        <f t="shared" si="6"/>
        <v>F</v>
      </c>
    </row>
    <row r="391" spans="1:11">
      <c r="A391" s="48" t="s">
        <v>4048</v>
      </c>
      <c r="B391" s="49" t="str">
        <f>_xlfn.XLOOKUP(Tabla8[[#This Row],[Codigo Area Liquidacion]],TBLAREA[PLANTA],TBLAREA[PROG])</f>
        <v>11</v>
      </c>
      <c r="C391" s="50" t="s">
        <v>11</v>
      </c>
      <c r="D391" s="49" t="str">
        <f>Tabla8[[#This Row],[Numero Documento]]&amp;Tabla8[[#This Row],[PROG]]&amp;LEFT(Tabla8[[#This Row],[Tipo Empleado]],3)</f>
        <v>0010733884011FIJ</v>
      </c>
      <c r="E391" s="49" t="s">
        <v>3866</v>
      </c>
      <c r="F391" s="50" t="s">
        <v>176</v>
      </c>
      <c r="G391" s="49" t="s">
        <v>3145</v>
      </c>
      <c r="H391" s="49" t="s">
        <v>1951</v>
      </c>
      <c r="I391" s="51" t="s">
        <v>1683</v>
      </c>
      <c r="J391" s="50" t="s">
        <v>3136</v>
      </c>
      <c r="K391" t="str">
        <f t="shared" si="6"/>
        <v>F</v>
      </c>
    </row>
    <row r="392" spans="1:11">
      <c r="A392" s="48" t="s">
        <v>3766</v>
      </c>
      <c r="B392" s="49" t="str">
        <f>_xlfn.XLOOKUP(Tabla8[[#This Row],[Codigo Area Liquidacion]],TBLAREA[PLANTA],TBLAREA[PROG])</f>
        <v>01</v>
      </c>
      <c r="C392" s="50" t="s">
        <v>3036</v>
      </c>
      <c r="D392" s="49" t="str">
        <f>Tabla8[[#This Row],[Numero Documento]]&amp;Tabla8[[#This Row],[PROG]]&amp;LEFT(Tabla8[[#This Row],[Tipo Empleado]],3)</f>
        <v>0010738409101EMP</v>
      </c>
      <c r="E392" s="49" t="s">
        <v>3765</v>
      </c>
      <c r="F392" s="50" t="s">
        <v>196</v>
      </c>
      <c r="G392" s="49" t="s">
        <v>3133</v>
      </c>
      <c r="H392" s="49" t="s">
        <v>1116</v>
      </c>
      <c r="I392" s="51" t="s">
        <v>1679</v>
      </c>
      <c r="J392" s="50" t="s">
        <v>3135</v>
      </c>
      <c r="K392" t="str">
        <f t="shared" si="6"/>
        <v>M</v>
      </c>
    </row>
    <row r="393" spans="1:11">
      <c r="A393" s="48" t="s">
        <v>2517</v>
      </c>
      <c r="B393" s="49" t="str">
        <f>_xlfn.XLOOKUP(Tabla8[[#This Row],[Codigo Area Liquidacion]],TBLAREA[PLANTA],TBLAREA[PROG])</f>
        <v>13</v>
      </c>
      <c r="C393" s="50" t="s">
        <v>11</v>
      </c>
      <c r="D393" s="49" t="str">
        <f>Tabla8[[#This Row],[Numero Documento]]&amp;Tabla8[[#This Row],[PROG]]&amp;LEFT(Tabla8[[#This Row],[Tipo Empleado]],3)</f>
        <v>0010740827013FIJ</v>
      </c>
      <c r="E393" s="49" t="s">
        <v>1050</v>
      </c>
      <c r="F393" s="50" t="s">
        <v>128</v>
      </c>
      <c r="G393" s="49" t="s">
        <v>3175</v>
      </c>
      <c r="H393" s="49" t="s">
        <v>342</v>
      </c>
      <c r="I393" s="51" t="s">
        <v>1670</v>
      </c>
      <c r="J393" s="50" t="s">
        <v>3135</v>
      </c>
      <c r="K393" t="str">
        <f t="shared" si="6"/>
        <v>M</v>
      </c>
    </row>
    <row r="394" spans="1:11">
      <c r="A394" s="48" t="s">
        <v>2904</v>
      </c>
      <c r="B394" s="49" t="str">
        <f>_xlfn.XLOOKUP(Tabla8[[#This Row],[Codigo Area Liquidacion]],TBLAREA[PLANTA],TBLAREA[PROG])</f>
        <v>01</v>
      </c>
      <c r="C394" s="50" t="s">
        <v>3046</v>
      </c>
      <c r="D394" s="49" t="str">
        <f>Tabla8[[#This Row],[Numero Documento]]&amp;Tabla8[[#This Row],[PROG]]&amp;LEFT(Tabla8[[#This Row],[Tipo Empleado]],3)</f>
        <v>0010743153801TRA</v>
      </c>
      <c r="E394" s="49" t="s">
        <v>3205</v>
      </c>
      <c r="F394" s="50" t="s">
        <v>838</v>
      </c>
      <c r="G394" s="49" t="s">
        <v>3133</v>
      </c>
      <c r="H394" s="49" t="s">
        <v>1116</v>
      </c>
      <c r="I394" s="51" t="s">
        <v>1679</v>
      </c>
      <c r="J394" s="50" t="s">
        <v>3136</v>
      </c>
      <c r="K394" t="str">
        <f t="shared" si="6"/>
        <v>F</v>
      </c>
    </row>
    <row r="395" spans="1:11">
      <c r="A395" s="48" t="s">
        <v>2411</v>
      </c>
      <c r="B395" s="49" t="str">
        <f>_xlfn.XLOOKUP(Tabla8[[#This Row],[Codigo Area Liquidacion]],TBLAREA[PLANTA],TBLAREA[PROG])</f>
        <v>13</v>
      </c>
      <c r="C395" s="50" t="s">
        <v>11</v>
      </c>
      <c r="D395" s="49" t="str">
        <f>Tabla8[[#This Row],[Numero Documento]]&amp;Tabla8[[#This Row],[PROG]]&amp;LEFT(Tabla8[[#This Row],[Tipo Empleado]],3)</f>
        <v>0010745879613FIJ</v>
      </c>
      <c r="E395" s="49" t="s">
        <v>470</v>
      </c>
      <c r="F395" s="50" t="s">
        <v>210</v>
      </c>
      <c r="G395" s="49" t="s">
        <v>3175</v>
      </c>
      <c r="H395" s="49" t="s">
        <v>342</v>
      </c>
      <c r="I395" s="51" t="s">
        <v>1670</v>
      </c>
      <c r="J395" s="50" t="s">
        <v>3135</v>
      </c>
      <c r="K395" t="str">
        <f t="shared" si="6"/>
        <v>M</v>
      </c>
    </row>
    <row r="396" spans="1:11">
      <c r="A396" s="48" t="s">
        <v>2423</v>
      </c>
      <c r="B396" s="49" t="str">
        <f>_xlfn.XLOOKUP(Tabla8[[#This Row],[Codigo Area Liquidacion]],TBLAREA[PLANTA],TBLAREA[PROG])</f>
        <v>13</v>
      </c>
      <c r="C396" s="50" t="s">
        <v>11</v>
      </c>
      <c r="D396" s="49" t="str">
        <f>Tabla8[[#This Row],[Numero Documento]]&amp;Tabla8[[#This Row],[PROG]]&amp;LEFT(Tabla8[[#This Row],[Tipo Empleado]],3)</f>
        <v>0010748272113FIJ</v>
      </c>
      <c r="E396" s="49" t="s">
        <v>480</v>
      </c>
      <c r="F396" s="50" t="s">
        <v>481</v>
      </c>
      <c r="G396" s="49" t="s">
        <v>3175</v>
      </c>
      <c r="H396" s="49" t="s">
        <v>342</v>
      </c>
      <c r="I396" s="51" t="s">
        <v>1670</v>
      </c>
      <c r="J396" s="50" t="s">
        <v>3135</v>
      </c>
      <c r="K396" t="str">
        <f t="shared" si="6"/>
        <v>M</v>
      </c>
    </row>
    <row r="397" spans="1:11">
      <c r="A397" s="48" t="s">
        <v>2712</v>
      </c>
      <c r="B397" s="49" t="str">
        <f>_xlfn.XLOOKUP(Tabla8[[#This Row],[Codigo Area Liquidacion]],TBLAREA[PLANTA],TBLAREA[PROG])</f>
        <v>11</v>
      </c>
      <c r="C397" s="50" t="s">
        <v>11</v>
      </c>
      <c r="D397" s="49" t="str">
        <f>Tabla8[[#This Row],[Numero Documento]]&amp;Tabla8[[#This Row],[PROG]]&amp;LEFT(Tabla8[[#This Row],[Tipo Empleado]],3)</f>
        <v>0010751634611FIJ</v>
      </c>
      <c r="E397" s="49" t="s">
        <v>97</v>
      </c>
      <c r="F397" s="50" t="s">
        <v>98</v>
      </c>
      <c r="G397" s="49" t="s">
        <v>3145</v>
      </c>
      <c r="H397" s="49" t="s">
        <v>73</v>
      </c>
      <c r="I397" s="51" t="s">
        <v>1684</v>
      </c>
      <c r="J397" s="50" t="s">
        <v>3135</v>
      </c>
      <c r="K397" t="str">
        <f t="shared" si="6"/>
        <v>M</v>
      </c>
    </row>
    <row r="398" spans="1:11">
      <c r="A398" s="48" t="s">
        <v>2702</v>
      </c>
      <c r="B398" s="49" t="str">
        <f>_xlfn.XLOOKUP(Tabla8[[#This Row],[Codigo Area Liquidacion]],TBLAREA[PLANTA],TBLAREA[PROG])</f>
        <v>11</v>
      </c>
      <c r="C398" s="50" t="s">
        <v>11</v>
      </c>
      <c r="D398" s="49" t="str">
        <f>Tabla8[[#This Row],[Numero Documento]]&amp;Tabla8[[#This Row],[PROG]]&amp;LEFT(Tabla8[[#This Row],[Tipo Empleado]],3)</f>
        <v>0010751963911FIJ</v>
      </c>
      <c r="E398" s="49" t="s">
        <v>757</v>
      </c>
      <c r="F398" s="50" t="s">
        <v>8</v>
      </c>
      <c r="G398" s="49" t="s">
        <v>3145</v>
      </c>
      <c r="H398" s="49" t="s">
        <v>728</v>
      </c>
      <c r="I398" s="51" t="s">
        <v>1674</v>
      </c>
      <c r="J398" s="50" t="s">
        <v>3136</v>
      </c>
      <c r="K398" t="str">
        <f t="shared" si="6"/>
        <v>F</v>
      </c>
    </row>
    <row r="399" spans="1:11">
      <c r="A399" s="48" t="s">
        <v>3502</v>
      </c>
      <c r="B399" s="49" t="str">
        <f>_xlfn.XLOOKUP(Tabla8[[#This Row],[Codigo Area Liquidacion]],TBLAREA[PLANTA],TBLAREA[PROG])</f>
        <v>13</v>
      </c>
      <c r="C399" s="50" t="s">
        <v>11</v>
      </c>
      <c r="D399" s="49" t="str">
        <f>Tabla8[[#This Row],[Numero Documento]]&amp;Tabla8[[#This Row],[PROG]]&amp;LEFT(Tabla8[[#This Row],[Tipo Empleado]],3)</f>
        <v>0010755642513FIJ</v>
      </c>
      <c r="E399" s="49" t="s">
        <v>3501</v>
      </c>
      <c r="F399" s="50" t="s">
        <v>210</v>
      </c>
      <c r="G399" s="49" t="s">
        <v>3175</v>
      </c>
      <c r="H399" s="49" t="s">
        <v>342</v>
      </c>
      <c r="I399" s="51" t="s">
        <v>1670</v>
      </c>
      <c r="J399" s="50" t="s">
        <v>3136</v>
      </c>
      <c r="K399" t="str">
        <f t="shared" si="6"/>
        <v>F</v>
      </c>
    </row>
    <row r="400" spans="1:11">
      <c r="A400" s="48" t="s">
        <v>2422</v>
      </c>
      <c r="B400" s="49" t="str">
        <f>_xlfn.XLOOKUP(Tabla8[[#This Row],[Codigo Area Liquidacion]],TBLAREA[PLANTA],TBLAREA[PROG])</f>
        <v>13</v>
      </c>
      <c r="C400" s="50" t="s">
        <v>11</v>
      </c>
      <c r="D400" s="49" t="str">
        <f>Tabla8[[#This Row],[Numero Documento]]&amp;Tabla8[[#This Row],[PROG]]&amp;LEFT(Tabla8[[#This Row],[Tipo Empleado]],3)</f>
        <v>0010759076213FIJ</v>
      </c>
      <c r="E400" s="49" t="s">
        <v>479</v>
      </c>
      <c r="F400" s="50" t="s">
        <v>444</v>
      </c>
      <c r="G400" s="49" t="s">
        <v>3175</v>
      </c>
      <c r="H400" s="49" t="s">
        <v>342</v>
      </c>
      <c r="I400" s="51" t="s">
        <v>1670</v>
      </c>
      <c r="J400" s="50" t="s">
        <v>3135</v>
      </c>
      <c r="K400" t="str">
        <f t="shared" si="6"/>
        <v>M</v>
      </c>
    </row>
    <row r="401" spans="1:11">
      <c r="A401" s="48" t="s">
        <v>1426</v>
      </c>
      <c r="B401" s="49" t="str">
        <f>_xlfn.XLOOKUP(Tabla8[[#This Row],[Codigo Area Liquidacion]],TBLAREA[PLANTA],TBLAREA[PROG])</f>
        <v>13</v>
      </c>
      <c r="C401" s="50" t="s">
        <v>11</v>
      </c>
      <c r="D401" s="49" t="str">
        <f>Tabla8[[#This Row],[Numero Documento]]&amp;Tabla8[[#This Row],[PROG]]&amp;LEFT(Tabla8[[#This Row],[Tipo Empleado]],3)</f>
        <v>0010763899113FIJ</v>
      </c>
      <c r="E401" s="49" t="s">
        <v>427</v>
      </c>
      <c r="F401" s="50" t="s">
        <v>428</v>
      </c>
      <c r="G401" s="49" t="s">
        <v>3175</v>
      </c>
      <c r="H401" s="49" t="s">
        <v>1959</v>
      </c>
      <c r="I401" s="51" t="s">
        <v>1673</v>
      </c>
      <c r="J401" s="50" t="s">
        <v>3136</v>
      </c>
      <c r="K401" t="str">
        <f t="shared" si="6"/>
        <v>F</v>
      </c>
    </row>
    <row r="402" spans="1:11">
      <c r="A402" s="48" t="s">
        <v>4049</v>
      </c>
      <c r="B402" s="49" t="str">
        <f>_xlfn.XLOOKUP(Tabla8[[#This Row],[Codigo Area Liquidacion]],TBLAREA[PLANTA],TBLAREA[PROG])</f>
        <v>13</v>
      </c>
      <c r="C402" s="50" t="s">
        <v>11</v>
      </c>
      <c r="D402" s="49" t="str">
        <f>Tabla8[[#This Row],[Numero Documento]]&amp;Tabla8[[#This Row],[PROG]]&amp;LEFT(Tabla8[[#This Row],[Tipo Empleado]],3)</f>
        <v>0010766590313FIJ</v>
      </c>
      <c r="E402" s="49" t="s">
        <v>3867</v>
      </c>
      <c r="F402" s="50" t="s">
        <v>128</v>
      </c>
      <c r="G402" s="49" t="s">
        <v>3175</v>
      </c>
      <c r="H402" s="49" t="s">
        <v>342</v>
      </c>
      <c r="I402" s="51" t="s">
        <v>1670</v>
      </c>
      <c r="J402" s="50" t="s">
        <v>3135</v>
      </c>
      <c r="K402" t="str">
        <f t="shared" si="6"/>
        <v>M</v>
      </c>
    </row>
    <row r="403" spans="1:11">
      <c r="A403" s="48" t="s">
        <v>2140</v>
      </c>
      <c r="B403" s="49" t="str">
        <f>_xlfn.XLOOKUP(Tabla8[[#This Row],[Codigo Area Liquidacion]],TBLAREA[PLANTA],TBLAREA[PROG])</f>
        <v>01</v>
      </c>
      <c r="C403" s="50" t="s">
        <v>11</v>
      </c>
      <c r="D403" s="49" t="str">
        <f>Tabla8[[#This Row],[Numero Documento]]&amp;Tabla8[[#This Row],[PROG]]&amp;LEFT(Tabla8[[#This Row],[Tipo Empleado]],3)</f>
        <v>0010771374501FIJ</v>
      </c>
      <c r="E403" s="49" t="s">
        <v>1741</v>
      </c>
      <c r="F403" s="50" t="s">
        <v>1742</v>
      </c>
      <c r="G403" s="49" t="s">
        <v>3133</v>
      </c>
      <c r="H403" s="49" t="s">
        <v>716</v>
      </c>
      <c r="I403" s="51" t="s">
        <v>1671</v>
      </c>
      <c r="J403" s="50" t="s">
        <v>3135</v>
      </c>
      <c r="K403" t="str">
        <f t="shared" si="6"/>
        <v>M</v>
      </c>
    </row>
    <row r="404" spans="1:11">
      <c r="A404" s="48" t="s">
        <v>2368</v>
      </c>
      <c r="B404" s="49" t="str">
        <f>_xlfn.XLOOKUP(Tabla8[[#This Row],[Codigo Area Liquidacion]],TBLAREA[PLANTA],TBLAREA[PROG])</f>
        <v>13</v>
      </c>
      <c r="C404" s="50" t="s">
        <v>11</v>
      </c>
      <c r="D404" s="49" t="str">
        <f>Tabla8[[#This Row],[Numero Documento]]&amp;Tabla8[[#This Row],[PROG]]&amp;LEFT(Tabla8[[#This Row],[Tipo Empleado]],3)</f>
        <v>0010772137513FIJ</v>
      </c>
      <c r="E404" s="49" t="s">
        <v>252</v>
      </c>
      <c r="F404" s="50" t="s">
        <v>130</v>
      </c>
      <c r="G404" s="49" t="s">
        <v>3175</v>
      </c>
      <c r="H404" s="49" t="s">
        <v>1963</v>
      </c>
      <c r="I404" s="51" t="s">
        <v>1723</v>
      </c>
      <c r="J404" s="50" t="s">
        <v>3135</v>
      </c>
      <c r="K404" t="str">
        <f t="shared" si="6"/>
        <v>M</v>
      </c>
    </row>
    <row r="405" spans="1:11">
      <c r="A405" s="48" t="s">
        <v>1461</v>
      </c>
      <c r="B405" s="49" t="str">
        <f>_xlfn.XLOOKUP(Tabla8[[#This Row],[Codigo Area Liquidacion]],TBLAREA[PLANTA],TBLAREA[PROG])</f>
        <v>13</v>
      </c>
      <c r="C405" s="50" t="s">
        <v>11</v>
      </c>
      <c r="D405" s="49" t="str">
        <f>Tabla8[[#This Row],[Numero Documento]]&amp;Tabla8[[#This Row],[PROG]]&amp;LEFT(Tabla8[[#This Row],[Tipo Empleado]],3)</f>
        <v>0010772296913FIJ</v>
      </c>
      <c r="E405" s="49" t="s">
        <v>505</v>
      </c>
      <c r="F405" s="50" t="s">
        <v>303</v>
      </c>
      <c r="G405" s="49" t="s">
        <v>3175</v>
      </c>
      <c r="H405" s="49" t="s">
        <v>342</v>
      </c>
      <c r="I405" s="51" t="s">
        <v>1670</v>
      </c>
      <c r="J405" s="50" t="s">
        <v>3136</v>
      </c>
      <c r="K405" t="str">
        <f t="shared" si="6"/>
        <v>F</v>
      </c>
    </row>
    <row r="406" spans="1:11">
      <c r="A406" s="48" t="s">
        <v>2677</v>
      </c>
      <c r="B406" s="49" t="str">
        <f>_xlfn.XLOOKUP(Tabla8[[#This Row],[Codigo Area Liquidacion]],TBLAREA[PLANTA],TBLAREA[PROG])</f>
        <v>11</v>
      </c>
      <c r="C406" s="50" t="s">
        <v>11</v>
      </c>
      <c r="D406" s="49" t="str">
        <f>Tabla8[[#This Row],[Numero Documento]]&amp;Tabla8[[#This Row],[PROG]]&amp;LEFT(Tabla8[[#This Row],[Tipo Empleado]],3)</f>
        <v>0010776643811FIJ</v>
      </c>
      <c r="E406" s="49" t="s">
        <v>750</v>
      </c>
      <c r="F406" s="50" t="s">
        <v>8</v>
      </c>
      <c r="G406" s="49" t="s">
        <v>3145</v>
      </c>
      <c r="H406" s="49" t="s">
        <v>728</v>
      </c>
      <c r="I406" s="51" t="s">
        <v>1674</v>
      </c>
      <c r="J406" s="50" t="s">
        <v>3136</v>
      </c>
      <c r="K406" t="str">
        <f t="shared" si="6"/>
        <v>F</v>
      </c>
    </row>
    <row r="407" spans="1:11">
      <c r="A407" s="48" t="s">
        <v>4050</v>
      </c>
      <c r="B407" s="49" t="str">
        <f>_xlfn.XLOOKUP(Tabla8[[#This Row],[Codigo Area Liquidacion]],TBLAREA[PLANTA],TBLAREA[PROG])</f>
        <v>13</v>
      </c>
      <c r="C407" s="50" t="s">
        <v>11</v>
      </c>
      <c r="D407" s="49" t="str">
        <f>Tabla8[[#This Row],[Numero Documento]]&amp;Tabla8[[#This Row],[PROG]]&amp;LEFT(Tabla8[[#This Row],[Tipo Empleado]],3)</f>
        <v>0010778391213FIJ</v>
      </c>
      <c r="E407" s="49" t="s">
        <v>3868</v>
      </c>
      <c r="F407" s="50" t="s">
        <v>542</v>
      </c>
      <c r="G407" s="49" t="s">
        <v>3175</v>
      </c>
      <c r="H407" s="49" t="s">
        <v>342</v>
      </c>
      <c r="I407" s="51" t="s">
        <v>1670</v>
      </c>
      <c r="J407" s="50" t="s">
        <v>3135</v>
      </c>
      <c r="K407" t="str">
        <f t="shared" si="6"/>
        <v>M</v>
      </c>
    </row>
    <row r="408" spans="1:11">
      <c r="A408" s="48" t="s">
        <v>4051</v>
      </c>
      <c r="B408" s="49" t="str">
        <f>_xlfn.XLOOKUP(Tabla8[[#This Row],[Codigo Area Liquidacion]],TBLAREA[PLANTA],TBLAREA[PROG])</f>
        <v>11</v>
      </c>
      <c r="C408" s="50" t="s">
        <v>11</v>
      </c>
      <c r="D408" s="49" t="str">
        <f>Tabla8[[#This Row],[Numero Documento]]&amp;Tabla8[[#This Row],[PROG]]&amp;LEFT(Tabla8[[#This Row],[Tipo Empleado]],3)</f>
        <v>0010778974511FIJ</v>
      </c>
      <c r="E408" s="49" t="s">
        <v>3869</v>
      </c>
      <c r="F408" s="50" t="s">
        <v>32</v>
      </c>
      <c r="G408" s="49" t="s">
        <v>3145</v>
      </c>
      <c r="H408" s="49" t="s">
        <v>830</v>
      </c>
      <c r="I408" s="51" t="s">
        <v>1672</v>
      </c>
      <c r="J408" s="50" t="s">
        <v>3136</v>
      </c>
      <c r="K408" t="str">
        <f t="shared" si="6"/>
        <v>F</v>
      </c>
    </row>
    <row r="409" spans="1:11">
      <c r="A409" s="48" t="s">
        <v>1410</v>
      </c>
      <c r="B409" s="49" t="str">
        <f>_xlfn.XLOOKUP(Tabla8[[#This Row],[Codigo Area Liquidacion]],TBLAREA[PLANTA],TBLAREA[PROG])</f>
        <v>13</v>
      </c>
      <c r="C409" s="50" t="s">
        <v>11</v>
      </c>
      <c r="D409" s="49" t="str">
        <f>Tabla8[[#This Row],[Numero Documento]]&amp;Tabla8[[#This Row],[PROG]]&amp;LEFT(Tabla8[[#This Row],[Tipo Empleado]],3)</f>
        <v>0010786480313FIJ</v>
      </c>
      <c r="E409" s="49" t="s">
        <v>382</v>
      </c>
      <c r="F409" s="50" t="s">
        <v>210</v>
      </c>
      <c r="G409" s="49" t="s">
        <v>3175</v>
      </c>
      <c r="H409" s="49" t="s">
        <v>342</v>
      </c>
      <c r="I409" s="51" t="s">
        <v>1670</v>
      </c>
      <c r="J409" s="50" t="s">
        <v>3136</v>
      </c>
      <c r="K409" t="str">
        <f t="shared" si="6"/>
        <v>F</v>
      </c>
    </row>
    <row r="410" spans="1:11">
      <c r="A410" s="48" t="s">
        <v>1416</v>
      </c>
      <c r="B410" s="49" t="str">
        <f>_xlfn.XLOOKUP(Tabla8[[#This Row],[Codigo Area Liquidacion]],TBLAREA[PLANTA],TBLAREA[PROG])</f>
        <v>13</v>
      </c>
      <c r="C410" s="50" t="s">
        <v>11</v>
      </c>
      <c r="D410" s="49" t="str">
        <f>Tabla8[[#This Row],[Numero Documento]]&amp;Tabla8[[#This Row],[PROG]]&amp;LEFT(Tabla8[[#This Row],[Tipo Empleado]],3)</f>
        <v>0010786665913FIJ</v>
      </c>
      <c r="E410" s="49" t="s">
        <v>778</v>
      </c>
      <c r="F410" s="50" t="s">
        <v>142</v>
      </c>
      <c r="G410" s="49" t="s">
        <v>3175</v>
      </c>
      <c r="H410" s="49" t="s">
        <v>342</v>
      </c>
      <c r="I410" s="51" t="s">
        <v>1670</v>
      </c>
      <c r="J410" s="50" t="s">
        <v>3136</v>
      </c>
      <c r="K410" t="str">
        <f t="shared" si="6"/>
        <v>F</v>
      </c>
    </row>
    <row r="411" spans="1:11">
      <c r="A411" s="48" t="s">
        <v>2207</v>
      </c>
      <c r="B411" s="49" t="str">
        <f>_xlfn.XLOOKUP(Tabla8[[#This Row],[Codigo Area Liquidacion]],TBLAREA[PLANTA],TBLAREA[PROG])</f>
        <v>01</v>
      </c>
      <c r="C411" s="50" t="s">
        <v>11</v>
      </c>
      <c r="D411" s="49" t="str">
        <f>Tabla8[[#This Row],[Numero Documento]]&amp;Tabla8[[#This Row],[PROG]]&amp;LEFT(Tabla8[[#This Row],[Tipo Empleado]],3)</f>
        <v>0010788241701FIJ</v>
      </c>
      <c r="E411" s="49" t="s">
        <v>801</v>
      </c>
      <c r="F411" s="50" t="s">
        <v>128</v>
      </c>
      <c r="G411" s="49" t="s">
        <v>3133</v>
      </c>
      <c r="H411" s="49" t="s">
        <v>1116</v>
      </c>
      <c r="I411" s="51" t="s">
        <v>1679</v>
      </c>
      <c r="J411" s="50" t="s">
        <v>3135</v>
      </c>
      <c r="K411" t="str">
        <f t="shared" si="6"/>
        <v>M</v>
      </c>
    </row>
    <row r="412" spans="1:11">
      <c r="A412" s="48" t="s">
        <v>3797</v>
      </c>
      <c r="B412" s="49" t="str">
        <f>_xlfn.XLOOKUP(Tabla8[[#This Row],[Codigo Area Liquidacion]],TBLAREA[PLANTA],TBLAREA[PROG])</f>
        <v>01</v>
      </c>
      <c r="C412" s="50" t="s">
        <v>3036</v>
      </c>
      <c r="D412" s="49" t="str">
        <f>Tabla8[[#This Row],[Numero Documento]]&amp;Tabla8[[#This Row],[PROG]]&amp;LEFT(Tabla8[[#This Row],[Tipo Empleado]],3)</f>
        <v>0010788946101EMP</v>
      </c>
      <c r="E412" s="49" t="s">
        <v>3796</v>
      </c>
      <c r="F412" s="50" t="s">
        <v>75</v>
      </c>
      <c r="G412" s="49" t="s">
        <v>3133</v>
      </c>
      <c r="H412" s="49" t="s">
        <v>1116</v>
      </c>
      <c r="I412" s="51" t="s">
        <v>1679</v>
      </c>
      <c r="J412" s="50" t="s">
        <v>3135</v>
      </c>
      <c r="K412" t="str">
        <f t="shared" si="6"/>
        <v>M</v>
      </c>
    </row>
    <row r="413" spans="1:11">
      <c r="A413" s="48" t="s">
        <v>2398</v>
      </c>
      <c r="B413" s="49" t="str">
        <f>_xlfn.XLOOKUP(Tabla8[[#This Row],[Codigo Area Liquidacion]],TBLAREA[PLANTA],TBLAREA[PROG])</f>
        <v>13</v>
      </c>
      <c r="C413" s="50" t="s">
        <v>11</v>
      </c>
      <c r="D413" s="49" t="str">
        <f>Tabla8[[#This Row],[Numero Documento]]&amp;Tabla8[[#This Row],[PROG]]&amp;LEFT(Tabla8[[#This Row],[Tipo Empleado]],3)</f>
        <v>0010790697613FIJ</v>
      </c>
      <c r="E413" s="49" t="s">
        <v>3188</v>
      </c>
      <c r="F413" s="50" t="s">
        <v>59</v>
      </c>
      <c r="G413" s="49" t="s">
        <v>3175</v>
      </c>
      <c r="H413" s="49" t="s">
        <v>342</v>
      </c>
      <c r="I413" s="51" t="s">
        <v>1670</v>
      </c>
      <c r="J413" s="50" t="s">
        <v>3135</v>
      </c>
      <c r="K413" t="str">
        <f t="shared" si="6"/>
        <v>M</v>
      </c>
    </row>
    <row r="414" spans="1:11">
      <c r="A414" s="48" t="s">
        <v>2697</v>
      </c>
      <c r="B414" s="49" t="str">
        <f>_xlfn.XLOOKUP(Tabla8[[#This Row],[Codigo Area Liquidacion]],TBLAREA[PLANTA],TBLAREA[PROG])</f>
        <v>13</v>
      </c>
      <c r="C414" s="50" t="s">
        <v>11</v>
      </c>
      <c r="D414" s="49" t="str">
        <f>Tabla8[[#This Row],[Numero Documento]]&amp;Tabla8[[#This Row],[PROG]]&amp;LEFT(Tabla8[[#This Row],[Tipo Empleado]],3)</f>
        <v>0010795392913FIJ</v>
      </c>
      <c r="E414" s="49" t="s">
        <v>1104</v>
      </c>
      <c r="F414" s="50" t="s">
        <v>59</v>
      </c>
      <c r="G414" s="49" t="s">
        <v>3175</v>
      </c>
      <c r="H414" s="49" t="s">
        <v>342</v>
      </c>
      <c r="I414" s="51" t="s">
        <v>1670</v>
      </c>
      <c r="J414" s="50" t="s">
        <v>3135</v>
      </c>
      <c r="K414" t="str">
        <f t="shared" si="6"/>
        <v>M</v>
      </c>
    </row>
    <row r="415" spans="1:11">
      <c r="A415" s="48" t="s">
        <v>1382</v>
      </c>
      <c r="B415" s="49" t="str">
        <f>_xlfn.XLOOKUP(Tabla8[[#This Row],[Codigo Area Liquidacion]],TBLAREA[PLANTA],TBLAREA[PROG])</f>
        <v>01</v>
      </c>
      <c r="C415" s="50" t="s">
        <v>11</v>
      </c>
      <c r="D415" s="49" t="str">
        <f>Tabla8[[#This Row],[Numero Documento]]&amp;Tabla8[[#This Row],[PROG]]&amp;LEFT(Tabla8[[#This Row],[Tipo Empleado]],3)</f>
        <v>0010802706101FIJ</v>
      </c>
      <c r="E415" s="49" t="s">
        <v>693</v>
      </c>
      <c r="F415" s="50" t="s">
        <v>130</v>
      </c>
      <c r="G415" s="49" t="s">
        <v>3133</v>
      </c>
      <c r="H415" s="49" t="s">
        <v>692</v>
      </c>
      <c r="I415" s="51" t="s">
        <v>1724</v>
      </c>
      <c r="J415" s="50" t="s">
        <v>3136</v>
      </c>
      <c r="K415" t="str">
        <f t="shared" si="6"/>
        <v>F</v>
      </c>
    </row>
    <row r="416" spans="1:11">
      <c r="A416" s="48" t="s">
        <v>1357</v>
      </c>
      <c r="B416" s="49" t="str">
        <f>_xlfn.XLOOKUP(Tabla8[[#This Row],[Codigo Area Liquidacion]],TBLAREA[PLANTA],TBLAREA[PROG])</f>
        <v>01</v>
      </c>
      <c r="C416" s="50" t="s">
        <v>11</v>
      </c>
      <c r="D416" s="49" t="str">
        <f>Tabla8[[#This Row],[Numero Documento]]&amp;Tabla8[[#This Row],[PROG]]&amp;LEFT(Tabla8[[#This Row],[Tipo Empleado]],3)</f>
        <v>0010802971101FIJ</v>
      </c>
      <c r="E416" s="49" t="s">
        <v>709</v>
      </c>
      <c r="F416" s="50" t="s">
        <v>474</v>
      </c>
      <c r="G416" s="49" t="s">
        <v>3133</v>
      </c>
      <c r="H416" s="49" t="s">
        <v>699</v>
      </c>
      <c r="I416" s="51" t="s">
        <v>1708</v>
      </c>
      <c r="J416" s="50" t="s">
        <v>3135</v>
      </c>
      <c r="K416" t="str">
        <f t="shared" si="6"/>
        <v>M</v>
      </c>
    </row>
    <row r="417" spans="1:11">
      <c r="A417" s="48" t="s">
        <v>1415</v>
      </c>
      <c r="B417" s="49" t="str">
        <f>_xlfn.XLOOKUP(Tabla8[[#This Row],[Codigo Area Liquidacion]],TBLAREA[PLANTA],TBLAREA[PROG])</f>
        <v>13</v>
      </c>
      <c r="C417" s="50" t="s">
        <v>11</v>
      </c>
      <c r="D417" s="49" t="str">
        <f>Tabla8[[#This Row],[Numero Documento]]&amp;Tabla8[[#This Row],[PROG]]&amp;LEFT(Tabla8[[#This Row],[Tipo Empleado]],3)</f>
        <v>0010807674613FIJ</v>
      </c>
      <c r="E417" s="49" t="s">
        <v>3180</v>
      </c>
      <c r="F417" s="50" t="s">
        <v>396</v>
      </c>
      <c r="G417" s="49" t="s">
        <v>3175</v>
      </c>
      <c r="H417" s="49" t="s">
        <v>342</v>
      </c>
      <c r="I417" s="51" t="s">
        <v>1670</v>
      </c>
      <c r="J417" s="50" t="s">
        <v>3136</v>
      </c>
      <c r="K417" t="str">
        <f t="shared" si="6"/>
        <v>F</v>
      </c>
    </row>
    <row r="418" spans="1:11">
      <c r="A418" s="48" t="s">
        <v>3496</v>
      </c>
      <c r="B418" s="49" t="str">
        <f>_xlfn.XLOOKUP(Tabla8[[#This Row],[Codigo Area Liquidacion]],TBLAREA[PLANTA],TBLAREA[PROG])</f>
        <v>13</v>
      </c>
      <c r="C418" s="50" t="s">
        <v>11</v>
      </c>
      <c r="D418" s="49" t="str">
        <f>Tabla8[[#This Row],[Numero Documento]]&amp;Tabla8[[#This Row],[PROG]]&amp;LEFT(Tabla8[[#This Row],[Tipo Empleado]],3)</f>
        <v>0010811676513FIJ</v>
      </c>
      <c r="E418" s="49" t="s">
        <v>3495</v>
      </c>
      <c r="F418" s="50" t="s">
        <v>27</v>
      </c>
      <c r="G418" s="49" t="s">
        <v>3175</v>
      </c>
      <c r="H418" s="49" t="s">
        <v>342</v>
      </c>
      <c r="I418" s="51" t="s">
        <v>1670</v>
      </c>
      <c r="J418" s="50" t="s">
        <v>3135</v>
      </c>
      <c r="K418" t="str">
        <f t="shared" si="6"/>
        <v>M</v>
      </c>
    </row>
    <row r="419" spans="1:11">
      <c r="A419" s="48" t="s">
        <v>2866</v>
      </c>
      <c r="B419" s="49" t="str">
        <f>_xlfn.XLOOKUP(Tabla8[[#This Row],[Codigo Area Liquidacion]],TBLAREA[PLANTA],TBLAREA[PROG])</f>
        <v>01</v>
      </c>
      <c r="C419" s="50" t="s">
        <v>3036</v>
      </c>
      <c r="D419" s="49" t="str">
        <f>Tabla8[[#This Row],[Numero Documento]]&amp;Tabla8[[#This Row],[PROG]]&amp;LEFT(Tabla8[[#This Row],[Tipo Empleado]],3)</f>
        <v>0010815422001EMP</v>
      </c>
      <c r="E419" s="49" t="s">
        <v>1743</v>
      </c>
      <c r="F419" s="50" t="s">
        <v>1744</v>
      </c>
      <c r="G419" s="49" t="s">
        <v>3133</v>
      </c>
      <c r="H419" s="49" t="s">
        <v>1116</v>
      </c>
      <c r="I419" s="51" t="s">
        <v>1679</v>
      </c>
      <c r="J419" s="50" t="s">
        <v>3135</v>
      </c>
      <c r="K419" t="str">
        <f t="shared" si="6"/>
        <v>M</v>
      </c>
    </row>
    <row r="420" spans="1:11">
      <c r="A420" s="48" t="s">
        <v>1498</v>
      </c>
      <c r="B420" s="49" t="str">
        <f>_xlfn.XLOOKUP(Tabla8[[#This Row],[Codigo Area Liquidacion]],TBLAREA[PLANTA],TBLAREA[PROG])</f>
        <v>13</v>
      </c>
      <c r="C420" s="50" t="s">
        <v>11</v>
      </c>
      <c r="D420" s="49" t="str">
        <f>Tabla8[[#This Row],[Numero Documento]]&amp;Tabla8[[#This Row],[PROG]]&amp;LEFT(Tabla8[[#This Row],[Tipo Empleado]],3)</f>
        <v>0010815454313FIJ</v>
      </c>
      <c r="E420" s="49" t="s">
        <v>562</v>
      </c>
      <c r="F420" s="50" t="s">
        <v>563</v>
      </c>
      <c r="G420" s="49" t="s">
        <v>3175</v>
      </c>
      <c r="H420" s="49" t="s">
        <v>342</v>
      </c>
      <c r="I420" s="51" t="s">
        <v>1670</v>
      </c>
      <c r="J420" s="50" t="s">
        <v>3135</v>
      </c>
      <c r="K420" t="str">
        <f t="shared" si="6"/>
        <v>M</v>
      </c>
    </row>
    <row r="421" spans="1:11">
      <c r="A421" s="48" t="s">
        <v>1570</v>
      </c>
      <c r="B421" s="49" t="str">
        <f>_xlfn.XLOOKUP(Tabla8[[#This Row],[Codigo Area Liquidacion]],TBLAREA[PLANTA],TBLAREA[PROG])</f>
        <v>11</v>
      </c>
      <c r="C421" s="50" t="s">
        <v>11</v>
      </c>
      <c r="D421" s="49" t="str">
        <f>Tabla8[[#This Row],[Numero Documento]]&amp;Tabla8[[#This Row],[PROG]]&amp;LEFT(Tabla8[[#This Row],[Tipo Empleado]],3)</f>
        <v>0010816515011FIJ</v>
      </c>
      <c r="E421" s="49" t="s">
        <v>907</v>
      </c>
      <c r="F421" s="50" t="s">
        <v>8</v>
      </c>
      <c r="G421" s="49" t="s">
        <v>3145</v>
      </c>
      <c r="H421" s="49" t="s">
        <v>830</v>
      </c>
      <c r="I421" s="51" t="s">
        <v>1672</v>
      </c>
      <c r="J421" s="50" t="s">
        <v>3136</v>
      </c>
      <c r="K421" t="str">
        <f t="shared" si="6"/>
        <v>F</v>
      </c>
    </row>
    <row r="422" spans="1:11">
      <c r="A422" s="48" t="s">
        <v>2656</v>
      </c>
      <c r="B422" s="49" t="str">
        <f>_xlfn.XLOOKUP(Tabla8[[#This Row],[Codigo Area Liquidacion]],TBLAREA[PLANTA],TBLAREA[PROG])</f>
        <v>11</v>
      </c>
      <c r="C422" s="50" t="s">
        <v>11</v>
      </c>
      <c r="D422" s="49" t="str">
        <f>Tabla8[[#This Row],[Numero Documento]]&amp;Tabla8[[#This Row],[PROG]]&amp;LEFT(Tabla8[[#This Row],[Tipo Empleado]],3)</f>
        <v>0010818692511FIJ</v>
      </c>
      <c r="E422" s="49" t="s">
        <v>867</v>
      </c>
      <c r="F422" s="50" t="s">
        <v>442</v>
      </c>
      <c r="G422" s="49" t="s">
        <v>3145</v>
      </c>
      <c r="H422" s="49" t="s">
        <v>830</v>
      </c>
      <c r="I422" s="51" t="s">
        <v>1672</v>
      </c>
      <c r="J422" s="50" t="s">
        <v>3135</v>
      </c>
      <c r="K422" t="str">
        <f t="shared" si="6"/>
        <v>M</v>
      </c>
    </row>
    <row r="423" spans="1:11">
      <c r="A423" s="48" t="s">
        <v>2109</v>
      </c>
      <c r="B423" s="49" t="str">
        <f>_xlfn.XLOOKUP(Tabla8[[#This Row],[Codigo Area Liquidacion]],TBLAREA[PLANTA],TBLAREA[PROG])</f>
        <v>01</v>
      </c>
      <c r="C423" s="50" t="s">
        <v>11</v>
      </c>
      <c r="D423" s="49" t="str">
        <f>Tabla8[[#This Row],[Numero Documento]]&amp;Tabla8[[#This Row],[PROG]]&amp;LEFT(Tabla8[[#This Row],[Tipo Empleado]],3)</f>
        <v>0010824141501FIJ</v>
      </c>
      <c r="E423" s="49" t="s">
        <v>922</v>
      </c>
      <c r="F423" s="50" t="s">
        <v>577</v>
      </c>
      <c r="G423" s="49" t="s">
        <v>3133</v>
      </c>
      <c r="H423" s="49" t="s">
        <v>1953</v>
      </c>
      <c r="I423" s="51" t="s">
        <v>1669</v>
      </c>
      <c r="J423" s="50" t="s">
        <v>3135</v>
      </c>
      <c r="K423" t="str">
        <f t="shared" si="6"/>
        <v>M</v>
      </c>
    </row>
    <row r="424" spans="1:11">
      <c r="A424" s="48" t="s">
        <v>2573</v>
      </c>
      <c r="B424" s="49" t="str">
        <f>_xlfn.XLOOKUP(Tabla8[[#This Row],[Codigo Area Liquidacion]],TBLAREA[PLANTA],TBLAREA[PROG])</f>
        <v>11</v>
      </c>
      <c r="C424" s="50" t="s">
        <v>11</v>
      </c>
      <c r="D424" s="49" t="str">
        <f>Tabla8[[#This Row],[Numero Documento]]&amp;Tabla8[[#This Row],[PROG]]&amp;LEFT(Tabla8[[#This Row],[Tipo Empleado]],3)</f>
        <v>0010824559811FIJ</v>
      </c>
      <c r="E424" s="49" t="s">
        <v>1267</v>
      </c>
      <c r="F424" s="50" t="s">
        <v>389</v>
      </c>
      <c r="G424" s="49" t="s">
        <v>3145</v>
      </c>
      <c r="H424" s="49" t="s">
        <v>1951</v>
      </c>
      <c r="I424" s="51" t="s">
        <v>1683</v>
      </c>
      <c r="J424" s="50" t="s">
        <v>3136</v>
      </c>
      <c r="K424" t="str">
        <f t="shared" si="6"/>
        <v>F</v>
      </c>
    </row>
    <row r="425" spans="1:11">
      <c r="A425" s="48" t="s">
        <v>1489</v>
      </c>
      <c r="B425" s="49" t="str">
        <f>_xlfn.XLOOKUP(Tabla8[[#This Row],[Codigo Area Liquidacion]],TBLAREA[PLANTA],TBLAREA[PROG])</f>
        <v>13</v>
      </c>
      <c r="C425" s="50" t="s">
        <v>11</v>
      </c>
      <c r="D425" s="49" t="str">
        <f>Tabla8[[#This Row],[Numero Documento]]&amp;Tabla8[[#This Row],[PROG]]&amp;LEFT(Tabla8[[#This Row],[Tipo Empleado]],3)</f>
        <v>0010826076113FIJ</v>
      </c>
      <c r="E425" s="49" t="s">
        <v>820</v>
      </c>
      <c r="F425" s="50" t="s">
        <v>621</v>
      </c>
      <c r="G425" s="49" t="s">
        <v>3175</v>
      </c>
      <c r="H425" s="49" t="s">
        <v>811</v>
      </c>
      <c r="I425" s="51" t="s">
        <v>1705</v>
      </c>
      <c r="J425" s="50" t="s">
        <v>3136</v>
      </c>
      <c r="K425" t="str">
        <f t="shared" si="6"/>
        <v>F</v>
      </c>
    </row>
    <row r="426" spans="1:11">
      <c r="A426" s="48" t="s">
        <v>1328</v>
      </c>
      <c r="B426" s="49" t="str">
        <f>_xlfn.XLOOKUP(Tabla8[[#This Row],[Codigo Area Liquidacion]],TBLAREA[PLANTA],TBLAREA[PROG])</f>
        <v>01</v>
      </c>
      <c r="C426" s="50" t="s">
        <v>11</v>
      </c>
      <c r="D426" s="49" t="str">
        <f>Tabla8[[#This Row],[Numero Documento]]&amp;Tabla8[[#This Row],[PROG]]&amp;LEFT(Tabla8[[#This Row],[Tipo Empleado]],3)</f>
        <v>0010826826901FIJ</v>
      </c>
      <c r="E426" s="49" t="s">
        <v>969</v>
      </c>
      <c r="F426" s="50" t="s">
        <v>303</v>
      </c>
      <c r="G426" s="49" t="s">
        <v>3133</v>
      </c>
      <c r="H426" s="49" t="s">
        <v>1116</v>
      </c>
      <c r="I426" s="51" t="s">
        <v>1679</v>
      </c>
      <c r="J426" s="50" t="s">
        <v>3136</v>
      </c>
      <c r="K426" t="str">
        <f t="shared" si="6"/>
        <v>F</v>
      </c>
    </row>
    <row r="427" spans="1:11">
      <c r="A427" s="48" t="s">
        <v>2416</v>
      </c>
      <c r="B427" s="49" t="str">
        <f>_xlfn.XLOOKUP(Tabla8[[#This Row],[Codigo Area Liquidacion]],TBLAREA[PLANTA],TBLAREA[PROG])</f>
        <v>13</v>
      </c>
      <c r="C427" s="50" t="s">
        <v>11</v>
      </c>
      <c r="D427" s="49" t="str">
        <f>Tabla8[[#This Row],[Numero Documento]]&amp;Tabla8[[#This Row],[PROG]]&amp;LEFT(Tabla8[[#This Row],[Tipo Empleado]],3)</f>
        <v>0010827011713FIJ</v>
      </c>
      <c r="E427" s="49" t="s">
        <v>473</v>
      </c>
      <c r="F427" s="50" t="s">
        <v>474</v>
      </c>
      <c r="G427" s="49" t="s">
        <v>3175</v>
      </c>
      <c r="H427" s="49" t="s">
        <v>342</v>
      </c>
      <c r="I427" s="51" t="s">
        <v>1670</v>
      </c>
      <c r="J427" s="50" t="s">
        <v>3135</v>
      </c>
      <c r="K427" t="str">
        <f t="shared" si="6"/>
        <v>M</v>
      </c>
    </row>
    <row r="428" spans="1:11">
      <c r="A428" s="48" t="s">
        <v>1468</v>
      </c>
      <c r="B428" s="49" t="str">
        <f>_xlfn.XLOOKUP(Tabla8[[#This Row],[Codigo Area Liquidacion]],TBLAREA[PLANTA],TBLAREA[PROG])</f>
        <v>13</v>
      </c>
      <c r="C428" s="50" t="s">
        <v>11</v>
      </c>
      <c r="D428" s="49" t="str">
        <f>Tabla8[[#This Row],[Numero Documento]]&amp;Tabla8[[#This Row],[PROG]]&amp;LEFT(Tabla8[[#This Row],[Tipo Empleado]],3)</f>
        <v>0010828205413FIJ</v>
      </c>
      <c r="E428" s="49" t="s">
        <v>515</v>
      </c>
      <c r="F428" s="50" t="s">
        <v>516</v>
      </c>
      <c r="G428" s="49" t="s">
        <v>3175</v>
      </c>
      <c r="H428" s="49" t="s">
        <v>342</v>
      </c>
      <c r="I428" s="51" t="s">
        <v>1670</v>
      </c>
      <c r="J428" s="50" t="s">
        <v>3136</v>
      </c>
      <c r="K428" t="str">
        <f t="shared" si="6"/>
        <v>F</v>
      </c>
    </row>
    <row r="429" spans="1:11">
      <c r="A429" s="48" t="s">
        <v>2328</v>
      </c>
      <c r="B429" s="49" t="str">
        <f>_xlfn.XLOOKUP(Tabla8[[#This Row],[Codigo Area Liquidacion]],TBLAREA[PLANTA],TBLAREA[PROG])</f>
        <v>13</v>
      </c>
      <c r="C429" s="50" t="s">
        <v>11</v>
      </c>
      <c r="D429" s="49" t="str">
        <f>Tabla8[[#This Row],[Numero Documento]]&amp;Tabla8[[#This Row],[PROG]]&amp;LEFT(Tabla8[[#This Row],[Tipo Empleado]],3)</f>
        <v>0010834279113FIJ</v>
      </c>
      <c r="E429" s="49" t="s">
        <v>390</v>
      </c>
      <c r="F429" s="50" t="s">
        <v>27</v>
      </c>
      <c r="G429" s="49" t="s">
        <v>3175</v>
      </c>
      <c r="H429" s="49" t="s">
        <v>342</v>
      </c>
      <c r="I429" s="51" t="s">
        <v>1670</v>
      </c>
      <c r="J429" s="50" t="s">
        <v>3135</v>
      </c>
      <c r="K429" t="str">
        <f t="shared" si="6"/>
        <v>M</v>
      </c>
    </row>
    <row r="430" spans="1:11">
      <c r="A430" s="48" t="s">
        <v>1438</v>
      </c>
      <c r="B430" s="49" t="str">
        <f>_xlfn.XLOOKUP(Tabla8[[#This Row],[Codigo Area Liquidacion]],TBLAREA[PLANTA],TBLAREA[PROG])</f>
        <v>13</v>
      </c>
      <c r="C430" s="50" t="s">
        <v>11</v>
      </c>
      <c r="D430" s="49" t="str">
        <f>Tabla8[[#This Row],[Numero Documento]]&amp;Tabla8[[#This Row],[PROG]]&amp;LEFT(Tabla8[[#This Row],[Tipo Empleado]],3)</f>
        <v>0010839095613FIJ</v>
      </c>
      <c r="E430" s="49" t="s">
        <v>449</v>
      </c>
      <c r="F430" s="50" t="s">
        <v>8</v>
      </c>
      <c r="G430" s="49" t="s">
        <v>3175</v>
      </c>
      <c r="H430" s="49" t="s">
        <v>342</v>
      </c>
      <c r="I430" s="51" t="s">
        <v>1670</v>
      </c>
      <c r="J430" s="50" t="s">
        <v>3136</v>
      </c>
      <c r="K430" t="str">
        <f t="shared" si="6"/>
        <v>F</v>
      </c>
    </row>
    <row r="431" spans="1:11">
      <c r="A431" s="48" t="s">
        <v>3488</v>
      </c>
      <c r="B431" s="49" t="str">
        <f>_xlfn.XLOOKUP(Tabla8[[#This Row],[Codigo Area Liquidacion]],TBLAREA[PLANTA],TBLAREA[PROG])</f>
        <v>13</v>
      </c>
      <c r="C431" s="50" t="s">
        <v>11</v>
      </c>
      <c r="D431" s="49" t="str">
        <f>Tabla8[[#This Row],[Numero Documento]]&amp;Tabla8[[#This Row],[PROG]]&amp;LEFT(Tabla8[[#This Row],[Tipo Empleado]],3)</f>
        <v>0010841255213FIJ</v>
      </c>
      <c r="E431" s="49" t="s">
        <v>3487</v>
      </c>
      <c r="F431" s="50" t="s">
        <v>381</v>
      </c>
      <c r="G431" s="49" t="s">
        <v>3175</v>
      </c>
      <c r="H431" s="49" t="s">
        <v>342</v>
      </c>
      <c r="I431" s="51" t="s">
        <v>1670</v>
      </c>
      <c r="J431" s="50" t="s">
        <v>3135</v>
      </c>
      <c r="K431" t="str">
        <f t="shared" si="6"/>
        <v>M</v>
      </c>
    </row>
    <row r="432" spans="1:11">
      <c r="A432" s="48" t="s">
        <v>3486</v>
      </c>
      <c r="B432" s="49" t="str">
        <f>_xlfn.XLOOKUP(Tabla8[[#This Row],[Codigo Area Liquidacion]],TBLAREA[PLANTA],TBLAREA[PROG])</f>
        <v>13</v>
      </c>
      <c r="C432" s="50" t="s">
        <v>11</v>
      </c>
      <c r="D432" s="49" t="str">
        <f>Tabla8[[#This Row],[Numero Documento]]&amp;Tabla8[[#This Row],[PROG]]&amp;LEFT(Tabla8[[#This Row],[Tipo Empleado]],3)</f>
        <v>0010852121213FIJ</v>
      </c>
      <c r="E432" s="49" t="s">
        <v>3485</v>
      </c>
      <c r="F432" s="50" t="s">
        <v>210</v>
      </c>
      <c r="G432" s="49" t="s">
        <v>3175</v>
      </c>
      <c r="H432" s="49" t="s">
        <v>342</v>
      </c>
      <c r="I432" s="51" t="s">
        <v>1670</v>
      </c>
      <c r="J432" s="50" t="s">
        <v>3135</v>
      </c>
      <c r="K432" t="str">
        <f t="shared" si="6"/>
        <v>M</v>
      </c>
    </row>
    <row r="433" spans="1:11">
      <c r="A433" s="48" t="s">
        <v>1546</v>
      </c>
      <c r="B433" s="49" t="str">
        <f>_xlfn.XLOOKUP(Tabla8[[#This Row],[Codigo Area Liquidacion]],TBLAREA[PLANTA],TBLAREA[PROG])</f>
        <v>11</v>
      </c>
      <c r="C433" s="50" t="s">
        <v>11</v>
      </c>
      <c r="D433" s="49" t="str">
        <f>Tabla8[[#This Row],[Numero Documento]]&amp;Tabla8[[#This Row],[PROG]]&amp;LEFT(Tabla8[[#This Row],[Tipo Empleado]],3)</f>
        <v>0010854345511FIJ</v>
      </c>
      <c r="E433" s="49" t="s">
        <v>87</v>
      </c>
      <c r="F433" s="50" t="s">
        <v>88</v>
      </c>
      <c r="G433" s="49" t="s">
        <v>3145</v>
      </c>
      <c r="H433" s="49" t="s">
        <v>73</v>
      </c>
      <c r="I433" s="51" t="s">
        <v>1684</v>
      </c>
      <c r="J433" s="50" t="s">
        <v>3136</v>
      </c>
      <c r="K433" t="str">
        <f t="shared" si="6"/>
        <v>F</v>
      </c>
    </row>
    <row r="434" spans="1:11">
      <c r="A434" s="48" t="s">
        <v>2035</v>
      </c>
      <c r="B434" s="49" t="str">
        <f>_xlfn.XLOOKUP(Tabla8[[#This Row],[Codigo Area Liquidacion]],TBLAREA[PLANTA],TBLAREA[PROG])</f>
        <v>01</v>
      </c>
      <c r="C434" s="50" t="s">
        <v>11</v>
      </c>
      <c r="D434" s="49" t="str">
        <f>Tabla8[[#This Row],[Numero Documento]]&amp;Tabla8[[#This Row],[PROG]]&amp;LEFT(Tabla8[[#This Row],[Tipo Empleado]],3)</f>
        <v>0010855983201FIJ</v>
      </c>
      <c r="E434" s="49" t="s">
        <v>197</v>
      </c>
      <c r="F434" s="50" t="s">
        <v>198</v>
      </c>
      <c r="G434" s="49" t="s">
        <v>3133</v>
      </c>
      <c r="H434" s="49" t="s">
        <v>193</v>
      </c>
      <c r="I434" s="51" t="s">
        <v>1712</v>
      </c>
      <c r="J434" s="50" t="s">
        <v>3135</v>
      </c>
      <c r="K434" t="str">
        <f t="shared" si="6"/>
        <v>M</v>
      </c>
    </row>
    <row r="435" spans="1:11">
      <c r="A435" s="48" t="s">
        <v>1509</v>
      </c>
      <c r="B435" s="49" t="str">
        <f>_xlfn.XLOOKUP(Tabla8[[#This Row],[Codigo Area Liquidacion]],TBLAREA[PLANTA],TBLAREA[PROG])</f>
        <v>13</v>
      </c>
      <c r="C435" s="50" t="s">
        <v>11</v>
      </c>
      <c r="D435" s="49" t="str">
        <f>Tabla8[[#This Row],[Numero Documento]]&amp;Tabla8[[#This Row],[PROG]]&amp;LEFT(Tabla8[[#This Row],[Tipo Empleado]],3)</f>
        <v>0010859481313FIJ</v>
      </c>
      <c r="E435" s="49" t="s">
        <v>3194</v>
      </c>
      <c r="F435" s="50" t="s">
        <v>100</v>
      </c>
      <c r="G435" s="49" t="s">
        <v>3175</v>
      </c>
      <c r="H435" s="49" t="s">
        <v>1959</v>
      </c>
      <c r="I435" s="51" t="s">
        <v>1673</v>
      </c>
      <c r="J435" s="50" t="s">
        <v>3136</v>
      </c>
      <c r="K435" t="str">
        <f t="shared" si="6"/>
        <v>F</v>
      </c>
    </row>
    <row r="436" spans="1:11">
      <c r="A436" s="48" t="s">
        <v>2930</v>
      </c>
      <c r="B436" s="49" t="str">
        <f>_xlfn.XLOOKUP(Tabla8[[#This Row],[Codigo Area Liquidacion]],TBLAREA[PLANTA],TBLAREA[PROG])</f>
        <v>01</v>
      </c>
      <c r="C436" s="50" t="s">
        <v>3045</v>
      </c>
      <c r="D436" s="49" t="str">
        <f>Tabla8[[#This Row],[Numero Documento]]&amp;Tabla8[[#This Row],[PROG]]&amp;LEFT(Tabla8[[#This Row],[Tipo Empleado]],3)</f>
        <v>0010859660201PER</v>
      </c>
      <c r="E436" s="49" t="s">
        <v>3870</v>
      </c>
      <c r="F436" s="50" t="s">
        <v>1060</v>
      </c>
      <c r="G436" s="49" t="s">
        <v>3133</v>
      </c>
      <c r="H436" s="49" t="s">
        <v>1116</v>
      </c>
      <c r="I436" s="51" t="s">
        <v>1679</v>
      </c>
      <c r="J436" s="50" t="s">
        <v>3136</v>
      </c>
      <c r="K436" t="str">
        <f t="shared" si="6"/>
        <v>F</v>
      </c>
    </row>
    <row r="437" spans="1:11">
      <c r="A437" s="48" t="s">
        <v>1544</v>
      </c>
      <c r="B437" s="49" t="str">
        <f>_xlfn.XLOOKUP(Tabla8[[#This Row],[Codigo Area Liquidacion]],TBLAREA[PLANTA],TBLAREA[PROG])</f>
        <v>11</v>
      </c>
      <c r="C437" s="50" t="s">
        <v>11</v>
      </c>
      <c r="D437" s="49" t="str">
        <f>Tabla8[[#This Row],[Numero Documento]]&amp;Tabla8[[#This Row],[PROG]]&amp;LEFT(Tabla8[[#This Row],[Tipo Empleado]],3)</f>
        <v>0010866521711FIJ</v>
      </c>
      <c r="E437" s="49" t="s">
        <v>879</v>
      </c>
      <c r="F437" s="50" t="s">
        <v>534</v>
      </c>
      <c r="G437" s="49" t="s">
        <v>3145</v>
      </c>
      <c r="H437" s="49" t="s">
        <v>830</v>
      </c>
      <c r="I437" s="51" t="s">
        <v>1672</v>
      </c>
      <c r="J437" s="50" t="s">
        <v>3136</v>
      </c>
      <c r="K437" t="str">
        <f t="shared" si="6"/>
        <v>F</v>
      </c>
    </row>
    <row r="438" spans="1:11">
      <c r="A438" s="48" t="s">
        <v>2902</v>
      </c>
      <c r="B438" s="49" t="str">
        <f>_xlfn.XLOOKUP(Tabla8[[#This Row],[Codigo Area Liquidacion]],TBLAREA[PLANTA],TBLAREA[PROG])</f>
        <v>01</v>
      </c>
      <c r="C438" s="50" t="s">
        <v>3046</v>
      </c>
      <c r="D438" s="49" t="str">
        <f>Tabla8[[#This Row],[Numero Documento]]&amp;Tabla8[[#This Row],[PROG]]&amp;LEFT(Tabla8[[#This Row],[Tipo Empleado]],3)</f>
        <v>0010868928201TRA</v>
      </c>
      <c r="E438" s="49" t="s">
        <v>1017</v>
      </c>
      <c r="F438" s="50" t="s">
        <v>1018</v>
      </c>
      <c r="G438" s="49" t="s">
        <v>3133</v>
      </c>
      <c r="H438" s="49" t="s">
        <v>1116</v>
      </c>
      <c r="I438" s="51" t="s">
        <v>1679</v>
      </c>
      <c r="J438" s="50" t="s">
        <v>3135</v>
      </c>
      <c r="K438" t="str">
        <f t="shared" si="6"/>
        <v>M</v>
      </c>
    </row>
    <row r="439" spans="1:11">
      <c r="A439" s="48" t="s">
        <v>2843</v>
      </c>
      <c r="B439" s="49" t="str">
        <f>_xlfn.XLOOKUP(Tabla8[[#This Row],[Codigo Area Liquidacion]],TBLAREA[PLANTA],TBLAREA[PROG])</f>
        <v>01</v>
      </c>
      <c r="C439" s="50" t="s">
        <v>3036</v>
      </c>
      <c r="D439" s="49" t="str">
        <f>Tabla8[[#This Row],[Numero Documento]]&amp;Tabla8[[#This Row],[PROG]]&amp;LEFT(Tabla8[[#This Row],[Tipo Empleado]],3)</f>
        <v>0010870384401EMP</v>
      </c>
      <c r="E439" s="49" t="s">
        <v>1881</v>
      </c>
      <c r="F439" s="50" t="s">
        <v>657</v>
      </c>
      <c r="G439" s="49" t="s">
        <v>3133</v>
      </c>
      <c r="H439" s="49" t="s">
        <v>1116</v>
      </c>
      <c r="I439" s="51" t="s">
        <v>1679</v>
      </c>
      <c r="J439" s="50" t="s">
        <v>3135</v>
      </c>
      <c r="K439" t="str">
        <f t="shared" si="6"/>
        <v>M</v>
      </c>
    </row>
    <row r="440" spans="1:11">
      <c r="A440" s="48" t="s">
        <v>2179</v>
      </c>
      <c r="B440" s="49" t="str">
        <f>_xlfn.XLOOKUP(Tabla8[[#This Row],[Codigo Area Liquidacion]],TBLAREA[PLANTA],TBLAREA[PROG])</f>
        <v>01</v>
      </c>
      <c r="C440" s="50" t="s">
        <v>11</v>
      </c>
      <c r="D440" s="49" t="str">
        <f>Tabla8[[#This Row],[Numero Documento]]&amp;Tabla8[[#This Row],[PROG]]&amp;LEFT(Tabla8[[#This Row],[Tipo Empleado]],3)</f>
        <v>0010871000501FIJ</v>
      </c>
      <c r="E440" s="49" t="s">
        <v>937</v>
      </c>
      <c r="F440" s="50" t="s">
        <v>32</v>
      </c>
      <c r="G440" s="49" t="s">
        <v>3133</v>
      </c>
      <c r="H440" s="49" t="s">
        <v>1953</v>
      </c>
      <c r="I440" s="51" t="s">
        <v>1669</v>
      </c>
      <c r="J440" s="50" t="s">
        <v>3136</v>
      </c>
      <c r="K440" t="str">
        <f t="shared" si="6"/>
        <v>F</v>
      </c>
    </row>
    <row r="441" spans="1:11">
      <c r="A441" s="48" t="s">
        <v>2581</v>
      </c>
      <c r="B441" s="49" t="str">
        <f>_xlfn.XLOOKUP(Tabla8[[#This Row],[Codigo Area Liquidacion]],TBLAREA[PLANTA],TBLAREA[PROG])</f>
        <v>11</v>
      </c>
      <c r="C441" s="50" t="s">
        <v>11</v>
      </c>
      <c r="D441" s="49" t="str">
        <f>Tabla8[[#This Row],[Numero Documento]]&amp;Tabla8[[#This Row],[PROG]]&amp;LEFT(Tabla8[[#This Row],[Tipo Empleado]],3)</f>
        <v>0010879699611FIJ</v>
      </c>
      <c r="E441" s="49" t="s">
        <v>1192</v>
      </c>
      <c r="F441" s="50" t="s">
        <v>32</v>
      </c>
      <c r="G441" s="49" t="s">
        <v>3145</v>
      </c>
      <c r="H441" s="49" t="s">
        <v>830</v>
      </c>
      <c r="I441" s="51" t="s">
        <v>1672</v>
      </c>
      <c r="J441" s="50" t="s">
        <v>3136</v>
      </c>
      <c r="K441" t="str">
        <f t="shared" si="6"/>
        <v>F</v>
      </c>
    </row>
    <row r="442" spans="1:11">
      <c r="A442" s="48" t="s">
        <v>2689</v>
      </c>
      <c r="B442" s="49" t="str">
        <f>_xlfn.XLOOKUP(Tabla8[[#This Row],[Codigo Area Liquidacion]],TBLAREA[PLANTA],TBLAREA[PROG])</f>
        <v>11</v>
      </c>
      <c r="C442" s="50" t="s">
        <v>11</v>
      </c>
      <c r="D442" s="49" t="str">
        <f>Tabla8[[#This Row],[Numero Documento]]&amp;Tabla8[[#This Row],[PROG]]&amp;LEFT(Tabla8[[#This Row],[Tipo Empleado]],3)</f>
        <v>0010881012811FIJ</v>
      </c>
      <c r="E442" s="49" t="s">
        <v>890</v>
      </c>
      <c r="F442" s="50" t="s">
        <v>561</v>
      </c>
      <c r="G442" s="49" t="s">
        <v>3145</v>
      </c>
      <c r="H442" s="49" t="s">
        <v>830</v>
      </c>
      <c r="I442" s="51" t="s">
        <v>1672</v>
      </c>
      <c r="J442" s="50" t="s">
        <v>3136</v>
      </c>
      <c r="K442" t="str">
        <f t="shared" si="6"/>
        <v>F</v>
      </c>
    </row>
    <row r="443" spans="1:11">
      <c r="A443" s="48" t="s">
        <v>2644</v>
      </c>
      <c r="B443" s="49" t="str">
        <f>_xlfn.XLOOKUP(Tabla8[[#This Row],[Codigo Area Liquidacion]],TBLAREA[PLANTA],TBLAREA[PROG])</f>
        <v>11</v>
      </c>
      <c r="C443" s="50" t="s">
        <v>11</v>
      </c>
      <c r="D443" s="49" t="str">
        <f>Tabla8[[#This Row],[Numero Documento]]&amp;Tabla8[[#This Row],[PROG]]&amp;LEFT(Tabla8[[#This Row],[Tipo Empleado]],3)</f>
        <v>0010881988911FIJ</v>
      </c>
      <c r="E443" s="49" t="s">
        <v>168</v>
      </c>
      <c r="F443" s="50" t="s">
        <v>149</v>
      </c>
      <c r="G443" s="49" t="s">
        <v>3145</v>
      </c>
      <c r="H443" s="49" t="s">
        <v>1951</v>
      </c>
      <c r="I443" s="51" t="s">
        <v>1683</v>
      </c>
      <c r="J443" s="50" t="s">
        <v>3135</v>
      </c>
      <c r="K443" t="str">
        <f t="shared" si="6"/>
        <v>M</v>
      </c>
    </row>
    <row r="444" spans="1:11">
      <c r="A444" s="48" t="s">
        <v>1344</v>
      </c>
      <c r="B444" s="49" t="str">
        <f>_xlfn.XLOOKUP(Tabla8[[#This Row],[Codigo Area Liquidacion]],TBLAREA[PLANTA],TBLAREA[PROG])</f>
        <v>01</v>
      </c>
      <c r="C444" s="50" t="s">
        <v>11</v>
      </c>
      <c r="D444" s="49" t="str">
        <f>Tabla8[[#This Row],[Numero Documento]]&amp;Tabla8[[#This Row],[PROG]]&amp;LEFT(Tabla8[[#This Row],[Tipo Empleado]],3)</f>
        <v>0010882499601FIJ</v>
      </c>
      <c r="E444" s="49" t="s">
        <v>233</v>
      </c>
      <c r="F444" s="50" t="s">
        <v>130</v>
      </c>
      <c r="G444" s="49" t="s">
        <v>3133</v>
      </c>
      <c r="H444" s="49" t="s">
        <v>231</v>
      </c>
      <c r="I444" s="51" t="s">
        <v>1675</v>
      </c>
      <c r="J444" s="50" t="s">
        <v>3136</v>
      </c>
      <c r="K444" t="str">
        <f t="shared" si="6"/>
        <v>F</v>
      </c>
    </row>
    <row r="445" spans="1:11">
      <c r="A445" s="48" t="s">
        <v>1443</v>
      </c>
      <c r="B445" s="49" t="str">
        <f>_xlfn.XLOOKUP(Tabla8[[#This Row],[Codigo Area Liquidacion]],TBLAREA[PLANTA],TBLAREA[PROG])</f>
        <v>13</v>
      </c>
      <c r="C445" s="50" t="s">
        <v>11</v>
      </c>
      <c r="D445" s="49" t="str">
        <f>Tabla8[[#This Row],[Numero Documento]]&amp;Tabla8[[#This Row],[PROG]]&amp;LEFT(Tabla8[[#This Row],[Tipo Empleado]],3)</f>
        <v>0010888758913FIJ</v>
      </c>
      <c r="E445" s="49" t="s">
        <v>201</v>
      </c>
      <c r="F445" s="50" t="s">
        <v>8</v>
      </c>
      <c r="G445" s="49" t="s">
        <v>3175</v>
      </c>
      <c r="H445" s="49" t="s">
        <v>342</v>
      </c>
      <c r="I445" s="51" t="s">
        <v>1670</v>
      </c>
      <c r="J445" s="50" t="s">
        <v>3136</v>
      </c>
      <c r="K445" t="str">
        <f t="shared" si="6"/>
        <v>F</v>
      </c>
    </row>
    <row r="446" spans="1:11">
      <c r="A446" s="48" t="s">
        <v>2838</v>
      </c>
      <c r="B446" s="49" t="str">
        <f>_xlfn.XLOOKUP(Tabla8[[#This Row],[Codigo Area Liquidacion]],TBLAREA[PLANTA],TBLAREA[PROG])</f>
        <v>01</v>
      </c>
      <c r="C446" s="50" t="s">
        <v>3036</v>
      </c>
      <c r="D446" s="49" t="str">
        <f>Tabla8[[#This Row],[Numero Documento]]&amp;Tabla8[[#This Row],[PROG]]&amp;LEFT(Tabla8[[#This Row],[Tipo Empleado]],3)</f>
        <v>0010892417601EMP</v>
      </c>
      <c r="E446" s="49" t="s">
        <v>3140</v>
      </c>
      <c r="F446" s="50" t="s">
        <v>196</v>
      </c>
      <c r="G446" s="49" t="s">
        <v>3133</v>
      </c>
      <c r="H446" s="49" t="s">
        <v>1116</v>
      </c>
      <c r="I446" s="51" t="s">
        <v>1679</v>
      </c>
      <c r="J446" s="50" t="s">
        <v>3136</v>
      </c>
      <c r="K446" t="str">
        <f t="shared" si="6"/>
        <v>F</v>
      </c>
    </row>
    <row r="447" spans="1:11">
      <c r="A447" s="48" t="s">
        <v>1332</v>
      </c>
      <c r="B447" s="49" t="str">
        <f>_xlfn.XLOOKUP(Tabla8[[#This Row],[Codigo Area Liquidacion]],TBLAREA[PLANTA],TBLAREA[PROG])</f>
        <v>01</v>
      </c>
      <c r="C447" s="50" t="s">
        <v>11</v>
      </c>
      <c r="D447" s="49" t="str">
        <f>Tabla8[[#This Row],[Numero Documento]]&amp;Tabla8[[#This Row],[PROG]]&amp;LEFT(Tabla8[[#This Row],[Tipo Empleado]],3)</f>
        <v>0010895698801FIJ</v>
      </c>
      <c r="E447" s="49" t="s">
        <v>283</v>
      </c>
      <c r="F447" s="50" t="s">
        <v>284</v>
      </c>
      <c r="G447" s="49" t="s">
        <v>3133</v>
      </c>
      <c r="H447" s="49" t="s">
        <v>282</v>
      </c>
      <c r="I447" s="51" t="s">
        <v>1721</v>
      </c>
      <c r="J447" s="50" t="s">
        <v>3136</v>
      </c>
      <c r="K447" t="str">
        <f t="shared" si="6"/>
        <v>F</v>
      </c>
    </row>
    <row r="448" spans="1:11">
      <c r="A448" s="48" t="s">
        <v>1575</v>
      </c>
      <c r="B448" s="49" t="str">
        <f>_xlfn.XLOOKUP(Tabla8[[#This Row],[Codigo Area Liquidacion]],TBLAREA[PLANTA],TBLAREA[PROG])</f>
        <v>11</v>
      </c>
      <c r="C448" s="50" t="s">
        <v>11</v>
      </c>
      <c r="D448" s="49" t="str">
        <f>Tabla8[[#This Row],[Numero Documento]]&amp;Tabla8[[#This Row],[PROG]]&amp;LEFT(Tabla8[[#This Row],[Tipo Empleado]],3)</f>
        <v>0010895810911FIJ</v>
      </c>
      <c r="E448" s="49" t="s">
        <v>121</v>
      </c>
      <c r="F448" s="50" t="s">
        <v>10</v>
      </c>
      <c r="G448" s="49" t="s">
        <v>3145</v>
      </c>
      <c r="H448" s="49" t="s">
        <v>106</v>
      </c>
      <c r="I448" s="51" t="s">
        <v>1690</v>
      </c>
      <c r="J448" s="50" t="s">
        <v>3136</v>
      </c>
      <c r="K448" t="str">
        <f t="shared" si="6"/>
        <v>F</v>
      </c>
    </row>
    <row r="449" spans="1:11">
      <c r="A449" s="48" t="s">
        <v>2033</v>
      </c>
      <c r="B449" s="49" t="str">
        <f>_xlfn.XLOOKUP(Tabla8[[#This Row],[Codigo Area Liquidacion]],TBLAREA[PLANTA],TBLAREA[PROG])</f>
        <v>01</v>
      </c>
      <c r="C449" s="50" t="s">
        <v>11</v>
      </c>
      <c r="D449" s="49" t="str">
        <f>Tabla8[[#This Row],[Numero Documento]]&amp;Tabla8[[#This Row],[PROG]]&amp;LEFT(Tabla8[[#This Row],[Tipo Empleado]],3)</f>
        <v>0010896444601FIJ</v>
      </c>
      <c r="E449" s="49" t="s">
        <v>234</v>
      </c>
      <c r="F449" s="50" t="s">
        <v>8</v>
      </c>
      <c r="G449" s="49" t="s">
        <v>3133</v>
      </c>
      <c r="H449" s="49" t="s">
        <v>235</v>
      </c>
      <c r="I449" s="51" t="s">
        <v>1713</v>
      </c>
      <c r="J449" s="50" t="s">
        <v>3136</v>
      </c>
      <c r="K449" t="str">
        <f t="shared" si="6"/>
        <v>F</v>
      </c>
    </row>
    <row r="450" spans="1:11">
      <c r="A450" s="48" t="s">
        <v>3597</v>
      </c>
      <c r="B450" s="49" t="str">
        <f>_xlfn.XLOOKUP(Tabla8[[#This Row],[Codigo Area Liquidacion]],TBLAREA[PLANTA],TBLAREA[PROG])</f>
        <v>01</v>
      </c>
      <c r="C450" s="50" t="s">
        <v>3036</v>
      </c>
      <c r="D450" s="49" t="str">
        <f>Tabla8[[#This Row],[Numero Documento]]&amp;Tabla8[[#This Row],[PROG]]&amp;LEFT(Tabla8[[#This Row],[Tipo Empleado]],3)</f>
        <v>0010899012801EMP</v>
      </c>
      <c r="E450" s="49" t="s">
        <v>3596</v>
      </c>
      <c r="F450" s="50" t="s">
        <v>261</v>
      </c>
      <c r="G450" s="49" t="s">
        <v>3133</v>
      </c>
      <c r="H450" s="49" t="s">
        <v>1116</v>
      </c>
      <c r="I450" s="51" t="s">
        <v>1679</v>
      </c>
      <c r="J450" s="50" t="s">
        <v>3135</v>
      </c>
      <c r="K450" t="str">
        <f t="shared" si="6"/>
        <v>M</v>
      </c>
    </row>
    <row r="451" spans="1:11">
      <c r="A451" s="48" t="s">
        <v>2396</v>
      </c>
      <c r="B451" s="49" t="str">
        <f>_xlfn.XLOOKUP(Tabla8[[#This Row],[Codigo Area Liquidacion]],TBLAREA[PLANTA],TBLAREA[PROG])</f>
        <v>13</v>
      </c>
      <c r="C451" s="50" t="s">
        <v>11</v>
      </c>
      <c r="D451" s="49" t="str">
        <f>Tabla8[[#This Row],[Numero Documento]]&amp;Tabla8[[#This Row],[PROG]]&amp;LEFT(Tabla8[[#This Row],[Tipo Empleado]],3)</f>
        <v>0010901616213FIJ</v>
      </c>
      <c r="E451" s="49" t="s">
        <v>458</v>
      </c>
      <c r="F451" s="50" t="s">
        <v>348</v>
      </c>
      <c r="G451" s="49" t="s">
        <v>3175</v>
      </c>
      <c r="H451" s="49" t="s">
        <v>342</v>
      </c>
      <c r="I451" s="51" t="s">
        <v>1670</v>
      </c>
      <c r="J451" s="50" t="s">
        <v>3135</v>
      </c>
      <c r="K451" t="str">
        <f t="shared" si="6"/>
        <v>M</v>
      </c>
    </row>
    <row r="452" spans="1:11">
      <c r="A452" s="48" t="s">
        <v>2392</v>
      </c>
      <c r="B452" s="49" t="str">
        <f>_xlfn.XLOOKUP(Tabla8[[#This Row],[Codigo Area Liquidacion]],TBLAREA[PLANTA],TBLAREA[PROG])</f>
        <v>13</v>
      </c>
      <c r="C452" s="50" t="s">
        <v>11</v>
      </c>
      <c r="D452" s="49" t="str">
        <f>Tabla8[[#This Row],[Numero Documento]]&amp;Tabla8[[#This Row],[PROG]]&amp;LEFT(Tabla8[[#This Row],[Tipo Empleado]],3)</f>
        <v>0010902428113FIJ</v>
      </c>
      <c r="E452" s="49" t="s">
        <v>457</v>
      </c>
      <c r="F452" s="50" t="s">
        <v>3044</v>
      </c>
      <c r="G452" s="49" t="s">
        <v>3175</v>
      </c>
      <c r="H452" s="49" t="s">
        <v>342</v>
      </c>
      <c r="I452" s="51" t="s">
        <v>1670</v>
      </c>
      <c r="J452" s="50" t="s">
        <v>3135</v>
      </c>
      <c r="K452" t="str">
        <f t="shared" si="6"/>
        <v>M</v>
      </c>
    </row>
    <row r="453" spans="1:11">
      <c r="A453" s="48" t="s">
        <v>2185</v>
      </c>
      <c r="B453" s="49" t="str">
        <f>_xlfn.XLOOKUP(Tabla8[[#This Row],[Codigo Area Liquidacion]],TBLAREA[PLANTA],TBLAREA[PROG])</f>
        <v>01</v>
      </c>
      <c r="C453" s="50" t="s">
        <v>11</v>
      </c>
      <c r="D453" s="49" t="str">
        <f>Tabla8[[#This Row],[Numero Documento]]&amp;Tabla8[[#This Row],[PROG]]&amp;LEFT(Tabla8[[#This Row],[Tipo Empleado]],3)</f>
        <v>0010903137701FIJ</v>
      </c>
      <c r="E453" s="49" t="s">
        <v>204</v>
      </c>
      <c r="F453" s="50" t="s">
        <v>8</v>
      </c>
      <c r="G453" s="49" t="s">
        <v>3133</v>
      </c>
      <c r="H453" s="49" t="s">
        <v>205</v>
      </c>
      <c r="I453" s="51" t="s">
        <v>1691</v>
      </c>
      <c r="J453" s="50" t="s">
        <v>3136</v>
      </c>
      <c r="K453" t="str">
        <f t="shared" ref="K453:K516" si="7">LEFT(J453,1)</f>
        <v>F</v>
      </c>
    </row>
    <row r="454" spans="1:11">
      <c r="A454" s="48" t="s">
        <v>2091</v>
      </c>
      <c r="B454" s="49" t="str">
        <f>_xlfn.XLOOKUP(Tabla8[[#This Row],[Codigo Area Liquidacion]],TBLAREA[PLANTA],TBLAREA[PROG])</f>
        <v>01</v>
      </c>
      <c r="C454" s="50" t="s">
        <v>11</v>
      </c>
      <c r="D454" s="49" t="str">
        <f>Tabla8[[#This Row],[Numero Documento]]&amp;Tabla8[[#This Row],[PROG]]&amp;LEFT(Tabla8[[#This Row],[Tipo Empleado]],3)</f>
        <v>0010904513801FIJ</v>
      </c>
      <c r="E454" s="49" t="s">
        <v>200</v>
      </c>
      <c r="F454" s="50" t="s">
        <v>90</v>
      </c>
      <c r="G454" s="49" t="s">
        <v>3133</v>
      </c>
      <c r="H454" s="49" t="s">
        <v>193</v>
      </c>
      <c r="I454" s="51" t="s">
        <v>1712</v>
      </c>
      <c r="J454" s="50" t="s">
        <v>3135</v>
      </c>
      <c r="K454" t="str">
        <f t="shared" si="7"/>
        <v>M</v>
      </c>
    </row>
    <row r="455" spans="1:11">
      <c r="A455" s="48" t="s">
        <v>1401</v>
      </c>
      <c r="B455" s="49" t="str">
        <f>_xlfn.XLOOKUP(Tabla8[[#This Row],[Codigo Area Liquidacion]],TBLAREA[PLANTA],TBLAREA[PROG])</f>
        <v>13</v>
      </c>
      <c r="C455" s="50" t="s">
        <v>11</v>
      </c>
      <c r="D455" s="49" t="str">
        <f>Tabla8[[#This Row],[Numero Documento]]&amp;Tabla8[[#This Row],[PROG]]&amp;LEFT(Tabla8[[#This Row],[Tipo Empleado]],3)</f>
        <v>0010906097013FIJ</v>
      </c>
      <c r="E455" s="49" t="s">
        <v>369</v>
      </c>
      <c r="F455" s="50" t="s">
        <v>8</v>
      </c>
      <c r="G455" s="49" t="s">
        <v>3175</v>
      </c>
      <c r="H455" s="49" t="s">
        <v>342</v>
      </c>
      <c r="I455" s="51" t="s">
        <v>1670</v>
      </c>
      <c r="J455" s="50" t="s">
        <v>3136</v>
      </c>
      <c r="K455" t="str">
        <f t="shared" si="7"/>
        <v>F</v>
      </c>
    </row>
    <row r="456" spans="1:11">
      <c r="A456" s="48" t="s">
        <v>2639</v>
      </c>
      <c r="B456" s="49" t="str">
        <f>_xlfn.XLOOKUP(Tabla8[[#This Row],[Codigo Area Liquidacion]],TBLAREA[PLANTA],TBLAREA[PROG])</f>
        <v>11</v>
      </c>
      <c r="C456" s="50" t="s">
        <v>11</v>
      </c>
      <c r="D456" s="49" t="str">
        <f>Tabla8[[#This Row],[Numero Documento]]&amp;Tabla8[[#This Row],[PROG]]&amp;LEFT(Tabla8[[#This Row],[Tipo Empleado]],3)</f>
        <v>0010906166311FIJ</v>
      </c>
      <c r="E456" s="49" t="s">
        <v>3149</v>
      </c>
      <c r="F456" s="50" t="s">
        <v>10</v>
      </c>
      <c r="G456" s="49" t="s">
        <v>3145</v>
      </c>
      <c r="H456" s="49" t="s">
        <v>830</v>
      </c>
      <c r="I456" s="51" t="s">
        <v>1672</v>
      </c>
      <c r="J456" s="50" t="s">
        <v>3136</v>
      </c>
      <c r="K456" t="str">
        <f t="shared" si="7"/>
        <v>F</v>
      </c>
    </row>
    <row r="457" spans="1:11">
      <c r="A457" s="48" t="s">
        <v>2616</v>
      </c>
      <c r="B457" s="49" t="str">
        <f>_xlfn.XLOOKUP(Tabla8[[#This Row],[Codigo Area Liquidacion]],TBLAREA[PLANTA],TBLAREA[PROG])</f>
        <v>11</v>
      </c>
      <c r="C457" s="50" t="s">
        <v>11</v>
      </c>
      <c r="D457" s="49" t="str">
        <f>Tabla8[[#This Row],[Numero Documento]]&amp;Tabla8[[#This Row],[PROG]]&amp;LEFT(Tabla8[[#This Row],[Tipo Empleado]],3)</f>
        <v>0010906776911FIJ</v>
      </c>
      <c r="E457" s="49" t="s">
        <v>80</v>
      </c>
      <c r="F457" s="50" t="s">
        <v>8</v>
      </c>
      <c r="G457" s="49" t="s">
        <v>3145</v>
      </c>
      <c r="H457" s="49" t="s">
        <v>73</v>
      </c>
      <c r="I457" s="51" t="s">
        <v>1684</v>
      </c>
      <c r="J457" s="50" t="s">
        <v>3136</v>
      </c>
      <c r="K457" t="str">
        <f t="shared" si="7"/>
        <v>F</v>
      </c>
    </row>
    <row r="458" spans="1:11">
      <c r="A458" s="48" t="s">
        <v>2420</v>
      </c>
      <c r="B458" s="49" t="str">
        <f>_xlfn.XLOOKUP(Tabla8[[#This Row],[Codigo Area Liquidacion]],TBLAREA[PLANTA],TBLAREA[PROG])</f>
        <v>13</v>
      </c>
      <c r="C458" s="50" t="s">
        <v>11</v>
      </c>
      <c r="D458" s="49" t="str">
        <f>Tabla8[[#This Row],[Numero Documento]]&amp;Tabla8[[#This Row],[PROG]]&amp;LEFT(Tabla8[[#This Row],[Tipo Empleado]],3)</f>
        <v>0010907240513FIJ</v>
      </c>
      <c r="E458" s="49" t="s">
        <v>476</v>
      </c>
      <c r="F458" s="50" t="s">
        <v>1255</v>
      </c>
      <c r="G458" s="49" t="s">
        <v>3175</v>
      </c>
      <c r="H458" s="49" t="s">
        <v>342</v>
      </c>
      <c r="I458" s="51" t="s">
        <v>1670</v>
      </c>
      <c r="J458" s="50" t="s">
        <v>3136</v>
      </c>
      <c r="K458" t="str">
        <f t="shared" si="7"/>
        <v>F</v>
      </c>
    </row>
    <row r="459" spans="1:11">
      <c r="A459" s="48" t="s">
        <v>2190</v>
      </c>
      <c r="B459" s="49" t="str">
        <f>_xlfn.XLOOKUP(Tabla8[[#This Row],[Codigo Area Liquidacion]],TBLAREA[PLANTA],TBLAREA[PROG])</f>
        <v>01</v>
      </c>
      <c r="C459" s="50" t="s">
        <v>11</v>
      </c>
      <c r="D459" s="49" t="str">
        <f>Tabla8[[#This Row],[Numero Documento]]&amp;Tabla8[[#This Row],[PROG]]&amp;LEFT(Tabla8[[#This Row],[Tipo Empleado]],3)</f>
        <v>0010909919201FIJ</v>
      </c>
      <c r="E459" s="49" t="s">
        <v>938</v>
      </c>
      <c r="F459" s="50" t="s">
        <v>75</v>
      </c>
      <c r="G459" s="49" t="s">
        <v>3133</v>
      </c>
      <c r="H459" s="49" t="s">
        <v>1953</v>
      </c>
      <c r="I459" s="51" t="s">
        <v>1669</v>
      </c>
      <c r="J459" s="50" t="s">
        <v>3135</v>
      </c>
      <c r="K459" t="str">
        <f t="shared" si="7"/>
        <v>M</v>
      </c>
    </row>
    <row r="460" spans="1:11">
      <c r="A460" s="48" t="s">
        <v>1476</v>
      </c>
      <c r="B460" s="49" t="str">
        <f>_xlfn.XLOOKUP(Tabla8[[#This Row],[Codigo Area Liquidacion]],TBLAREA[PLANTA],TBLAREA[PROG])</f>
        <v>13</v>
      </c>
      <c r="C460" s="50" t="s">
        <v>11</v>
      </c>
      <c r="D460" s="49" t="str">
        <f>Tabla8[[#This Row],[Numero Documento]]&amp;Tabla8[[#This Row],[PROG]]&amp;LEFT(Tabla8[[#This Row],[Tipo Empleado]],3)</f>
        <v>0010910492713FIJ</v>
      </c>
      <c r="E460" s="49" t="s">
        <v>524</v>
      </c>
      <c r="F460" s="50" t="s">
        <v>8</v>
      </c>
      <c r="G460" s="49" t="s">
        <v>3175</v>
      </c>
      <c r="H460" s="49" t="s">
        <v>342</v>
      </c>
      <c r="I460" s="51" t="s">
        <v>1670</v>
      </c>
      <c r="J460" s="50" t="s">
        <v>3136</v>
      </c>
      <c r="K460" t="str">
        <f t="shared" si="7"/>
        <v>F</v>
      </c>
    </row>
    <row r="461" spans="1:11">
      <c r="A461" s="48" t="s">
        <v>2736</v>
      </c>
      <c r="B461" s="49" t="str">
        <f>_xlfn.XLOOKUP(Tabla8[[#This Row],[Codigo Area Liquidacion]],TBLAREA[PLANTA],TBLAREA[PROG])</f>
        <v>11</v>
      </c>
      <c r="C461" s="50" t="s">
        <v>11</v>
      </c>
      <c r="D461" s="49" t="str">
        <f>Tabla8[[#This Row],[Numero Documento]]&amp;Tabla8[[#This Row],[PROG]]&amp;LEFT(Tabla8[[#This Row],[Tipo Empleado]],3)</f>
        <v>0010910668211FIJ</v>
      </c>
      <c r="E461" s="49" t="s">
        <v>910</v>
      </c>
      <c r="F461" s="50" t="s">
        <v>117</v>
      </c>
      <c r="G461" s="49" t="s">
        <v>3145</v>
      </c>
      <c r="H461" s="49" t="s">
        <v>830</v>
      </c>
      <c r="I461" s="51" t="s">
        <v>1672</v>
      </c>
      <c r="J461" s="50" t="s">
        <v>3136</v>
      </c>
      <c r="K461" t="str">
        <f t="shared" si="7"/>
        <v>F</v>
      </c>
    </row>
    <row r="462" spans="1:11">
      <c r="A462" s="48" t="s">
        <v>1310</v>
      </c>
      <c r="B462" s="49" t="str">
        <f>_xlfn.XLOOKUP(Tabla8[[#This Row],[Codigo Area Liquidacion]],TBLAREA[PLANTA],TBLAREA[PROG])</f>
        <v>01</v>
      </c>
      <c r="C462" s="50" t="s">
        <v>11</v>
      </c>
      <c r="D462" s="49" t="str">
        <f>Tabla8[[#This Row],[Numero Documento]]&amp;Tabla8[[#This Row],[PROG]]&amp;LEFT(Tabla8[[#This Row],[Tipo Empleado]],3)</f>
        <v>0010911231801FIJ</v>
      </c>
      <c r="E462" s="49" t="s">
        <v>717</v>
      </c>
      <c r="F462" s="50" t="s">
        <v>718</v>
      </c>
      <c r="G462" s="49" t="s">
        <v>3133</v>
      </c>
      <c r="H462" s="49" t="s">
        <v>716</v>
      </c>
      <c r="I462" s="51" t="s">
        <v>1671</v>
      </c>
      <c r="J462" s="50" t="s">
        <v>3135</v>
      </c>
      <c r="K462" t="str">
        <f t="shared" si="7"/>
        <v>M</v>
      </c>
    </row>
    <row r="463" spans="1:11">
      <c r="A463" s="48" t="s">
        <v>2218</v>
      </c>
      <c r="B463" s="49" t="str">
        <f>_xlfn.XLOOKUP(Tabla8[[#This Row],[Codigo Area Liquidacion]],TBLAREA[PLANTA],TBLAREA[PROG])</f>
        <v>01</v>
      </c>
      <c r="C463" s="50" t="s">
        <v>11</v>
      </c>
      <c r="D463" s="49" t="str">
        <f>Tabla8[[#This Row],[Numero Documento]]&amp;Tabla8[[#This Row],[PROG]]&amp;LEFT(Tabla8[[#This Row],[Tipo Empleado]],3)</f>
        <v>0010912248101FIJ</v>
      </c>
      <c r="E463" s="49" t="s">
        <v>803</v>
      </c>
      <c r="F463" s="50" t="s">
        <v>128</v>
      </c>
      <c r="G463" s="49" t="s">
        <v>3133</v>
      </c>
      <c r="H463" s="49" t="s">
        <v>1116</v>
      </c>
      <c r="I463" s="51" t="s">
        <v>1679</v>
      </c>
      <c r="J463" s="50" t="s">
        <v>3135</v>
      </c>
      <c r="K463" t="str">
        <f t="shared" si="7"/>
        <v>M</v>
      </c>
    </row>
    <row r="464" spans="1:11">
      <c r="A464" s="48" t="s">
        <v>4052</v>
      </c>
      <c r="B464" s="49" t="str">
        <f>_xlfn.XLOOKUP(Tabla8[[#This Row],[Codigo Area Liquidacion]],TBLAREA[PLANTA],TBLAREA[PROG])</f>
        <v>13</v>
      </c>
      <c r="C464" s="50" t="s">
        <v>11</v>
      </c>
      <c r="D464" s="49" t="str">
        <f>Tabla8[[#This Row],[Numero Documento]]&amp;Tabla8[[#This Row],[PROG]]&amp;LEFT(Tabla8[[#This Row],[Tipo Empleado]],3)</f>
        <v>0010912726613FIJ</v>
      </c>
      <c r="E464" s="49" t="s">
        <v>3871</v>
      </c>
      <c r="F464" s="50" t="s">
        <v>389</v>
      </c>
      <c r="G464" s="49" t="s">
        <v>3175</v>
      </c>
      <c r="H464" s="49" t="s">
        <v>342</v>
      </c>
      <c r="I464" s="51" t="s">
        <v>1670</v>
      </c>
      <c r="J464" s="50" t="s">
        <v>3136</v>
      </c>
      <c r="K464" t="str">
        <f t="shared" si="7"/>
        <v>F</v>
      </c>
    </row>
    <row r="465" spans="1:11">
      <c r="A465" s="48" t="s">
        <v>1445</v>
      </c>
      <c r="B465" s="49" t="str">
        <f>_xlfn.XLOOKUP(Tabla8[[#This Row],[Codigo Area Liquidacion]],TBLAREA[PLANTA],TBLAREA[PROG])</f>
        <v>13</v>
      </c>
      <c r="C465" s="50" t="s">
        <v>11</v>
      </c>
      <c r="D465" s="49" t="str">
        <f>Tabla8[[#This Row],[Numero Documento]]&amp;Tabla8[[#This Row],[PROG]]&amp;LEFT(Tabla8[[#This Row],[Tipo Empleado]],3)</f>
        <v>0010915928513FIJ</v>
      </c>
      <c r="E465" s="49" t="s">
        <v>643</v>
      </c>
      <c r="F465" s="50" t="s">
        <v>444</v>
      </c>
      <c r="G465" s="49" t="s">
        <v>3175</v>
      </c>
      <c r="H465" s="49" t="s">
        <v>1952</v>
      </c>
      <c r="I465" s="51" t="s">
        <v>1677</v>
      </c>
      <c r="J465" s="50" t="s">
        <v>3135</v>
      </c>
      <c r="K465" t="str">
        <f t="shared" si="7"/>
        <v>M</v>
      </c>
    </row>
    <row r="466" spans="1:11">
      <c r="A466" s="48" t="s">
        <v>2624</v>
      </c>
      <c r="B466" s="49" t="str">
        <f>_xlfn.XLOOKUP(Tabla8[[#This Row],[Codigo Area Liquidacion]],TBLAREA[PLANTA],TBLAREA[PROG])</f>
        <v>11</v>
      </c>
      <c r="C466" s="50" t="s">
        <v>11</v>
      </c>
      <c r="D466" s="49" t="str">
        <f>Tabla8[[#This Row],[Numero Documento]]&amp;Tabla8[[#This Row],[PROG]]&amp;LEFT(Tabla8[[#This Row],[Tipo Empleado]],3)</f>
        <v>0010916353511FIJ</v>
      </c>
      <c r="E466" s="49" t="s">
        <v>591</v>
      </c>
      <c r="F466" s="50" t="s">
        <v>592</v>
      </c>
      <c r="G466" s="49" t="s">
        <v>3145</v>
      </c>
      <c r="H466" s="49" t="s">
        <v>589</v>
      </c>
      <c r="I466" s="51" t="s">
        <v>1715</v>
      </c>
      <c r="J466" s="50" t="s">
        <v>3136</v>
      </c>
      <c r="K466" t="str">
        <f t="shared" si="7"/>
        <v>F</v>
      </c>
    </row>
    <row r="467" spans="1:11">
      <c r="A467" s="48" t="s">
        <v>2805</v>
      </c>
      <c r="B467" s="49" t="str">
        <f>_xlfn.XLOOKUP(Tabla8[[#This Row],[Codigo Area Liquidacion]],TBLAREA[PLANTA],TBLAREA[PROG])</f>
        <v>01</v>
      </c>
      <c r="C467" s="50" t="s">
        <v>3036</v>
      </c>
      <c r="D467" s="49" t="str">
        <f>Tabla8[[#This Row],[Numero Documento]]&amp;Tabla8[[#This Row],[PROG]]&amp;LEFT(Tabla8[[#This Row],[Tipo Empleado]],3)</f>
        <v>0010919272401EMP</v>
      </c>
      <c r="E467" s="49" t="s">
        <v>1745</v>
      </c>
      <c r="F467" s="50" t="s">
        <v>100</v>
      </c>
      <c r="G467" s="49" t="s">
        <v>3133</v>
      </c>
      <c r="H467" s="49" t="s">
        <v>1116</v>
      </c>
      <c r="I467" s="51" t="s">
        <v>1679</v>
      </c>
      <c r="J467" s="50" t="s">
        <v>3136</v>
      </c>
      <c r="K467" t="str">
        <f t="shared" si="7"/>
        <v>F</v>
      </c>
    </row>
    <row r="468" spans="1:11">
      <c r="A468" s="48" t="s">
        <v>2342</v>
      </c>
      <c r="B468" s="49" t="str">
        <f>_xlfn.XLOOKUP(Tabla8[[#This Row],[Codigo Area Liquidacion]],TBLAREA[PLANTA],TBLAREA[PROG])</f>
        <v>13</v>
      </c>
      <c r="C468" s="50" t="s">
        <v>11</v>
      </c>
      <c r="D468" s="49" t="str">
        <f>Tabla8[[#This Row],[Numero Documento]]&amp;Tabla8[[#This Row],[PROG]]&amp;LEFT(Tabla8[[#This Row],[Tipo Empleado]],3)</f>
        <v>0010919791313FIJ</v>
      </c>
      <c r="E468" s="49" t="s">
        <v>412</v>
      </c>
      <c r="F468" s="50" t="s">
        <v>8</v>
      </c>
      <c r="G468" s="49" t="s">
        <v>3175</v>
      </c>
      <c r="H468" s="49" t="s">
        <v>342</v>
      </c>
      <c r="I468" s="51" t="s">
        <v>1670</v>
      </c>
      <c r="J468" s="50" t="s">
        <v>3136</v>
      </c>
      <c r="K468" t="str">
        <f t="shared" si="7"/>
        <v>F</v>
      </c>
    </row>
    <row r="469" spans="1:11">
      <c r="A469" s="48" t="s">
        <v>1569</v>
      </c>
      <c r="B469" s="49" t="str">
        <f>_xlfn.XLOOKUP(Tabla8[[#This Row],[Codigo Area Liquidacion]],TBLAREA[PLANTA],TBLAREA[PROG])</f>
        <v>11</v>
      </c>
      <c r="C469" s="50" t="s">
        <v>11</v>
      </c>
      <c r="D469" s="49" t="str">
        <f>Tabla8[[#This Row],[Numero Documento]]&amp;Tabla8[[#This Row],[PROG]]&amp;LEFT(Tabla8[[#This Row],[Tipo Empleado]],3)</f>
        <v>0010921587111FIJ</v>
      </c>
      <c r="E469" s="49" t="s">
        <v>905</v>
      </c>
      <c r="F469" s="50" t="s">
        <v>906</v>
      </c>
      <c r="G469" s="49" t="s">
        <v>3145</v>
      </c>
      <c r="H469" s="49" t="s">
        <v>830</v>
      </c>
      <c r="I469" s="51" t="s">
        <v>1672</v>
      </c>
      <c r="J469" s="50" t="s">
        <v>3136</v>
      </c>
      <c r="K469" t="str">
        <f t="shared" si="7"/>
        <v>F</v>
      </c>
    </row>
    <row r="470" spans="1:11">
      <c r="A470" s="48" t="s">
        <v>2209</v>
      </c>
      <c r="B470" s="49" t="str">
        <f>_xlfn.XLOOKUP(Tabla8[[#This Row],[Codigo Area Liquidacion]],TBLAREA[PLANTA],TBLAREA[PROG])</f>
        <v>01</v>
      </c>
      <c r="C470" s="50" t="s">
        <v>11</v>
      </c>
      <c r="D470" s="49" t="str">
        <f>Tabla8[[#This Row],[Numero Documento]]&amp;Tabla8[[#This Row],[PROG]]&amp;LEFT(Tabla8[[#This Row],[Tipo Empleado]],3)</f>
        <v>0010929068401FIJ</v>
      </c>
      <c r="E470" s="49" t="s">
        <v>1144</v>
      </c>
      <c r="F470" s="50" t="s">
        <v>32</v>
      </c>
      <c r="G470" s="49" t="s">
        <v>3133</v>
      </c>
      <c r="H470" s="49" t="s">
        <v>1116</v>
      </c>
      <c r="I470" s="51" t="s">
        <v>1679</v>
      </c>
      <c r="J470" s="50" t="s">
        <v>3136</v>
      </c>
      <c r="K470" t="str">
        <f t="shared" si="7"/>
        <v>F</v>
      </c>
    </row>
    <row r="471" spans="1:11">
      <c r="A471" s="48" t="s">
        <v>2556</v>
      </c>
      <c r="B471" s="49" t="str">
        <f>_xlfn.XLOOKUP(Tabla8[[#This Row],[Codigo Area Liquidacion]],TBLAREA[PLANTA],TBLAREA[PROG])</f>
        <v>11</v>
      </c>
      <c r="C471" s="50" t="s">
        <v>11</v>
      </c>
      <c r="D471" s="49" t="str">
        <f>Tabla8[[#This Row],[Numero Documento]]&amp;Tabla8[[#This Row],[PROG]]&amp;LEFT(Tabla8[[#This Row],[Tipo Empleado]],3)</f>
        <v>0010930735511FIJ</v>
      </c>
      <c r="E471" s="49" t="s">
        <v>224</v>
      </c>
      <c r="F471" s="50" t="s">
        <v>59</v>
      </c>
      <c r="G471" s="49" t="s">
        <v>3145</v>
      </c>
      <c r="H471" s="49" t="s">
        <v>332</v>
      </c>
      <c r="I471" s="51" t="s">
        <v>1722</v>
      </c>
      <c r="J471" s="50" t="s">
        <v>3135</v>
      </c>
      <c r="K471" t="str">
        <f t="shared" si="7"/>
        <v>M</v>
      </c>
    </row>
    <row r="472" spans="1:11">
      <c r="A472" s="48" t="s">
        <v>1347</v>
      </c>
      <c r="B472" s="49" t="str">
        <f>_xlfn.XLOOKUP(Tabla8[[#This Row],[Codigo Area Liquidacion]],TBLAREA[PLANTA],TBLAREA[PROG])</f>
        <v>01</v>
      </c>
      <c r="C472" s="50" t="s">
        <v>11</v>
      </c>
      <c r="D472" s="49" t="str">
        <f>Tabla8[[#This Row],[Numero Documento]]&amp;Tabla8[[#This Row],[PROG]]&amp;LEFT(Tabla8[[#This Row],[Tipo Empleado]],3)</f>
        <v>0010933798001FIJ</v>
      </c>
      <c r="E472" s="49" t="s">
        <v>227</v>
      </c>
      <c r="F472" s="50" t="s">
        <v>196</v>
      </c>
      <c r="G472" s="49" t="s">
        <v>3133</v>
      </c>
      <c r="H472" s="49" t="s">
        <v>1116</v>
      </c>
      <c r="I472" s="51" t="s">
        <v>1679</v>
      </c>
      <c r="J472" s="50" t="s">
        <v>3135</v>
      </c>
      <c r="K472" t="str">
        <f t="shared" si="7"/>
        <v>M</v>
      </c>
    </row>
    <row r="473" spans="1:11">
      <c r="A473" s="48" t="s">
        <v>2612</v>
      </c>
      <c r="B473" s="49" t="str">
        <f>_xlfn.XLOOKUP(Tabla8[[#This Row],[Codigo Area Liquidacion]],TBLAREA[PLANTA],TBLAREA[PROG])</f>
        <v>11</v>
      </c>
      <c r="C473" s="50" t="s">
        <v>11</v>
      </c>
      <c r="D473" s="49" t="str">
        <f>Tabla8[[#This Row],[Numero Documento]]&amp;Tabla8[[#This Row],[PROG]]&amp;LEFT(Tabla8[[#This Row],[Tipo Empleado]],3)</f>
        <v>0010937733311FIJ</v>
      </c>
      <c r="E473" s="49" t="s">
        <v>857</v>
      </c>
      <c r="F473" s="50" t="s">
        <v>60</v>
      </c>
      <c r="G473" s="49" t="s">
        <v>3145</v>
      </c>
      <c r="H473" s="49" t="s">
        <v>830</v>
      </c>
      <c r="I473" s="51" t="s">
        <v>1672</v>
      </c>
      <c r="J473" s="50" t="s">
        <v>3136</v>
      </c>
      <c r="K473" t="str">
        <f t="shared" si="7"/>
        <v>F</v>
      </c>
    </row>
    <row r="474" spans="1:11">
      <c r="A474" s="48" t="s">
        <v>2483</v>
      </c>
      <c r="B474" s="49" t="str">
        <f>_xlfn.XLOOKUP(Tabla8[[#This Row],[Codigo Area Liquidacion]],TBLAREA[PLANTA],TBLAREA[PROG])</f>
        <v>13</v>
      </c>
      <c r="C474" s="50" t="s">
        <v>11</v>
      </c>
      <c r="D474" s="49" t="str">
        <f>Tabla8[[#This Row],[Numero Documento]]&amp;Tabla8[[#This Row],[PROG]]&amp;LEFT(Tabla8[[#This Row],[Tipo Empleado]],3)</f>
        <v>0010939838813FIJ</v>
      </c>
      <c r="E474" s="49" t="s">
        <v>546</v>
      </c>
      <c r="F474" s="50" t="s">
        <v>547</v>
      </c>
      <c r="G474" s="49" t="s">
        <v>3175</v>
      </c>
      <c r="H474" s="49" t="s">
        <v>342</v>
      </c>
      <c r="I474" s="51" t="s">
        <v>1670</v>
      </c>
      <c r="J474" s="50" t="s">
        <v>3136</v>
      </c>
      <c r="K474" t="str">
        <f t="shared" si="7"/>
        <v>F</v>
      </c>
    </row>
    <row r="475" spans="1:11">
      <c r="A475" s="48" t="s">
        <v>4053</v>
      </c>
      <c r="B475" s="49" t="str">
        <f>_xlfn.XLOOKUP(Tabla8[[#This Row],[Codigo Area Liquidacion]],TBLAREA[PLANTA],TBLAREA[PROG])</f>
        <v>13</v>
      </c>
      <c r="C475" s="50" t="s">
        <v>11</v>
      </c>
      <c r="D475" s="49" t="str">
        <f>Tabla8[[#This Row],[Numero Documento]]&amp;Tabla8[[#This Row],[PROG]]&amp;LEFT(Tabla8[[#This Row],[Tipo Empleado]],3)</f>
        <v>0010940209913FIJ</v>
      </c>
      <c r="E475" s="49" t="s">
        <v>3872</v>
      </c>
      <c r="F475" s="50" t="s">
        <v>82</v>
      </c>
      <c r="G475" s="49" t="s">
        <v>3175</v>
      </c>
      <c r="H475" s="49" t="s">
        <v>342</v>
      </c>
      <c r="I475" s="51" t="s">
        <v>1670</v>
      </c>
      <c r="J475" s="50" t="s">
        <v>3136</v>
      </c>
      <c r="K475" t="str">
        <f t="shared" si="7"/>
        <v>F</v>
      </c>
    </row>
    <row r="476" spans="1:11">
      <c r="A476" s="48" t="s">
        <v>2126</v>
      </c>
      <c r="B476" s="49" t="str">
        <f>_xlfn.XLOOKUP(Tabla8[[#This Row],[Codigo Area Liquidacion]],TBLAREA[PLANTA],TBLAREA[PROG])</f>
        <v>01</v>
      </c>
      <c r="C476" s="50" t="s">
        <v>11</v>
      </c>
      <c r="D476" s="49" t="str">
        <f>Tabla8[[#This Row],[Numero Documento]]&amp;Tabla8[[#This Row],[PROG]]&amp;LEFT(Tabla8[[#This Row],[Tipo Empleado]],3)</f>
        <v>0010940960701FIJ</v>
      </c>
      <c r="E476" s="49" t="s">
        <v>1130</v>
      </c>
      <c r="F476" s="50" t="s">
        <v>32</v>
      </c>
      <c r="G476" s="49" t="s">
        <v>3133</v>
      </c>
      <c r="H476" s="49" t="s">
        <v>1953</v>
      </c>
      <c r="I476" s="51" t="s">
        <v>1669</v>
      </c>
      <c r="J476" s="50" t="s">
        <v>3135</v>
      </c>
      <c r="K476" t="str">
        <f t="shared" si="7"/>
        <v>M</v>
      </c>
    </row>
    <row r="477" spans="1:11">
      <c r="A477" s="48" t="s">
        <v>1429</v>
      </c>
      <c r="B477" s="49" t="str">
        <f>_xlfn.XLOOKUP(Tabla8[[#This Row],[Codigo Area Liquidacion]],TBLAREA[PLANTA],TBLAREA[PROG])</f>
        <v>13</v>
      </c>
      <c r="C477" s="50" t="s">
        <v>11</v>
      </c>
      <c r="D477" s="49" t="str">
        <f>Tabla8[[#This Row],[Numero Documento]]&amp;Tabla8[[#This Row],[PROG]]&amp;LEFT(Tabla8[[#This Row],[Tipo Empleado]],3)</f>
        <v>0010941584413FIJ</v>
      </c>
      <c r="E477" s="49" t="s">
        <v>629</v>
      </c>
      <c r="F477" s="50" t="s">
        <v>42</v>
      </c>
      <c r="G477" s="49" t="s">
        <v>3175</v>
      </c>
      <c r="H477" s="49" t="s">
        <v>1952</v>
      </c>
      <c r="I477" s="51" t="s">
        <v>1677</v>
      </c>
      <c r="J477" s="50" t="s">
        <v>3135</v>
      </c>
      <c r="K477" t="str">
        <f t="shared" si="7"/>
        <v>M</v>
      </c>
    </row>
    <row r="478" spans="1:11">
      <c r="A478" s="48" t="s">
        <v>2445</v>
      </c>
      <c r="B478" s="49" t="str">
        <f>_xlfn.XLOOKUP(Tabla8[[#This Row],[Codigo Area Liquidacion]],TBLAREA[PLANTA],TBLAREA[PROG])</f>
        <v>13</v>
      </c>
      <c r="C478" s="50" t="s">
        <v>11</v>
      </c>
      <c r="D478" s="49" t="str">
        <f>Tabla8[[#This Row],[Numero Documento]]&amp;Tabla8[[#This Row],[PROG]]&amp;LEFT(Tabla8[[#This Row],[Tipo Empleado]],3)</f>
        <v>0010943390413FIJ</v>
      </c>
      <c r="E478" s="49" t="s">
        <v>3192</v>
      </c>
      <c r="F478" s="50" t="s">
        <v>507</v>
      </c>
      <c r="G478" s="49" t="s">
        <v>3175</v>
      </c>
      <c r="H478" s="49" t="s">
        <v>342</v>
      </c>
      <c r="I478" s="51" t="s">
        <v>1670</v>
      </c>
      <c r="J478" s="50" t="s">
        <v>3136</v>
      </c>
      <c r="K478" t="str">
        <f t="shared" si="7"/>
        <v>F</v>
      </c>
    </row>
    <row r="479" spans="1:11">
      <c r="A479" s="48" t="s">
        <v>1458</v>
      </c>
      <c r="B479" s="49" t="str">
        <f>_xlfn.XLOOKUP(Tabla8[[#This Row],[Codigo Area Liquidacion]],TBLAREA[PLANTA],TBLAREA[PROG])</f>
        <v>13</v>
      </c>
      <c r="C479" s="50" t="s">
        <v>11</v>
      </c>
      <c r="D479" s="49" t="str">
        <f>Tabla8[[#This Row],[Numero Documento]]&amp;Tabla8[[#This Row],[PROG]]&amp;LEFT(Tabla8[[#This Row],[Tipo Empleado]],3)</f>
        <v>0010943420913FIJ</v>
      </c>
      <c r="E479" s="49" t="s">
        <v>499</v>
      </c>
      <c r="F479" s="50" t="s">
        <v>500</v>
      </c>
      <c r="G479" s="49" t="s">
        <v>3175</v>
      </c>
      <c r="H479" s="49" t="s">
        <v>342</v>
      </c>
      <c r="I479" s="51" t="s">
        <v>1670</v>
      </c>
      <c r="J479" s="50" t="s">
        <v>3136</v>
      </c>
      <c r="K479" t="str">
        <f t="shared" si="7"/>
        <v>F</v>
      </c>
    </row>
    <row r="480" spans="1:11">
      <c r="A480" s="48" t="s">
        <v>2426</v>
      </c>
      <c r="B480" s="49" t="str">
        <f>_xlfn.XLOOKUP(Tabla8[[#This Row],[Codigo Area Liquidacion]],TBLAREA[PLANTA],TBLAREA[PROG])</f>
        <v>13</v>
      </c>
      <c r="C480" s="50" t="s">
        <v>11</v>
      </c>
      <c r="D480" s="49" t="str">
        <f>Tabla8[[#This Row],[Numero Documento]]&amp;Tabla8[[#This Row],[PROG]]&amp;LEFT(Tabla8[[#This Row],[Tipo Empleado]],3)</f>
        <v>0010944077613FIJ</v>
      </c>
      <c r="E480" s="49" t="s">
        <v>1204</v>
      </c>
      <c r="F480" s="50" t="s">
        <v>442</v>
      </c>
      <c r="G480" s="49" t="s">
        <v>3175</v>
      </c>
      <c r="H480" s="49" t="s">
        <v>342</v>
      </c>
      <c r="I480" s="51" t="s">
        <v>1670</v>
      </c>
      <c r="J480" s="50" t="s">
        <v>3135</v>
      </c>
      <c r="K480" t="str">
        <f t="shared" si="7"/>
        <v>M</v>
      </c>
    </row>
    <row r="481" spans="1:11">
      <c r="A481" s="48" t="s">
        <v>1374</v>
      </c>
      <c r="B481" s="49" t="str">
        <f>_xlfn.XLOOKUP(Tabla8[[#This Row],[Codigo Area Liquidacion]],TBLAREA[PLANTA],TBLAREA[PROG])</f>
        <v>01</v>
      </c>
      <c r="C481" s="50" t="s">
        <v>11</v>
      </c>
      <c r="D481" s="49" t="str">
        <f>Tabla8[[#This Row],[Numero Documento]]&amp;Tabla8[[#This Row],[PROG]]&amp;LEFT(Tabla8[[#This Row],[Tipo Empleado]],3)</f>
        <v>0010946517901FIJ</v>
      </c>
      <c r="E481" s="49" t="s">
        <v>3172</v>
      </c>
      <c r="F481" s="50" t="s">
        <v>305</v>
      </c>
      <c r="G481" s="49" t="s">
        <v>3133</v>
      </c>
      <c r="H481" s="49" t="s">
        <v>1953</v>
      </c>
      <c r="I481" s="51" t="s">
        <v>1669</v>
      </c>
      <c r="J481" s="50" t="s">
        <v>3136</v>
      </c>
      <c r="K481" t="str">
        <f t="shared" si="7"/>
        <v>F</v>
      </c>
    </row>
    <row r="482" spans="1:11">
      <c r="A482" s="48" t="s">
        <v>2515</v>
      </c>
      <c r="B482" s="49" t="str">
        <f>_xlfn.XLOOKUP(Tabla8[[#This Row],[Codigo Area Liquidacion]],TBLAREA[PLANTA],TBLAREA[PROG])</f>
        <v>13</v>
      </c>
      <c r="C482" s="50" t="s">
        <v>11</v>
      </c>
      <c r="D482" s="49" t="str">
        <f>Tabla8[[#This Row],[Numero Documento]]&amp;Tabla8[[#This Row],[PROG]]&amp;LEFT(Tabla8[[#This Row],[Tipo Empleado]],3)</f>
        <v>0010947926113FIJ</v>
      </c>
      <c r="E482" s="49" t="s">
        <v>573</v>
      </c>
      <c r="F482" s="50" t="s">
        <v>574</v>
      </c>
      <c r="G482" s="49" t="s">
        <v>3175</v>
      </c>
      <c r="H482" s="49" t="s">
        <v>342</v>
      </c>
      <c r="I482" s="51" t="s">
        <v>1670</v>
      </c>
      <c r="J482" s="50" t="s">
        <v>3135</v>
      </c>
      <c r="K482" t="str">
        <f t="shared" si="7"/>
        <v>M</v>
      </c>
    </row>
    <row r="483" spans="1:11">
      <c r="A483" s="48" t="s">
        <v>1453</v>
      </c>
      <c r="B483" s="49" t="str">
        <f>_xlfn.XLOOKUP(Tabla8[[#This Row],[Codigo Area Liquidacion]],TBLAREA[PLANTA],TBLAREA[PROG])</f>
        <v>13</v>
      </c>
      <c r="C483" s="50" t="s">
        <v>11</v>
      </c>
      <c r="D483" s="49" t="str">
        <f>Tabla8[[#This Row],[Numero Documento]]&amp;Tabla8[[#This Row],[PROG]]&amp;LEFT(Tabla8[[#This Row],[Tipo Empleado]],3)</f>
        <v>0010948688613FIJ</v>
      </c>
      <c r="E483" s="49" t="s">
        <v>3190</v>
      </c>
      <c r="F483" s="50" t="s">
        <v>8</v>
      </c>
      <c r="G483" s="49" t="s">
        <v>3175</v>
      </c>
      <c r="H483" s="49" t="s">
        <v>342</v>
      </c>
      <c r="I483" s="51" t="s">
        <v>1670</v>
      </c>
      <c r="J483" s="50" t="s">
        <v>3136</v>
      </c>
      <c r="K483" t="str">
        <f t="shared" si="7"/>
        <v>F</v>
      </c>
    </row>
    <row r="484" spans="1:11">
      <c r="A484" s="48" t="s">
        <v>2072</v>
      </c>
      <c r="B484" s="49" t="str">
        <f>_xlfn.XLOOKUP(Tabla8[[#This Row],[Codigo Area Liquidacion]],TBLAREA[PLANTA],TBLAREA[PROG])</f>
        <v>01</v>
      </c>
      <c r="C484" s="50" t="s">
        <v>11</v>
      </c>
      <c r="D484" s="49" t="str">
        <f>Tabla8[[#This Row],[Numero Documento]]&amp;Tabla8[[#This Row],[PROG]]&amp;LEFT(Tabla8[[#This Row],[Tipo Empleado]],3)</f>
        <v>0010950408401FIJ</v>
      </c>
      <c r="E484" s="49" t="s">
        <v>1119</v>
      </c>
      <c r="F484" s="50" t="s">
        <v>196</v>
      </c>
      <c r="G484" s="49" t="s">
        <v>3133</v>
      </c>
      <c r="H484" s="49" t="s">
        <v>309</v>
      </c>
      <c r="I484" s="51" t="s">
        <v>1688</v>
      </c>
      <c r="J484" s="50" t="s">
        <v>3135</v>
      </c>
      <c r="K484" t="str">
        <f t="shared" si="7"/>
        <v>M</v>
      </c>
    </row>
    <row r="485" spans="1:11">
      <c r="A485" s="48" t="s">
        <v>1555</v>
      </c>
      <c r="B485" s="49" t="str">
        <f>_xlfn.XLOOKUP(Tabla8[[#This Row],[Codigo Area Liquidacion]],TBLAREA[PLANTA],TBLAREA[PROG])</f>
        <v>11</v>
      </c>
      <c r="C485" s="50" t="s">
        <v>11</v>
      </c>
      <c r="D485" s="49" t="str">
        <f>Tabla8[[#This Row],[Numero Documento]]&amp;Tabla8[[#This Row],[PROG]]&amp;LEFT(Tabla8[[#This Row],[Tipo Empleado]],3)</f>
        <v>0010951153511FIJ</v>
      </c>
      <c r="E485" s="49" t="s">
        <v>889</v>
      </c>
      <c r="F485" s="50" t="s">
        <v>22</v>
      </c>
      <c r="G485" s="49" t="s">
        <v>3145</v>
      </c>
      <c r="H485" s="49" t="s">
        <v>830</v>
      </c>
      <c r="I485" s="51" t="s">
        <v>1672</v>
      </c>
      <c r="J485" s="50" t="s">
        <v>3135</v>
      </c>
      <c r="K485" t="str">
        <f t="shared" si="7"/>
        <v>M</v>
      </c>
    </row>
    <row r="486" spans="1:11">
      <c r="A486" s="48" t="s">
        <v>2118</v>
      </c>
      <c r="B486" s="49" t="str">
        <f>_xlfn.XLOOKUP(Tabla8[[#This Row],[Codigo Area Liquidacion]],TBLAREA[PLANTA],TBLAREA[PROG])</f>
        <v>13</v>
      </c>
      <c r="C486" s="50" t="s">
        <v>11</v>
      </c>
      <c r="D486" s="49" t="str">
        <f>Tabla8[[#This Row],[Numero Documento]]&amp;Tabla8[[#This Row],[PROG]]&amp;LEFT(Tabla8[[#This Row],[Tipo Empleado]],3)</f>
        <v>0010955027713FIJ</v>
      </c>
      <c r="E486" s="49" t="s">
        <v>3162</v>
      </c>
      <c r="F486" s="50" t="s">
        <v>783</v>
      </c>
      <c r="G486" s="49" t="s">
        <v>3175</v>
      </c>
      <c r="H486" s="49" t="s">
        <v>342</v>
      </c>
      <c r="I486" s="51" t="s">
        <v>1670</v>
      </c>
      <c r="J486" s="50" t="s">
        <v>3136</v>
      </c>
      <c r="K486" t="str">
        <f t="shared" si="7"/>
        <v>F</v>
      </c>
    </row>
    <row r="487" spans="1:11">
      <c r="A487" s="48" t="s">
        <v>4054</v>
      </c>
      <c r="B487" s="49" t="str">
        <f>_xlfn.XLOOKUP(Tabla8[[#This Row],[Codigo Area Liquidacion]],TBLAREA[PLANTA],TBLAREA[PROG])</f>
        <v>13</v>
      </c>
      <c r="C487" s="50" t="s">
        <v>11</v>
      </c>
      <c r="D487" s="49" t="str">
        <f>Tabla8[[#This Row],[Numero Documento]]&amp;Tabla8[[#This Row],[PROG]]&amp;LEFT(Tabla8[[#This Row],[Tipo Empleado]],3)</f>
        <v>0010958589313FIJ</v>
      </c>
      <c r="E487" s="49" t="s">
        <v>3873</v>
      </c>
      <c r="F487" s="50" t="s">
        <v>32</v>
      </c>
      <c r="G487" s="49" t="s">
        <v>3175</v>
      </c>
      <c r="H487" s="49" t="s">
        <v>342</v>
      </c>
      <c r="I487" s="51" t="s">
        <v>1670</v>
      </c>
      <c r="J487" s="50" t="s">
        <v>3135</v>
      </c>
      <c r="K487" t="str">
        <f t="shared" si="7"/>
        <v>M</v>
      </c>
    </row>
    <row r="488" spans="1:11">
      <c r="A488" s="48" t="s">
        <v>1495</v>
      </c>
      <c r="B488" s="49" t="str">
        <f>_xlfn.XLOOKUP(Tabla8[[#This Row],[Codigo Area Liquidacion]],TBLAREA[PLANTA],TBLAREA[PROG])</f>
        <v>13</v>
      </c>
      <c r="C488" s="50" t="s">
        <v>11</v>
      </c>
      <c r="D488" s="49" t="str">
        <f>Tabla8[[#This Row],[Numero Documento]]&amp;Tabla8[[#This Row],[PROG]]&amp;LEFT(Tabla8[[#This Row],[Tipo Empleado]],3)</f>
        <v>0010959168513FIJ</v>
      </c>
      <c r="E488" s="49" t="s">
        <v>598</v>
      </c>
      <c r="F488" s="50" t="s">
        <v>599</v>
      </c>
      <c r="G488" s="49" t="s">
        <v>3175</v>
      </c>
      <c r="H488" s="49" t="s">
        <v>1952</v>
      </c>
      <c r="I488" s="51" t="s">
        <v>1677</v>
      </c>
      <c r="J488" s="50" t="s">
        <v>3136</v>
      </c>
      <c r="K488" t="str">
        <f t="shared" si="7"/>
        <v>F</v>
      </c>
    </row>
    <row r="489" spans="1:11">
      <c r="A489" s="48" t="s">
        <v>2604</v>
      </c>
      <c r="B489" s="49" t="str">
        <f>_xlfn.XLOOKUP(Tabla8[[#This Row],[Codigo Area Liquidacion]],TBLAREA[PLANTA],TBLAREA[PROG])</f>
        <v>11</v>
      </c>
      <c r="C489" s="50" t="s">
        <v>11</v>
      </c>
      <c r="D489" s="49" t="str">
        <f>Tabla8[[#This Row],[Numero Documento]]&amp;Tabla8[[#This Row],[PROG]]&amp;LEFT(Tabla8[[#This Row],[Tipo Empleado]],3)</f>
        <v>0010959355811FIJ</v>
      </c>
      <c r="E489" s="49" t="s">
        <v>851</v>
      </c>
      <c r="F489" s="50" t="s">
        <v>22</v>
      </c>
      <c r="G489" s="49" t="s">
        <v>3145</v>
      </c>
      <c r="H489" s="49" t="s">
        <v>830</v>
      </c>
      <c r="I489" s="51" t="s">
        <v>1672</v>
      </c>
      <c r="J489" s="50" t="s">
        <v>3135</v>
      </c>
      <c r="K489" t="str">
        <f t="shared" si="7"/>
        <v>M</v>
      </c>
    </row>
    <row r="490" spans="1:11">
      <c r="A490" s="48" t="s">
        <v>2512</v>
      </c>
      <c r="B490" s="49" t="str">
        <f>_xlfn.XLOOKUP(Tabla8[[#This Row],[Codigo Area Liquidacion]],TBLAREA[PLANTA],TBLAREA[PROG])</f>
        <v>13</v>
      </c>
      <c r="C490" s="50" t="s">
        <v>11</v>
      </c>
      <c r="D490" s="49" t="str">
        <f>Tabla8[[#This Row],[Numero Documento]]&amp;Tabla8[[#This Row],[PROG]]&amp;LEFT(Tabla8[[#This Row],[Tipo Empleado]],3)</f>
        <v>0010959913413FIJ</v>
      </c>
      <c r="E490" s="49" t="s">
        <v>1199</v>
      </c>
      <c r="F490" s="50" t="s">
        <v>210</v>
      </c>
      <c r="G490" s="49" t="s">
        <v>3175</v>
      </c>
      <c r="H490" s="49" t="s">
        <v>342</v>
      </c>
      <c r="I490" s="51" t="s">
        <v>1670</v>
      </c>
      <c r="J490" s="50" t="s">
        <v>3136</v>
      </c>
      <c r="K490" t="str">
        <f t="shared" si="7"/>
        <v>F</v>
      </c>
    </row>
    <row r="491" spans="1:11">
      <c r="A491" s="48" t="s">
        <v>1524</v>
      </c>
      <c r="B491" s="49" t="str">
        <f>_xlfn.XLOOKUP(Tabla8[[#This Row],[Codigo Area Liquidacion]],TBLAREA[PLANTA],TBLAREA[PROG])</f>
        <v>11</v>
      </c>
      <c r="C491" s="50" t="s">
        <v>11</v>
      </c>
      <c r="D491" s="49" t="str">
        <f>Tabla8[[#This Row],[Numero Documento]]&amp;Tabla8[[#This Row],[PROG]]&amp;LEFT(Tabla8[[#This Row],[Tipo Empleado]],3)</f>
        <v>0010960652511FIJ</v>
      </c>
      <c r="E491" s="49" t="s">
        <v>846</v>
      </c>
      <c r="F491" s="50" t="s">
        <v>8</v>
      </c>
      <c r="G491" s="49" t="s">
        <v>3145</v>
      </c>
      <c r="H491" s="49" t="s">
        <v>830</v>
      </c>
      <c r="I491" s="51" t="s">
        <v>1672</v>
      </c>
      <c r="J491" s="50" t="s">
        <v>3136</v>
      </c>
      <c r="K491" t="str">
        <f t="shared" si="7"/>
        <v>F</v>
      </c>
    </row>
    <row r="492" spans="1:11">
      <c r="A492" s="48" t="s">
        <v>2659</v>
      </c>
      <c r="B492" s="49" t="str">
        <f>_xlfn.XLOOKUP(Tabla8[[#This Row],[Codigo Area Liquidacion]],TBLAREA[PLANTA],TBLAREA[PROG])</f>
        <v>11</v>
      </c>
      <c r="C492" s="50" t="s">
        <v>11</v>
      </c>
      <c r="D492" s="49" t="str">
        <f>Tabla8[[#This Row],[Numero Documento]]&amp;Tabla8[[#This Row],[PROG]]&amp;LEFT(Tabla8[[#This Row],[Tipo Empleado]],3)</f>
        <v>0010962685311FIJ</v>
      </c>
      <c r="E492" s="49" t="s">
        <v>870</v>
      </c>
      <c r="F492" s="50" t="s">
        <v>871</v>
      </c>
      <c r="G492" s="49" t="s">
        <v>3145</v>
      </c>
      <c r="H492" s="49" t="s">
        <v>830</v>
      </c>
      <c r="I492" s="51" t="s">
        <v>1672</v>
      </c>
      <c r="J492" s="50" t="s">
        <v>3135</v>
      </c>
      <c r="K492" t="str">
        <f t="shared" si="7"/>
        <v>M</v>
      </c>
    </row>
    <row r="493" spans="1:11">
      <c r="A493" s="48" t="s">
        <v>2428</v>
      </c>
      <c r="B493" s="49" t="str">
        <f>_xlfn.XLOOKUP(Tabla8[[#This Row],[Codigo Area Liquidacion]],TBLAREA[PLANTA],TBLAREA[PROG])</f>
        <v>13</v>
      </c>
      <c r="C493" s="50" t="s">
        <v>11</v>
      </c>
      <c r="D493" s="49" t="str">
        <f>Tabla8[[#This Row],[Numero Documento]]&amp;Tabla8[[#This Row],[PROG]]&amp;LEFT(Tabla8[[#This Row],[Tipo Empleado]],3)</f>
        <v>0010969989213FIJ</v>
      </c>
      <c r="E493" s="49" t="s">
        <v>487</v>
      </c>
      <c r="F493" s="50" t="s">
        <v>210</v>
      </c>
      <c r="G493" s="49" t="s">
        <v>3175</v>
      </c>
      <c r="H493" s="49" t="s">
        <v>342</v>
      </c>
      <c r="I493" s="51" t="s">
        <v>1670</v>
      </c>
      <c r="J493" s="50" t="s">
        <v>3136</v>
      </c>
      <c r="K493" t="str">
        <f t="shared" si="7"/>
        <v>F</v>
      </c>
    </row>
    <row r="494" spans="1:11">
      <c r="A494" s="48" t="s">
        <v>1383</v>
      </c>
      <c r="B494" s="49" t="str">
        <f>_xlfn.XLOOKUP(Tabla8[[#This Row],[Codigo Area Liquidacion]],TBLAREA[PLANTA],TBLAREA[PROG])</f>
        <v>01</v>
      </c>
      <c r="C494" s="50" t="s">
        <v>11</v>
      </c>
      <c r="D494" s="49" t="str">
        <f>Tabla8[[#This Row],[Numero Documento]]&amp;Tabla8[[#This Row],[PROG]]&amp;LEFT(Tabla8[[#This Row],[Tipo Empleado]],3)</f>
        <v>0010970584801FIJ</v>
      </c>
      <c r="E494" s="49" t="s">
        <v>949</v>
      </c>
      <c r="F494" s="50" t="s">
        <v>363</v>
      </c>
      <c r="G494" s="49" t="s">
        <v>3133</v>
      </c>
      <c r="H494" s="49" t="s">
        <v>1953</v>
      </c>
      <c r="I494" s="51" t="s">
        <v>1669</v>
      </c>
      <c r="J494" s="50" t="s">
        <v>3136</v>
      </c>
      <c r="K494" t="str">
        <f t="shared" si="7"/>
        <v>F</v>
      </c>
    </row>
    <row r="495" spans="1:11">
      <c r="A495" s="48" t="s">
        <v>2532</v>
      </c>
      <c r="B495" s="49" t="str">
        <f>_xlfn.XLOOKUP(Tabla8[[#This Row],[Codigo Area Liquidacion]],TBLAREA[PLANTA],TBLAREA[PROG])</f>
        <v>13</v>
      </c>
      <c r="C495" s="50" t="s">
        <v>11</v>
      </c>
      <c r="D495" s="49" t="str">
        <f>Tabla8[[#This Row],[Numero Documento]]&amp;Tabla8[[#This Row],[PROG]]&amp;LEFT(Tabla8[[#This Row],[Tipo Empleado]],3)</f>
        <v>0010971377613FIJ</v>
      </c>
      <c r="E495" s="49" t="s">
        <v>828</v>
      </c>
      <c r="F495" s="50" t="s">
        <v>268</v>
      </c>
      <c r="G495" s="49" t="s">
        <v>3175</v>
      </c>
      <c r="H495" s="49" t="s">
        <v>811</v>
      </c>
      <c r="I495" s="51" t="s">
        <v>1705</v>
      </c>
      <c r="J495" s="50" t="s">
        <v>3135</v>
      </c>
      <c r="K495" t="str">
        <f t="shared" si="7"/>
        <v>M</v>
      </c>
    </row>
    <row r="496" spans="1:11">
      <c r="A496" s="48" t="s">
        <v>2138</v>
      </c>
      <c r="B496" s="49" t="str">
        <f>_xlfn.XLOOKUP(Tabla8[[#This Row],[Codigo Area Liquidacion]],TBLAREA[PLANTA],TBLAREA[PROG])</f>
        <v>01</v>
      </c>
      <c r="C496" s="50" t="s">
        <v>11</v>
      </c>
      <c r="D496" s="49" t="str">
        <f>Tabla8[[#This Row],[Numero Documento]]&amp;Tabla8[[#This Row],[PROG]]&amp;LEFT(Tabla8[[#This Row],[Tipo Empleado]],3)</f>
        <v>0010975528001FIJ</v>
      </c>
      <c r="E496" s="49" t="s">
        <v>927</v>
      </c>
      <c r="F496" s="50" t="s">
        <v>928</v>
      </c>
      <c r="G496" s="49" t="s">
        <v>3133</v>
      </c>
      <c r="H496" s="49" t="s">
        <v>1953</v>
      </c>
      <c r="I496" s="51" t="s">
        <v>1669</v>
      </c>
      <c r="J496" s="50" t="s">
        <v>3135</v>
      </c>
      <c r="K496" t="str">
        <f t="shared" si="7"/>
        <v>M</v>
      </c>
    </row>
    <row r="497" spans="1:11">
      <c r="A497" s="48" t="s">
        <v>3227</v>
      </c>
      <c r="B497" s="49" t="str">
        <f>_xlfn.XLOOKUP(Tabla8[[#This Row],[Codigo Area Liquidacion]],TBLAREA[PLANTA],TBLAREA[PROG])</f>
        <v>01</v>
      </c>
      <c r="C497" s="50" t="s">
        <v>3036</v>
      </c>
      <c r="D497" s="49" t="str">
        <f>Tabla8[[#This Row],[Numero Documento]]&amp;Tabla8[[#This Row],[PROG]]&amp;LEFT(Tabla8[[#This Row],[Tipo Empleado]],3)</f>
        <v>0010977412501EMP</v>
      </c>
      <c r="E497" s="49" t="s">
        <v>3209</v>
      </c>
      <c r="F497" s="50" t="s">
        <v>59</v>
      </c>
      <c r="G497" s="49" t="s">
        <v>3133</v>
      </c>
      <c r="H497" s="49" t="s">
        <v>1116</v>
      </c>
      <c r="I497" s="51" t="s">
        <v>1679</v>
      </c>
      <c r="J497" s="50" t="s">
        <v>3136</v>
      </c>
      <c r="K497" t="str">
        <f t="shared" si="7"/>
        <v>F</v>
      </c>
    </row>
    <row r="498" spans="1:11">
      <c r="A498" s="48" t="s">
        <v>3052</v>
      </c>
      <c r="B498" s="49" t="str">
        <f>_xlfn.XLOOKUP(Tabla8[[#This Row],[Codigo Area Liquidacion]],TBLAREA[PLANTA],TBLAREA[PROG])</f>
        <v>01</v>
      </c>
      <c r="C498" s="50" t="s">
        <v>3036</v>
      </c>
      <c r="D498" s="49" t="str">
        <f>Tabla8[[#This Row],[Numero Documento]]&amp;Tabla8[[#This Row],[PROG]]&amp;LEFT(Tabla8[[#This Row],[Tipo Empleado]],3)</f>
        <v>0010977673201EMP</v>
      </c>
      <c r="E498" s="49" t="s">
        <v>3065</v>
      </c>
      <c r="F498" s="50" t="s">
        <v>100</v>
      </c>
      <c r="G498" s="49" t="s">
        <v>3133</v>
      </c>
      <c r="H498" s="49" t="s">
        <v>1116</v>
      </c>
      <c r="I498" s="51" t="s">
        <v>1679</v>
      </c>
      <c r="J498" s="50" t="s">
        <v>3135</v>
      </c>
      <c r="K498" t="str">
        <f t="shared" si="7"/>
        <v>M</v>
      </c>
    </row>
    <row r="499" spans="1:11">
      <c r="A499" s="48" t="s">
        <v>1392</v>
      </c>
      <c r="B499" s="49" t="str">
        <f>_xlfn.XLOOKUP(Tabla8[[#This Row],[Codigo Area Liquidacion]],TBLAREA[PLANTA],TBLAREA[PROG])</f>
        <v>13</v>
      </c>
      <c r="C499" s="50" t="s">
        <v>11</v>
      </c>
      <c r="D499" s="49" t="str">
        <f>Tabla8[[#This Row],[Numero Documento]]&amp;Tabla8[[#This Row],[PROG]]&amp;LEFT(Tabla8[[#This Row],[Tipo Empleado]],3)</f>
        <v>0010983626213FIJ</v>
      </c>
      <c r="E499" s="49" t="s">
        <v>352</v>
      </c>
      <c r="F499" s="50" t="s">
        <v>346</v>
      </c>
      <c r="G499" s="49" t="s">
        <v>3175</v>
      </c>
      <c r="H499" s="49" t="s">
        <v>342</v>
      </c>
      <c r="I499" s="51" t="s">
        <v>1670</v>
      </c>
      <c r="J499" s="50" t="s">
        <v>3135</v>
      </c>
      <c r="K499" t="str">
        <f t="shared" si="7"/>
        <v>M</v>
      </c>
    </row>
    <row r="500" spans="1:11">
      <c r="A500" s="48" t="s">
        <v>1412</v>
      </c>
      <c r="B500" s="49" t="str">
        <f>_xlfn.XLOOKUP(Tabla8[[#This Row],[Codigo Area Liquidacion]],TBLAREA[PLANTA],TBLAREA[PROG])</f>
        <v>13</v>
      </c>
      <c r="C500" s="50" t="s">
        <v>11</v>
      </c>
      <c r="D500" s="49" t="str">
        <f>Tabla8[[#This Row],[Numero Documento]]&amp;Tabla8[[#This Row],[PROG]]&amp;LEFT(Tabla8[[#This Row],[Tipo Empleado]],3)</f>
        <v>0010986297913FIJ</v>
      </c>
      <c r="E500" s="49" t="s">
        <v>622</v>
      </c>
      <c r="F500" s="50" t="s">
        <v>623</v>
      </c>
      <c r="G500" s="49" t="s">
        <v>3175</v>
      </c>
      <c r="H500" s="49" t="s">
        <v>1952</v>
      </c>
      <c r="I500" s="51" t="s">
        <v>1677</v>
      </c>
      <c r="J500" s="50" t="s">
        <v>3136</v>
      </c>
      <c r="K500" t="str">
        <f t="shared" si="7"/>
        <v>F</v>
      </c>
    </row>
    <row r="501" spans="1:11">
      <c r="A501" s="48" t="s">
        <v>2113</v>
      </c>
      <c r="B501" s="49" t="str">
        <f>_xlfn.XLOOKUP(Tabla8[[#This Row],[Codigo Area Liquidacion]],TBLAREA[PLANTA],TBLAREA[PROG])</f>
        <v>01</v>
      </c>
      <c r="C501" s="50" t="s">
        <v>11</v>
      </c>
      <c r="D501" s="49" t="str">
        <f>Tabla8[[#This Row],[Numero Documento]]&amp;Tabla8[[#This Row],[PROG]]&amp;LEFT(Tabla8[[#This Row],[Tipo Empleado]],3)</f>
        <v>0010986868701FIJ</v>
      </c>
      <c r="E501" s="49" t="s">
        <v>923</v>
      </c>
      <c r="F501" s="50" t="s">
        <v>310</v>
      </c>
      <c r="G501" s="49" t="s">
        <v>3133</v>
      </c>
      <c r="H501" s="49" t="s">
        <v>1953</v>
      </c>
      <c r="I501" s="51" t="s">
        <v>1669</v>
      </c>
      <c r="J501" s="50" t="s">
        <v>3136</v>
      </c>
      <c r="K501" t="str">
        <f t="shared" si="7"/>
        <v>F</v>
      </c>
    </row>
    <row r="502" spans="1:11">
      <c r="A502" s="48" t="s">
        <v>1590</v>
      </c>
      <c r="B502" s="49" t="str">
        <f>_xlfn.XLOOKUP(Tabla8[[#This Row],[Codigo Area Liquidacion]],TBLAREA[PLANTA],TBLAREA[PROG])</f>
        <v>01</v>
      </c>
      <c r="C502" s="50" t="s">
        <v>3046</v>
      </c>
      <c r="D502" s="49" t="str">
        <f>Tabla8[[#This Row],[Numero Documento]]&amp;Tabla8[[#This Row],[PROG]]&amp;LEFT(Tabla8[[#This Row],[Tipo Empleado]],3)</f>
        <v>0010987214301TRA</v>
      </c>
      <c r="E502" s="49" t="s">
        <v>3874</v>
      </c>
      <c r="F502" s="50" t="s">
        <v>27</v>
      </c>
      <c r="G502" s="49" t="s">
        <v>3133</v>
      </c>
      <c r="H502" s="49" t="s">
        <v>1116</v>
      </c>
      <c r="I502" s="51" t="s">
        <v>1679</v>
      </c>
      <c r="J502" s="50" t="s">
        <v>3136</v>
      </c>
      <c r="K502" t="str">
        <f t="shared" si="7"/>
        <v>F</v>
      </c>
    </row>
    <row r="503" spans="1:11">
      <c r="A503" s="48" t="s">
        <v>1419</v>
      </c>
      <c r="B503" s="49" t="str">
        <f>_xlfn.XLOOKUP(Tabla8[[#This Row],[Codigo Area Liquidacion]],TBLAREA[PLANTA],TBLAREA[PROG])</f>
        <v>13</v>
      </c>
      <c r="C503" s="50" t="s">
        <v>11</v>
      </c>
      <c r="D503" s="49" t="str">
        <f>Tabla8[[#This Row],[Numero Documento]]&amp;Tabla8[[#This Row],[PROG]]&amp;LEFT(Tabla8[[#This Row],[Tipo Empleado]],3)</f>
        <v>0010988614313FIJ</v>
      </c>
      <c r="E503" s="49" t="s">
        <v>625</v>
      </c>
      <c r="F503" s="50" t="s">
        <v>55</v>
      </c>
      <c r="G503" s="49" t="s">
        <v>3175</v>
      </c>
      <c r="H503" s="49" t="s">
        <v>1952</v>
      </c>
      <c r="I503" s="51" t="s">
        <v>1677</v>
      </c>
      <c r="J503" s="50" t="s">
        <v>3136</v>
      </c>
      <c r="K503" t="str">
        <f t="shared" si="7"/>
        <v>F</v>
      </c>
    </row>
    <row r="504" spans="1:11">
      <c r="A504" s="48" t="s">
        <v>2187</v>
      </c>
      <c r="B504" s="49" t="str">
        <f>_xlfn.XLOOKUP(Tabla8[[#This Row],[Codigo Area Liquidacion]],TBLAREA[PLANTA],TBLAREA[PROG])</f>
        <v>01</v>
      </c>
      <c r="C504" s="50" t="s">
        <v>11</v>
      </c>
      <c r="D504" s="49" t="str">
        <f>Tabla8[[#This Row],[Numero Documento]]&amp;Tabla8[[#This Row],[PROG]]&amp;LEFT(Tabla8[[#This Row],[Tipo Empleado]],3)</f>
        <v>0010990904401FIJ</v>
      </c>
      <c r="E504" s="49" t="s">
        <v>265</v>
      </c>
      <c r="F504" s="50" t="s">
        <v>259</v>
      </c>
      <c r="G504" s="49" t="s">
        <v>3133</v>
      </c>
      <c r="H504" s="49" t="s">
        <v>1962</v>
      </c>
      <c r="I504" s="51" t="s">
        <v>1718</v>
      </c>
      <c r="J504" s="50" t="s">
        <v>3136</v>
      </c>
      <c r="K504" t="str">
        <f t="shared" si="7"/>
        <v>F</v>
      </c>
    </row>
    <row r="505" spans="1:11">
      <c r="A505" s="48" t="s">
        <v>1482</v>
      </c>
      <c r="B505" s="49" t="str">
        <f>_xlfn.XLOOKUP(Tabla8[[#This Row],[Codigo Area Liquidacion]],TBLAREA[PLANTA],TBLAREA[PROG])</f>
        <v>13</v>
      </c>
      <c r="C505" s="50" t="s">
        <v>11</v>
      </c>
      <c r="D505" s="49" t="str">
        <f>Tabla8[[#This Row],[Numero Documento]]&amp;Tabla8[[#This Row],[PROG]]&amp;LEFT(Tabla8[[#This Row],[Tipo Empleado]],3)</f>
        <v>0010992470413FIJ</v>
      </c>
      <c r="E505" s="49" t="s">
        <v>3198</v>
      </c>
      <c r="F505" s="50" t="s">
        <v>27</v>
      </c>
      <c r="G505" s="49" t="s">
        <v>3175</v>
      </c>
      <c r="H505" s="49" t="s">
        <v>1952</v>
      </c>
      <c r="I505" s="51" t="s">
        <v>1677</v>
      </c>
      <c r="J505" s="50" t="s">
        <v>3135</v>
      </c>
      <c r="K505" t="str">
        <f t="shared" si="7"/>
        <v>M</v>
      </c>
    </row>
    <row r="506" spans="1:11">
      <c r="A506" s="48" t="s">
        <v>2137</v>
      </c>
      <c r="B506" s="49" t="str">
        <f>_xlfn.XLOOKUP(Tabla8[[#This Row],[Codigo Area Liquidacion]],TBLAREA[PLANTA],TBLAREA[PROG])</f>
        <v>01</v>
      </c>
      <c r="C506" s="50" t="s">
        <v>11</v>
      </c>
      <c r="D506" s="49" t="str">
        <f>Tabla8[[#This Row],[Numero Documento]]&amp;Tabla8[[#This Row],[PROG]]&amp;LEFT(Tabla8[[#This Row],[Tipo Empleado]],3)</f>
        <v>0010997392501FIJ</v>
      </c>
      <c r="E506" s="49" t="s">
        <v>1918</v>
      </c>
      <c r="F506" s="50" t="s">
        <v>133</v>
      </c>
      <c r="G506" s="49" t="s">
        <v>3133</v>
      </c>
      <c r="H506" s="49" t="s">
        <v>716</v>
      </c>
      <c r="I506" s="51" t="s">
        <v>1671</v>
      </c>
      <c r="J506" s="50" t="s">
        <v>3135</v>
      </c>
      <c r="K506" t="str">
        <f t="shared" si="7"/>
        <v>M</v>
      </c>
    </row>
    <row r="507" spans="1:11">
      <c r="A507" s="48" t="s">
        <v>2552</v>
      </c>
      <c r="B507" s="49" t="str">
        <f>_xlfn.XLOOKUP(Tabla8[[#This Row],[Codigo Area Liquidacion]],TBLAREA[PLANTA],TBLAREA[PROG])</f>
        <v>13</v>
      </c>
      <c r="C507" s="50" t="s">
        <v>11</v>
      </c>
      <c r="D507" s="49" t="str">
        <f>Tabla8[[#This Row],[Numero Documento]]&amp;Tabla8[[#This Row],[PROG]]&amp;LEFT(Tabla8[[#This Row],[Tipo Empleado]],3)</f>
        <v>0010998783413FIJ</v>
      </c>
      <c r="E507" s="49" t="s">
        <v>672</v>
      </c>
      <c r="F507" s="50" t="s">
        <v>673</v>
      </c>
      <c r="G507" s="49" t="s">
        <v>3175</v>
      </c>
      <c r="H507" s="49" t="s">
        <v>1959</v>
      </c>
      <c r="I507" s="51" t="s">
        <v>1673</v>
      </c>
      <c r="J507" s="50" t="s">
        <v>3136</v>
      </c>
      <c r="K507" t="str">
        <f t="shared" si="7"/>
        <v>F</v>
      </c>
    </row>
    <row r="508" spans="1:11">
      <c r="A508" s="48" t="s">
        <v>4055</v>
      </c>
      <c r="B508" s="49" t="str">
        <f>_xlfn.XLOOKUP(Tabla8[[#This Row],[Codigo Area Liquidacion]],TBLAREA[PLANTA],TBLAREA[PROG])</f>
        <v>01</v>
      </c>
      <c r="C508" s="50" t="s">
        <v>3046</v>
      </c>
      <c r="D508" s="49" t="str">
        <f>Tabla8[[#This Row],[Numero Documento]]&amp;Tabla8[[#This Row],[PROG]]&amp;LEFT(Tabla8[[#This Row],[Tipo Empleado]],3)</f>
        <v>0010999150501TRA</v>
      </c>
      <c r="E508" s="49" t="s">
        <v>3875</v>
      </c>
      <c r="F508" s="50" t="s">
        <v>259</v>
      </c>
      <c r="G508" s="49" t="s">
        <v>3133</v>
      </c>
      <c r="H508" s="49" t="s">
        <v>1116</v>
      </c>
      <c r="I508" s="51" t="s">
        <v>1679</v>
      </c>
      <c r="J508" s="50" t="s">
        <v>3136</v>
      </c>
      <c r="K508" t="str">
        <f t="shared" si="7"/>
        <v>F</v>
      </c>
    </row>
    <row r="509" spans="1:11">
      <c r="A509" s="48" t="s">
        <v>1425</v>
      </c>
      <c r="B509" s="49" t="str">
        <f>_xlfn.XLOOKUP(Tabla8[[#This Row],[Codigo Area Liquidacion]],TBLAREA[PLANTA],TBLAREA[PROG])</f>
        <v>13</v>
      </c>
      <c r="C509" s="50" t="s">
        <v>11</v>
      </c>
      <c r="D509" s="49" t="str">
        <f>Tabla8[[#This Row],[Numero Documento]]&amp;Tabla8[[#This Row],[PROG]]&amp;LEFT(Tabla8[[#This Row],[Tipo Empleado]],3)</f>
        <v>0010999765013FIJ</v>
      </c>
      <c r="E509" s="49" t="s">
        <v>425</v>
      </c>
      <c r="F509" s="50" t="s">
        <v>27</v>
      </c>
      <c r="G509" s="49" t="s">
        <v>3175</v>
      </c>
      <c r="H509" s="49" t="s">
        <v>342</v>
      </c>
      <c r="I509" s="51" t="s">
        <v>1670</v>
      </c>
      <c r="J509" s="50" t="s">
        <v>3136</v>
      </c>
      <c r="K509" t="str">
        <f t="shared" si="7"/>
        <v>F</v>
      </c>
    </row>
    <row r="510" spans="1:11">
      <c r="A510" s="48" t="s">
        <v>1309</v>
      </c>
      <c r="B510" s="49" t="str">
        <f>_xlfn.XLOOKUP(Tabla8[[#This Row],[Codigo Area Liquidacion]],TBLAREA[PLANTA],TBLAREA[PROG])</f>
        <v>01</v>
      </c>
      <c r="C510" s="50" t="s">
        <v>11</v>
      </c>
      <c r="D510" s="49" t="str">
        <f>Tabla8[[#This Row],[Numero Documento]]&amp;Tabla8[[#This Row],[PROG]]&amp;LEFT(Tabla8[[#This Row],[Tipo Empleado]],3)</f>
        <v>0011001152501FIJ</v>
      </c>
      <c r="E510" s="49" t="s">
        <v>964</v>
      </c>
      <c r="F510" s="50" t="s">
        <v>963</v>
      </c>
      <c r="G510" s="49" t="s">
        <v>3133</v>
      </c>
      <c r="H510" s="49" t="s">
        <v>960</v>
      </c>
      <c r="I510" s="51" t="s">
        <v>1710</v>
      </c>
      <c r="J510" s="50" t="s">
        <v>3136</v>
      </c>
      <c r="K510" t="str">
        <f t="shared" si="7"/>
        <v>F</v>
      </c>
    </row>
    <row r="511" spans="1:11">
      <c r="A511" s="48" t="s">
        <v>3655</v>
      </c>
      <c r="B511" s="49" t="str">
        <f>_xlfn.XLOOKUP(Tabla8[[#This Row],[Codigo Area Liquidacion]],TBLAREA[PLANTA],TBLAREA[PROG])</f>
        <v>01</v>
      </c>
      <c r="C511" s="50" t="s">
        <v>3036</v>
      </c>
      <c r="D511" s="49" t="str">
        <f>Tabla8[[#This Row],[Numero Documento]]&amp;Tabla8[[#This Row],[PROG]]&amp;LEFT(Tabla8[[#This Row],[Tipo Empleado]],3)</f>
        <v>0011010725701EMP</v>
      </c>
      <c r="E511" s="49" t="s">
        <v>3654</v>
      </c>
      <c r="F511" s="50" t="s">
        <v>261</v>
      </c>
      <c r="G511" s="49" t="s">
        <v>3133</v>
      </c>
      <c r="H511" s="49" t="s">
        <v>1116</v>
      </c>
      <c r="I511" s="51" t="s">
        <v>1679</v>
      </c>
      <c r="J511" s="50" t="s">
        <v>3135</v>
      </c>
      <c r="K511" t="str">
        <f t="shared" si="7"/>
        <v>M</v>
      </c>
    </row>
    <row r="512" spans="1:11">
      <c r="A512" s="48" t="s">
        <v>2092</v>
      </c>
      <c r="B512" s="49" t="str">
        <f>_xlfn.XLOOKUP(Tabla8[[#This Row],[Codigo Area Liquidacion]],TBLAREA[PLANTA],TBLAREA[PROG])</f>
        <v>01</v>
      </c>
      <c r="C512" s="50" t="s">
        <v>11</v>
      </c>
      <c r="D512" s="49" t="str">
        <f>Tabla8[[#This Row],[Numero Documento]]&amp;Tabla8[[#This Row],[PROG]]&amp;LEFT(Tabla8[[#This Row],[Tipo Empleado]],3)</f>
        <v>0011011432901FIJ</v>
      </c>
      <c r="E512" s="49" t="s">
        <v>1746</v>
      </c>
      <c r="F512" s="50" t="s">
        <v>724</v>
      </c>
      <c r="G512" s="49" t="s">
        <v>3133</v>
      </c>
      <c r="H512" s="49" t="s">
        <v>1116</v>
      </c>
      <c r="I512" s="51" t="s">
        <v>1679</v>
      </c>
      <c r="J512" s="50" t="s">
        <v>3135</v>
      </c>
      <c r="K512" t="str">
        <f t="shared" si="7"/>
        <v>M</v>
      </c>
    </row>
    <row r="513" spans="1:11">
      <c r="A513" s="48" t="s">
        <v>1550</v>
      </c>
      <c r="B513" s="49" t="str">
        <f>_xlfn.XLOOKUP(Tabla8[[#This Row],[Codigo Area Liquidacion]],TBLAREA[PLANTA],TBLAREA[PROG])</f>
        <v>11</v>
      </c>
      <c r="C513" s="50" t="s">
        <v>11</v>
      </c>
      <c r="D513" s="49" t="str">
        <f>Tabla8[[#This Row],[Numero Documento]]&amp;Tabla8[[#This Row],[PROG]]&amp;LEFT(Tabla8[[#This Row],[Tipo Empleado]],3)</f>
        <v>0011014181911FIJ</v>
      </c>
      <c r="E513" s="49" t="s">
        <v>707</v>
      </c>
      <c r="F513" s="50" t="s">
        <v>8</v>
      </c>
      <c r="G513" s="49" t="s">
        <v>3145</v>
      </c>
      <c r="H513" s="49" t="s">
        <v>1951</v>
      </c>
      <c r="I513" s="51" t="s">
        <v>1683</v>
      </c>
      <c r="J513" s="50" t="s">
        <v>3136</v>
      </c>
      <c r="K513" t="str">
        <f t="shared" si="7"/>
        <v>F</v>
      </c>
    </row>
    <row r="514" spans="1:11">
      <c r="A514" s="48" t="s">
        <v>2546</v>
      </c>
      <c r="B514" s="49" t="str">
        <f>_xlfn.XLOOKUP(Tabla8[[#This Row],[Codigo Area Liquidacion]],TBLAREA[PLANTA],TBLAREA[PROG])</f>
        <v>13</v>
      </c>
      <c r="C514" s="50" t="s">
        <v>11</v>
      </c>
      <c r="D514" s="49" t="str">
        <f>Tabla8[[#This Row],[Numero Documento]]&amp;Tabla8[[#This Row],[PROG]]&amp;LEFT(Tabla8[[#This Row],[Tipo Empleado]],3)</f>
        <v>0011015097613FIJ</v>
      </c>
      <c r="E514" s="49" t="s">
        <v>1101</v>
      </c>
      <c r="F514" s="50" t="s">
        <v>59</v>
      </c>
      <c r="G514" s="49" t="s">
        <v>3175</v>
      </c>
      <c r="H514" s="49" t="s">
        <v>1950</v>
      </c>
      <c r="I514" s="51" t="s">
        <v>1682</v>
      </c>
      <c r="J514" s="50" t="s">
        <v>3135</v>
      </c>
      <c r="K514" t="str">
        <f t="shared" si="7"/>
        <v>M</v>
      </c>
    </row>
    <row r="515" spans="1:11">
      <c r="A515" s="48" t="s">
        <v>3100</v>
      </c>
      <c r="B515" s="49" t="str">
        <f>_xlfn.XLOOKUP(Tabla8[[#This Row],[Codigo Area Liquidacion]],TBLAREA[PLANTA],TBLAREA[PROG])</f>
        <v>11</v>
      </c>
      <c r="C515" s="50" t="s">
        <v>11</v>
      </c>
      <c r="D515" s="49" t="str">
        <f>Tabla8[[#This Row],[Numero Documento]]&amp;Tabla8[[#This Row],[PROG]]&amp;LEFT(Tabla8[[#This Row],[Tipo Empleado]],3)</f>
        <v>0011015388911FIJ</v>
      </c>
      <c r="E515" s="49" t="s">
        <v>3099</v>
      </c>
      <c r="F515" s="50" t="s">
        <v>385</v>
      </c>
      <c r="G515" s="49" t="s">
        <v>3145</v>
      </c>
      <c r="H515" s="49" t="s">
        <v>830</v>
      </c>
      <c r="I515" s="51" t="s">
        <v>1672</v>
      </c>
      <c r="J515" s="50" t="s">
        <v>3135</v>
      </c>
      <c r="K515" t="str">
        <f t="shared" si="7"/>
        <v>M</v>
      </c>
    </row>
    <row r="516" spans="1:11">
      <c r="A516" s="52" t="s">
        <v>2484</v>
      </c>
      <c r="B516" s="49" t="str">
        <f>_xlfn.XLOOKUP(Tabla8[[#This Row],[Codigo Area Liquidacion]],TBLAREA[PLANTA],TBLAREA[PROG])</f>
        <v>13</v>
      </c>
      <c r="C516" s="50" t="s">
        <v>11</v>
      </c>
      <c r="D516" s="49" t="str">
        <f>Tabla8[[#This Row],[Numero Documento]]&amp;Tabla8[[#This Row],[PROG]]&amp;LEFT(Tabla8[[#This Row],[Tipo Empleado]],3)</f>
        <v>0011016461313FIJ</v>
      </c>
      <c r="E516" s="49" t="s">
        <v>548</v>
      </c>
      <c r="F516" s="50" t="s">
        <v>549</v>
      </c>
      <c r="G516" s="49" t="s">
        <v>3175</v>
      </c>
      <c r="H516" s="49" t="s">
        <v>342</v>
      </c>
      <c r="I516" s="51" t="s">
        <v>1670</v>
      </c>
      <c r="J516" s="50" t="s">
        <v>3135</v>
      </c>
      <c r="K516" t="str">
        <f t="shared" si="7"/>
        <v>M</v>
      </c>
    </row>
    <row r="517" spans="1:11">
      <c r="A517" s="48" t="s">
        <v>2484</v>
      </c>
      <c r="B517" s="49" t="str">
        <f>_xlfn.XLOOKUP(Tabla8[[#This Row],[Codigo Area Liquidacion]],TBLAREA[PLANTA],TBLAREA[PROG])</f>
        <v>13</v>
      </c>
      <c r="C517" s="50" t="s">
        <v>11</v>
      </c>
      <c r="D517" s="49" t="str">
        <f>Tabla8[[#This Row],[Numero Documento]]&amp;Tabla8[[#This Row],[PROG]]&amp;LEFT(Tabla8[[#This Row],[Tipo Empleado]],3)</f>
        <v>0011016461313FIJ</v>
      </c>
      <c r="E517" s="49" t="s">
        <v>548</v>
      </c>
      <c r="F517" s="50" t="s">
        <v>3491</v>
      </c>
      <c r="G517" s="49" t="s">
        <v>3175</v>
      </c>
      <c r="H517" s="49" t="s">
        <v>342</v>
      </c>
      <c r="I517" s="51" t="s">
        <v>1670</v>
      </c>
      <c r="J517" s="50" t="s">
        <v>3135</v>
      </c>
      <c r="K517" t="str">
        <f t="shared" ref="K517:K580" si="8">LEFT(J517,1)</f>
        <v>M</v>
      </c>
    </row>
    <row r="518" spans="1:11">
      <c r="A518" s="48" t="s">
        <v>1460</v>
      </c>
      <c r="B518" s="49" t="str">
        <f>_xlfn.XLOOKUP(Tabla8[[#This Row],[Codigo Area Liquidacion]],TBLAREA[PLANTA],TBLAREA[PROG])</f>
        <v>13</v>
      </c>
      <c r="C518" s="50" t="s">
        <v>11</v>
      </c>
      <c r="D518" s="49" t="str">
        <f>Tabla8[[#This Row],[Numero Documento]]&amp;Tabla8[[#This Row],[PROG]]&amp;LEFT(Tabla8[[#This Row],[Tipo Empleado]],3)</f>
        <v>0011018867913FIJ</v>
      </c>
      <c r="E518" s="49" t="s">
        <v>3191</v>
      </c>
      <c r="F518" s="50" t="s">
        <v>10</v>
      </c>
      <c r="G518" s="49" t="s">
        <v>3175</v>
      </c>
      <c r="H518" s="49" t="s">
        <v>342</v>
      </c>
      <c r="I518" s="51" t="s">
        <v>1670</v>
      </c>
      <c r="J518" s="50" t="s">
        <v>3136</v>
      </c>
      <c r="K518" t="str">
        <f t="shared" si="8"/>
        <v>F</v>
      </c>
    </row>
    <row r="519" spans="1:11">
      <c r="A519" s="48" t="s">
        <v>2373</v>
      </c>
      <c r="B519" s="49" t="str">
        <f>_xlfn.XLOOKUP(Tabla8[[#This Row],[Codigo Area Liquidacion]],TBLAREA[PLANTA],TBLAREA[PROG])</f>
        <v>13</v>
      </c>
      <c r="C519" s="50" t="s">
        <v>11</v>
      </c>
      <c r="D519" s="49" t="str">
        <f>Tabla8[[#This Row],[Numero Documento]]&amp;Tabla8[[#This Row],[PROG]]&amp;LEFT(Tabla8[[#This Row],[Tipo Empleado]],3)</f>
        <v>0011022365813FIJ</v>
      </c>
      <c r="E519" s="49" t="s">
        <v>437</v>
      </c>
      <c r="F519" s="50" t="s">
        <v>3418</v>
      </c>
      <c r="G519" s="49" t="s">
        <v>3175</v>
      </c>
      <c r="H519" s="49" t="s">
        <v>342</v>
      </c>
      <c r="I519" s="51" t="s">
        <v>1670</v>
      </c>
      <c r="J519" s="50" t="s">
        <v>3135</v>
      </c>
      <c r="K519" t="str">
        <f t="shared" si="8"/>
        <v>M</v>
      </c>
    </row>
    <row r="520" spans="1:11">
      <c r="A520" s="48" t="s">
        <v>1393</v>
      </c>
      <c r="B520" s="49" t="str">
        <f>_xlfn.XLOOKUP(Tabla8[[#This Row],[Codigo Area Liquidacion]],TBLAREA[PLANTA],TBLAREA[PROG])</f>
        <v>13</v>
      </c>
      <c r="C520" s="50" t="s">
        <v>11</v>
      </c>
      <c r="D520" s="49" t="str">
        <f>Tabla8[[#This Row],[Numero Documento]]&amp;Tabla8[[#This Row],[PROG]]&amp;LEFT(Tabla8[[#This Row],[Tipo Empleado]],3)</f>
        <v>0011024270813FIJ</v>
      </c>
      <c r="E520" s="49" t="s">
        <v>353</v>
      </c>
      <c r="F520" s="50" t="s">
        <v>55</v>
      </c>
      <c r="G520" s="49" t="s">
        <v>3175</v>
      </c>
      <c r="H520" s="49" t="s">
        <v>342</v>
      </c>
      <c r="I520" s="51" t="s">
        <v>1670</v>
      </c>
      <c r="J520" s="50" t="s">
        <v>3136</v>
      </c>
      <c r="K520" t="str">
        <f t="shared" si="8"/>
        <v>F</v>
      </c>
    </row>
    <row r="521" spans="1:11">
      <c r="A521" s="48" t="s">
        <v>2628</v>
      </c>
      <c r="B521" s="49" t="str">
        <f>_xlfn.XLOOKUP(Tabla8[[#This Row],[Codigo Area Liquidacion]],TBLAREA[PLANTA],TBLAREA[PROG])</f>
        <v>11</v>
      </c>
      <c r="C521" s="50" t="s">
        <v>11</v>
      </c>
      <c r="D521" s="49" t="str">
        <f>Tabla8[[#This Row],[Numero Documento]]&amp;Tabla8[[#This Row],[PROG]]&amp;LEFT(Tabla8[[#This Row],[Tipo Empleado]],3)</f>
        <v>0011031879711FIJ</v>
      </c>
      <c r="E521" s="49" t="s">
        <v>161</v>
      </c>
      <c r="F521" s="50" t="s">
        <v>162</v>
      </c>
      <c r="G521" s="49" t="s">
        <v>3145</v>
      </c>
      <c r="H521" s="49" t="s">
        <v>1951</v>
      </c>
      <c r="I521" s="51" t="s">
        <v>1683</v>
      </c>
      <c r="J521" s="50" t="s">
        <v>3136</v>
      </c>
      <c r="K521" t="str">
        <f t="shared" si="8"/>
        <v>F</v>
      </c>
    </row>
    <row r="522" spans="1:11">
      <c r="A522" s="48" t="s">
        <v>3799</v>
      </c>
      <c r="B522" s="49" t="str">
        <f>_xlfn.XLOOKUP(Tabla8[[#This Row],[Codigo Area Liquidacion]],TBLAREA[PLANTA],TBLAREA[PROG])</f>
        <v>01</v>
      </c>
      <c r="C522" s="50" t="s">
        <v>3036</v>
      </c>
      <c r="D522" s="49" t="str">
        <f>Tabla8[[#This Row],[Numero Documento]]&amp;Tabla8[[#This Row],[PROG]]&amp;LEFT(Tabla8[[#This Row],[Tipo Empleado]],3)</f>
        <v>0011034578201EMP</v>
      </c>
      <c r="E522" s="49" t="s">
        <v>3798</v>
      </c>
      <c r="F522" s="50" t="s">
        <v>100</v>
      </c>
      <c r="G522" s="49" t="s">
        <v>3133</v>
      </c>
      <c r="H522" s="49" t="s">
        <v>1116</v>
      </c>
      <c r="I522" s="51" t="s">
        <v>1679</v>
      </c>
      <c r="J522" s="50" t="s">
        <v>3135</v>
      </c>
      <c r="K522" t="str">
        <f t="shared" si="8"/>
        <v>M</v>
      </c>
    </row>
    <row r="523" spans="1:11">
      <c r="A523" s="48" t="s">
        <v>2944</v>
      </c>
      <c r="B523" s="49" t="str">
        <f>_xlfn.XLOOKUP(Tabla8[[#This Row],[Codigo Area Liquidacion]],TBLAREA[PLANTA],TBLAREA[PROG])</f>
        <v>01</v>
      </c>
      <c r="C523" s="50" t="s">
        <v>3045</v>
      </c>
      <c r="D523" s="49" t="str">
        <f>Tabla8[[#This Row],[Numero Documento]]&amp;Tabla8[[#This Row],[PROG]]&amp;LEFT(Tabla8[[#This Row],[Tipo Empleado]],3)</f>
        <v>0011039553001PER</v>
      </c>
      <c r="E523" s="49" t="s">
        <v>1110</v>
      </c>
      <c r="F523" s="50" t="s">
        <v>1060</v>
      </c>
      <c r="G523" s="49" t="s">
        <v>3133</v>
      </c>
      <c r="H523" s="49" t="s">
        <v>1116</v>
      </c>
      <c r="I523" s="51" t="s">
        <v>1679</v>
      </c>
      <c r="J523" s="50" t="s">
        <v>3136</v>
      </c>
      <c r="K523" t="str">
        <f t="shared" si="8"/>
        <v>F</v>
      </c>
    </row>
    <row r="524" spans="1:11">
      <c r="A524" s="48" t="s">
        <v>1536</v>
      </c>
      <c r="B524" s="49" t="str">
        <f>_xlfn.XLOOKUP(Tabla8[[#This Row],[Codigo Area Liquidacion]],TBLAREA[PLANTA],TBLAREA[PROG])</f>
        <v>11</v>
      </c>
      <c r="C524" s="50" t="s">
        <v>11</v>
      </c>
      <c r="D524" s="49" t="str">
        <f>Tabla8[[#This Row],[Numero Documento]]&amp;Tabla8[[#This Row],[PROG]]&amp;LEFT(Tabla8[[#This Row],[Tipo Empleado]],3)</f>
        <v>0011043495811FIJ</v>
      </c>
      <c r="E524" s="49" t="s">
        <v>874</v>
      </c>
      <c r="F524" s="50" t="s">
        <v>838</v>
      </c>
      <c r="G524" s="49" t="s">
        <v>3145</v>
      </c>
      <c r="H524" s="49" t="s">
        <v>830</v>
      </c>
      <c r="I524" s="51" t="s">
        <v>1672</v>
      </c>
      <c r="J524" s="50" t="s">
        <v>3136</v>
      </c>
      <c r="K524" t="str">
        <f t="shared" si="8"/>
        <v>F</v>
      </c>
    </row>
    <row r="525" spans="1:11">
      <c r="A525" s="48" t="s">
        <v>2014</v>
      </c>
      <c r="B525" s="49" t="str">
        <f>_xlfn.XLOOKUP(Tabla8[[#This Row],[Codigo Area Liquidacion]],TBLAREA[PLANTA],TBLAREA[PROG])</f>
        <v>01</v>
      </c>
      <c r="C525" s="50" t="s">
        <v>11</v>
      </c>
      <c r="D525" s="49" t="str">
        <f>Tabla8[[#This Row],[Numero Documento]]&amp;Tabla8[[#This Row],[PROG]]&amp;LEFT(Tabla8[[#This Row],[Tipo Empleado]],3)</f>
        <v>0011050261401FIJ</v>
      </c>
      <c r="E525" s="49" t="s">
        <v>1604</v>
      </c>
      <c r="F525" s="50" t="s">
        <v>8</v>
      </c>
      <c r="G525" s="49" t="s">
        <v>3133</v>
      </c>
      <c r="H525" s="49" t="s">
        <v>1953</v>
      </c>
      <c r="I525" s="51" t="s">
        <v>1669</v>
      </c>
      <c r="J525" s="50" t="s">
        <v>3136</v>
      </c>
      <c r="K525" t="str">
        <f t="shared" si="8"/>
        <v>F</v>
      </c>
    </row>
    <row r="526" spans="1:11">
      <c r="A526" s="48" t="s">
        <v>1571</v>
      </c>
      <c r="B526" s="49" t="str">
        <f>_xlfn.XLOOKUP(Tabla8[[#This Row],[Codigo Area Liquidacion]],TBLAREA[PLANTA],TBLAREA[PROG])</f>
        <v>11</v>
      </c>
      <c r="C526" s="50" t="s">
        <v>11</v>
      </c>
      <c r="D526" s="49" t="str">
        <f>Tabla8[[#This Row],[Numero Documento]]&amp;Tabla8[[#This Row],[PROG]]&amp;LEFT(Tabla8[[#This Row],[Tipo Empleado]],3)</f>
        <v>0011061893111FIJ</v>
      </c>
      <c r="E526" s="49" t="s">
        <v>109</v>
      </c>
      <c r="F526" s="50" t="s">
        <v>110</v>
      </c>
      <c r="G526" s="49" t="s">
        <v>3145</v>
      </c>
      <c r="H526" s="49" t="s">
        <v>106</v>
      </c>
      <c r="I526" s="51" t="s">
        <v>1690</v>
      </c>
      <c r="J526" s="50" t="s">
        <v>3135</v>
      </c>
      <c r="K526" t="str">
        <f t="shared" si="8"/>
        <v>M</v>
      </c>
    </row>
    <row r="527" spans="1:11">
      <c r="A527" s="48" t="s">
        <v>2145</v>
      </c>
      <c r="B527" s="49" t="str">
        <f>_xlfn.XLOOKUP(Tabla8[[#This Row],[Codigo Area Liquidacion]],TBLAREA[PLANTA],TBLAREA[PROG])</f>
        <v>01</v>
      </c>
      <c r="C527" s="50" t="s">
        <v>11</v>
      </c>
      <c r="D527" s="49" t="str">
        <f>Tabla8[[#This Row],[Numero Documento]]&amp;Tabla8[[#This Row],[PROG]]&amp;LEFT(Tabla8[[#This Row],[Tipo Empleado]],3)</f>
        <v>0011066030501FIJ</v>
      </c>
      <c r="E527" s="49" t="s">
        <v>1132</v>
      </c>
      <c r="F527" s="50" t="s">
        <v>775</v>
      </c>
      <c r="G527" s="49" t="s">
        <v>3133</v>
      </c>
      <c r="H527" s="49" t="s">
        <v>205</v>
      </c>
      <c r="I527" s="51" t="s">
        <v>1691</v>
      </c>
      <c r="J527" s="50" t="s">
        <v>3135</v>
      </c>
      <c r="K527" t="str">
        <f t="shared" si="8"/>
        <v>M</v>
      </c>
    </row>
    <row r="528" spans="1:11">
      <c r="A528" s="48" t="s">
        <v>2447</v>
      </c>
      <c r="B528" s="49" t="str">
        <f>_xlfn.XLOOKUP(Tabla8[[#This Row],[Codigo Area Liquidacion]],TBLAREA[PLANTA],TBLAREA[PROG])</f>
        <v>13</v>
      </c>
      <c r="C528" s="50" t="s">
        <v>11</v>
      </c>
      <c r="D528" s="49" t="str">
        <f>Tabla8[[#This Row],[Numero Documento]]&amp;Tabla8[[#This Row],[PROG]]&amp;LEFT(Tabla8[[#This Row],[Tipo Empleado]],3)</f>
        <v>0011070061413FIJ</v>
      </c>
      <c r="E528" s="49" t="s">
        <v>1043</v>
      </c>
      <c r="F528" s="50" t="s">
        <v>3269</v>
      </c>
      <c r="G528" s="49" t="s">
        <v>3175</v>
      </c>
      <c r="H528" s="49" t="s">
        <v>342</v>
      </c>
      <c r="I528" s="51" t="s">
        <v>1670</v>
      </c>
      <c r="J528" s="50" t="s">
        <v>3136</v>
      </c>
      <c r="K528" t="str">
        <f t="shared" si="8"/>
        <v>F</v>
      </c>
    </row>
    <row r="529" spans="1:11">
      <c r="A529" s="48" t="s">
        <v>2903</v>
      </c>
      <c r="B529" s="49" t="str">
        <f>_xlfn.XLOOKUP(Tabla8[[#This Row],[Codigo Area Liquidacion]],TBLAREA[PLANTA],TBLAREA[PROG])</f>
        <v>01</v>
      </c>
      <c r="C529" s="50" t="s">
        <v>3046</v>
      </c>
      <c r="D529" s="49" t="str">
        <f>Tabla8[[#This Row],[Numero Documento]]&amp;Tabla8[[#This Row],[PROG]]&amp;LEFT(Tabla8[[#This Row],[Tipo Empleado]],3)</f>
        <v>0011074372101TRA</v>
      </c>
      <c r="E529" s="49" t="s">
        <v>1020</v>
      </c>
      <c r="F529" s="50" t="s">
        <v>1021</v>
      </c>
      <c r="G529" s="49" t="s">
        <v>3133</v>
      </c>
      <c r="H529" s="49" t="s">
        <v>1116</v>
      </c>
      <c r="I529" s="51" t="s">
        <v>1679</v>
      </c>
      <c r="J529" s="50" t="s">
        <v>3136</v>
      </c>
      <c r="K529" t="str">
        <f t="shared" si="8"/>
        <v>F</v>
      </c>
    </row>
    <row r="530" spans="1:11">
      <c r="A530" s="48" t="s">
        <v>2841</v>
      </c>
      <c r="B530" s="49" t="str">
        <f>_xlfn.XLOOKUP(Tabla8[[#This Row],[Codigo Area Liquidacion]],TBLAREA[PLANTA],TBLAREA[PROG])</f>
        <v>01</v>
      </c>
      <c r="C530" s="50" t="s">
        <v>3036</v>
      </c>
      <c r="D530" s="49" t="str">
        <f>Tabla8[[#This Row],[Numero Documento]]&amp;Tabla8[[#This Row],[PROG]]&amp;LEFT(Tabla8[[#This Row],[Tipo Empleado]],3)</f>
        <v>0011074663301EMP</v>
      </c>
      <c r="E530" s="49" t="s">
        <v>1747</v>
      </c>
      <c r="F530" s="50" t="s">
        <v>290</v>
      </c>
      <c r="G530" s="49" t="s">
        <v>3133</v>
      </c>
      <c r="H530" s="49" t="s">
        <v>1116</v>
      </c>
      <c r="I530" s="51" t="s">
        <v>1679</v>
      </c>
      <c r="J530" s="50" t="s">
        <v>3136</v>
      </c>
      <c r="K530" t="str">
        <f t="shared" si="8"/>
        <v>F</v>
      </c>
    </row>
    <row r="531" spans="1:11">
      <c r="A531" s="48" t="s">
        <v>3091</v>
      </c>
      <c r="B531" s="49" t="str">
        <f>_xlfn.XLOOKUP(Tabla8[[#This Row],[Codigo Area Liquidacion]],TBLAREA[PLANTA],TBLAREA[PROG])</f>
        <v>13</v>
      </c>
      <c r="C531" s="50" t="s">
        <v>11</v>
      </c>
      <c r="D531" s="49" t="str">
        <f>Tabla8[[#This Row],[Numero Documento]]&amp;Tabla8[[#This Row],[PROG]]&amp;LEFT(Tabla8[[#This Row],[Tipo Empleado]],3)</f>
        <v>0011078945013FIJ</v>
      </c>
      <c r="E531" s="49" t="s">
        <v>3090</v>
      </c>
      <c r="F531" s="50" t="s">
        <v>251</v>
      </c>
      <c r="G531" s="49" t="s">
        <v>3175</v>
      </c>
      <c r="H531" s="49" t="s">
        <v>342</v>
      </c>
      <c r="I531" s="51" t="s">
        <v>1670</v>
      </c>
      <c r="J531" s="50" t="s">
        <v>3136</v>
      </c>
      <c r="K531" t="str">
        <f t="shared" si="8"/>
        <v>F</v>
      </c>
    </row>
    <row r="532" spans="1:11">
      <c r="A532" s="48" t="s">
        <v>1449</v>
      </c>
      <c r="B532" s="49" t="str">
        <f>_xlfn.XLOOKUP(Tabla8[[#This Row],[Codigo Area Liquidacion]],TBLAREA[PLANTA],TBLAREA[PROG])</f>
        <v>13</v>
      </c>
      <c r="C532" s="50" t="s">
        <v>11</v>
      </c>
      <c r="D532" s="49" t="str">
        <f>Tabla8[[#This Row],[Numero Documento]]&amp;Tabla8[[#This Row],[PROG]]&amp;LEFT(Tabla8[[#This Row],[Tipo Empleado]],3)</f>
        <v>0011086634013FIJ</v>
      </c>
      <c r="E532" s="49" t="s">
        <v>486</v>
      </c>
      <c r="F532" s="50" t="s">
        <v>346</v>
      </c>
      <c r="G532" s="49" t="s">
        <v>3175</v>
      </c>
      <c r="H532" s="49" t="s">
        <v>342</v>
      </c>
      <c r="I532" s="51" t="s">
        <v>1670</v>
      </c>
      <c r="J532" s="50" t="s">
        <v>3135</v>
      </c>
      <c r="K532" t="str">
        <f t="shared" si="8"/>
        <v>M</v>
      </c>
    </row>
    <row r="533" spans="1:11">
      <c r="A533" s="48" t="s">
        <v>2236</v>
      </c>
      <c r="B533" s="49" t="str">
        <f>_xlfn.XLOOKUP(Tabla8[[#This Row],[Codigo Area Liquidacion]],TBLAREA[PLANTA],TBLAREA[PROG])</f>
        <v>01</v>
      </c>
      <c r="C533" s="50" t="s">
        <v>11</v>
      </c>
      <c r="D533" s="49" t="str">
        <f>Tabla8[[#This Row],[Numero Documento]]&amp;Tabla8[[#This Row],[PROG]]&amp;LEFT(Tabla8[[#This Row],[Tipo Empleado]],3)</f>
        <v>0011086699301FIJ</v>
      </c>
      <c r="E533" s="49" t="s">
        <v>1091</v>
      </c>
      <c r="F533" s="50" t="s">
        <v>8</v>
      </c>
      <c r="G533" s="49" t="s">
        <v>3133</v>
      </c>
      <c r="H533" s="49" t="s">
        <v>1116</v>
      </c>
      <c r="I533" s="51" t="s">
        <v>1679</v>
      </c>
      <c r="J533" s="50" t="s">
        <v>3136</v>
      </c>
      <c r="K533" t="str">
        <f t="shared" si="8"/>
        <v>F</v>
      </c>
    </row>
    <row r="534" spans="1:11">
      <c r="A534" s="48" t="s">
        <v>2260</v>
      </c>
      <c r="B534" s="49" t="str">
        <f>_xlfn.XLOOKUP(Tabla8[[#This Row],[Codigo Area Liquidacion]],TBLAREA[PLANTA],TBLAREA[PROG])</f>
        <v>01</v>
      </c>
      <c r="C534" s="50" t="s">
        <v>11</v>
      </c>
      <c r="D534" s="49" t="str">
        <f>Tabla8[[#This Row],[Numero Documento]]&amp;Tabla8[[#This Row],[PROG]]&amp;LEFT(Tabla8[[#This Row],[Tipo Empleado]],3)</f>
        <v>0011087081301FIJ</v>
      </c>
      <c r="E534" s="49" t="s">
        <v>326</v>
      </c>
      <c r="F534" s="50" t="s">
        <v>15</v>
      </c>
      <c r="G534" s="49" t="s">
        <v>3133</v>
      </c>
      <c r="H534" s="49" t="s">
        <v>319</v>
      </c>
      <c r="I534" s="51" t="s">
        <v>1694</v>
      </c>
      <c r="J534" s="50" t="s">
        <v>3135</v>
      </c>
      <c r="K534" t="str">
        <f t="shared" si="8"/>
        <v>M</v>
      </c>
    </row>
    <row r="535" spans="1:11">
      <c r="A535" s="48" t="s">
        <v>3011</v>
      </c>
      <c r="B535" s="49" t="str">
        <f>_xlfn.XLOOKUP(Tabla8[[#This Row],[Codigo Area Liquidacion]],TBLAREA[PLANTA],TBLAREA[PROG])</f>
        <v>01</v>
      </c>
      <c r="C535" s="50" t="s">
        <v>3045</v>
      </c>
      <c r="D535" s="49" t="str">
        <f>Tabla8[[#This Row],[Numero Documento]]&amp;Tabla8[[#This Row],[PROG]]&amp;LEFT(Tabla8[[#This Row],[Tipo Empleado]],3)</f>
        <v>0011091669901PER</v>
      </c>
      <c r="E535" s="49" t="s">
        <v>1748</v>
      </c>
      <c r="F535" s="50" t="s">
        <v>1060</v>
      </c>
      <c r="G535" s="49" t="s">
        <v>3133</v>
      </c>
      <c r="H535" s="49" t="s">
        <v>1116</v>
      </c>
      <c r="I535" s="51" t="s">
        <v>1679</v>
      </c>
      <c r="J535" s="50" t="s">
        <v>3135</v>
      </c>
      <c r="K535" t="str">
        <f t="shared" si="8"/>
        <v>M</v>
      </c>
    </row>
    <row r="536" spans="1:11">
      <c r="A536" s="48" t="s">
        <v>1452</v>
      </c>
      <c r="B536" s="49" t="str">
        <f>_xlfn.XLOOKUP(Tabla8[[#This Row],[Codigo Area Liquidacion]],TBLAREA[PLANTA],TBLAREA[PROG])</f>
        <v>01</v>
      </c>
      <c r="C536" s="50" t="s">
        <v>11</v>
      </c>
      <c r="D536" s="49" t="str">
        <f>Tabla8[[#This Row],[Numero Documento]]&amp;Tabla8[[#This Row],[PROG]]&amp;LEFT(Tabla8[[#This Row],[Tipo Empleado]],3)</f>
        <v>0011092996501FIJ</v>
      </c>
      <c r="E536" s="49" t="s">
        <v>490</v>
      </c>
      <c r="F536" s="50" t="s">
        <v>491</v>
      </c>
      <c r="G536" s="49" t="s">
        <v>3133</v>
      </c>
      <c r="H536" s="49" t="s">
        <v>1116</v>
      </c>
      <c r="I536" s="51" t="s">
        <v>1679</v>
      </c>
      <c r="J536" s="50" t="s">
        <v>3136</v>
      </c>
      <c r="K536" t="str">
        <f t="shared" si="8"/>
        <v>F</v>
      </c>
    </row>
    <row r="537" spans="1:11">
      <c r="A537" s="48" t="s">
        <v>2139</v>
      </c>
      <c r="B537" s="49" t="str">
        <f>_xlfn.XLOOKUP(Tabla8[[#This Row],[Codigo Area Liquidacion]],TBLAREA[PLANTA],TBLAREA[PROG])</f>
        <v>01</v>
      </c>
      <c r="C537" s="50" t="s">
        <v>11</v>
      </c>
      <c r="D537" s="49" t="str">
        <f>Tabla8[[#This Row],[Numero Documento]]&amp;Tabla8[[#This Row],[PROG]]&amp;LEFT(Tabla8[[#This Row],[Tipo Empleado]],3)</f>
        <v>0011095356901FIJ</v>
      </c>
      <c r="E537" s="49" t="s">
        <v>785</v>
      </c>
      <c r="F537" s="50" t="s">
        <v>15</v>
      </c>
      <c r="G537" s="49" t="s">
        <v>3133</v>
      </c>
      <c r="H537" s="49" t="s">
        <v>1116</v>
      </c>
      <c r="I537" s="51" t="s">
        <v>1679</v>
      </c>
      <c r="J537" s="50" t="s">
        <v>3135</v>
      </c>
      <c r="K537" t="str">
        <f t="shared" si="8"/>
        <v>M</v>
      </c>
    </row>
    <row r="538" spans="1:11">
      <c r="A538" s="48" t="s">
        <v>3441</v>
      </c>
      <c r="B538" s="49" t="str">
        <f>_xlfn.XLOOKUP(Tabla8[[#This Row],[Codigo Area Liquidacion]],TBLAREA[PLANTA],TBLAREA[PROG])</f>
        <v>01</v>
      </c>
      <c r="C538" s="50" t="s">
        <v>11</v>
      </c>
      <c r="D538" s="49" t="str">
        <f>Tabla8[[#This Row],[Numero Documento]]&amp;Tabla8[[#This Row],[PROG]]&amp;LEFT(Tabla8[[#This Row],[Tipo Empleado]],3)</f>
        <v>0011096857501FIJ</v>
      </c>
      <c r="E538" s="49" t="s">
        <v>3440</v>
      </c>
      <c r="F538" s="50" t="s">
        <v>8</v>
      </c>
      <c r="G538" s="49" t="s">
        <v>3133</v>
      </c>
      <c r="H538" s="49" t="s">
        <v>699</v>
      </c>
      <c r="I538" s="51" t="s">
        <v>1708</v>
      </c>
      <c r="J538" s="50" t="s">
        <v>3136</v>
      </c>
      <c r="K538" t="str">
        <f t="shared" si="8"/>
        <v>F</v>
      </c>
    </row>
    <row r="539" spans="1:11">
      <c r="A539" s="48" t="s">
        <v>2541</v>
      </c>
      <c r="B539" s="49" t="str">
        <f>_xlfn.XLOOKUP(Tabla8[[#This Row],[Codigo Area Liquidacion]],TBLAREA[PLANTA],TBLAREA[PROG])</f>
        <v>13</v>
      </c>
      <c r="C539" s="50" t="s">
        <v>11</v>
      </c>
      <c r="D539" s="49" t="str">
        <f>Tabla8[[#This Row],[Numero Documento]]&amp;Tabla8[[#This Row],[PROG]]&amp;LEFT(Tabla8[[#This Row],[Tipo Empleado]],3)</f>
        <v>0011097505913FIJ</v>
      </c>
      <c r="E539" s="49" t="s">
        <v>600</v>
      </c>
      <c r="F539" s="50" t="s">
        <v>601</v>
      </c>
      <c r="G539" s="49" t="s">
        <v>3175</v>
      </c>
      <c r="H539" s="49" t="s">
        <v>1950</v>
      </c>
      <c r="I539" s="51" t="s">
        <v>1682</v>
      </c>
      <c r="J539" s="50" t="s">
        <v>3135</v>
      </c>
      <c r="K539" t="str">
        <f t="shared" si="8"/>
        <v>M</v>
      </c>
    </row>
    <row r="540" spans="1:11">
      <c r="A540" s="48" t="s">
        <v>2393</v>
      </c>
      <c r="B540" s="49" t="str">
        <f>_xlfn.XLOOKUP(Tabla8[[#This Row],[Codigo Area Liquidacion]],TBLAREA[PLANTA],TBLAREA[PROG])</f>
        <v>13</v>
      </c>
      <c r="C540" s="50" t="s">
        <v>11</v>
      </c>
      <c r="D540" s="49" t="str">
        <f>Tabla8[[#This Row],[Numero Documento]]&amp;Tabla8[[#This Row],[PROG]]&amp;LEFT(Tabla8[[#This Row],[Tipo Empleado]],3)</f>
        <v>0011097539813FIJ</v>
      </c>
      <c r="E540" s="49" t="s">
        <v>638</v>
      </c>
      <c r="F540" s="50" t="s">
        <v>133</v>
      </c>
      <c r="G540" s="49" t="s">
        <v>3175</v>
      </c>
      <c r="H540" s="49" t="s">
        <v>1952</v>
      </c>
      <c r="I540" s="51" t="s">
        <v>1677</v>
      </c>
      <c r="J540" s="50" t="s">
        <v>3135</v>
      </c>
      <c r="K540" t="str">
        <f t="shared" si="8"/>
        <v>M</v>
      </c>
    </row>
    <row r="541" spans="1:11">
      <c r="A541" s="48" t="s">
        <v>2709</v>
      </c>
      <c r="B541" s="49" t="str">
        <f>_xlfn.XLOOKUP(Tabla8[[#This Row],[Codigo Area Liquidacion]],TBLAREA[PLANTA],TBLAREA[PROG])</f>
        <v>11</v>
      </c>
      <c r="C541" s="50" t="s">
        <v>11</v>
      </c>
      <c r="D541" s="49" t="str">
        <f>Tabla8[[#This Row],[Numero Documento]]&amp;Tabla8[[#This Row],[PROG]]&amp;LEFT(Tabla8[[#This Row],[Tipo Empleado]],3)</f>
        <v>0011104415211FIJ</v>
      </c>
      <c r="E541" s="49" t="s">
        <v>899</v>
      </c>
      <c r="F541" s="50" t="s">
        <v>32</v>
      </c>
      <c r="G541" s="49" t="s">
        <v>3145</v>
      </c>
      <c r="H541" s="49" t="s">
        <v>830</v>
      </c>
      <c r="I541" s="51" t="s">
        <v>1672</v>
      </c>
      <c r="J541" s="50" t="s">
        <v>3135</v>
      </c>
      <c r="K541" t="str">
        <f t="shared" si="8"/>
        <v>M</v>
      </c>
    </row>
    <row r="542" spans="1:11">
      <c r="A542" s="48" t="s">
        <v>2685</v>
      </c>
      <c r="B542" s="49" t="str">
        <f>_xlfn.XLOOKUP(Tabla8[[#This Row],[Codigo Area Liquidacion]],TBLAREA[PLANTA],TBLAREA[PROG])</f>
        <v>11</v>
      </c>
      <c r="C542" s="50" t="s">
        <v>11</v>
      </c>
      <c r="D542" s="49" t="str">
        <f>Tabla8[[#This Row],[Numero Documento]]&amp;Tabla8[[#This Row],[PROG]]&amp;LEFT(Tabla8[[#This Row],[Tipo Empleado]],3)</f>
        <v>0011114085111FIJ</v>
      </c>
      <c r="E542" s="49" t="s">
        <v>3152</v>
      </c>
      <c r="F542" s="50" t="s">
        <v>297</v>
      </c>
      <c r="G542" s="49" t="s">
        <v>3145</v>
      </c>
      <c r="H542" s="49" t="s">
        <v>332</v>
      </c>
      <c r="I542" s="51" t="s">
        <v>1722</v>
      </c>
      <c r="J542" s="50" t="s">
        <v>3136</v>
      </c>
      <c r="K542" t="str">
        <f t="shared" si="8"/>
        <v>F</v>
      </c>
    </row>
    <row r="543" spans="1:11">
      <c r="A543" s="52" t="s">
        <v>2404</v>
      </c>
      <c r="B543" s="49" t="str">
        <f>_xlfn.XLOOKUP(Tabla8[[#This Row],[Codigo Area Liquidacion]],TBLAREA[PLANTA],TBLAREA[PROG])</f>
        <v>13</v>
      </c>
      <c r="C543" s="50" t="s">
        <v>11</v>
      </c>
      <c r="D543" s="49" t="str">
        <f>Tabla8[[#This Row],[Numero Documento]]&amp;Tabla8[[#This Row],[PROG]]&amp;LEFT(Tabla8[[#This Row],[Tipo Empleado]],3)</f>
        <v>0011115154413FIJ</v>
      </c>
      <c r="E543" s="49" t="s">
        <v>2403</v>
      </c>
      <c r="F543" s="50" t="s">
        <v>3482</v>
      </c>
      <c r="G543" s="49" t="s">
        <v>3175</v>
      </c>
      <c r="H543" s="49" t="s">
        <v>342</v>
      </c>
      <c r="I543" s="51" t="s">
        <v>1670</v>
      </c>
      <c r="J543" s="50" t="s">
        <v>3135</v>
      </c>
      <c r="K543" t="str">
        <f t="shared" si="8"/>
        <v>M</v>
      </c>
    </row>
    <row r="544" spans="1:11">
      <c r="A544" s="48" t="s">
        <v>2404</v>
      </c>
      <c r="B544" s="49" t="str">
        <f>_xlfn.XLOOKUP(Tabla8[[#This Row],[Codigo Area Liquidacion]],TBLAREA[PLANTA],TBLAREA[PROG])</f>
        <v>13</v>
      </c>
      <c r="C544" s="50" t="s">
        <v>11</v>
      </c>
      <c r="D544" s="49" t="str">
        <f>Tabla8[[#This Row],[Numero Documento]]&amp;Tabla8[[#This Row],[PROG]]&amp;LEFT(Tabla8[[#This Row],[Tipo Empleado]],3)</f>
        <v>0011115154413FIJ</v>
      </c>
      <c r="E544" s="49" t="s">
        <v>2403</v>
      </c>
      <c r="F544" s="50" t="s">
        <v>133</v>
      </c>
      <c r="G544" s="49" t="s">
        <v>3175</v>
      </c>
      <c r="H544" s="49" t="s">
        <v>342</v>
      </c>
      <c r="I544" s="51" t="s">
        <v>1670</v>
      </c>
      <c r="J544" s="50" t="s">
        <v>3135</v>
      </c>
      <c r="K544" t="str">
        <f t="shared" si="8"/>
        <v>M</v>
      </c>
    </row>
    <row r="545" spans="1:11">
      <c r="A545" s="48" t="s">
        <v>2615</v>
      </c>
      <c r="B545" s="49" t="str">
        <f>_xlfn.XLOOKUP(Tabla8[[#This Row],[Codigo Area Liquidacion]],TBLAREA[PLANTA],TBLAREA[PROG])</f>
        <v>11</v>
      </c>
      <c r="C545" s="50" t="s">
        <v>11</v>
      </c>
      <c r="D545" s="49" t="str">
        <f>Tabla8[[#This Row],[Numero Documento]]&amp;Tabla8[[#This Row],[PROG]]&amp;LEFT(Tabla8[[#This Row],[Tipo Empleado]],3)</f>
        <v>0011117756411FIJ</v>
      </c>
      <c r="E545" s="49" t="s">
        <v>858</v>
      </c>
      <c r="F545" s="50" t="s">
        <v>60</v>
      </c>
      <c r="G545" s="49" t="s">
        <v>3145</v>
      </c>
      <c r="H545" s="49" t="s">
        <v>830</v>
      </c>
      <c r="I545" s="51" t="s">
        <v>1672</v>
      </c>
      <c r="J545" s="50" t="s">
        <v>3136</v>
      </c>
      <c r="K545" t="str">
        <f t="shared" si="8"/>
        <v>F</v>
      </c>
    </row>
    <row r="546" spans="1:11">
      <c r="A546" s="48" t="s">
        <v>2362</v>
      </c>
      <c r="B546" s="49" t="str">
        <f>_xlfn.XLOOKUP(Tabla8[[#This Row],[Codigo Area Liquidacion]],TBLAREA[PLANTA],TBLAREA[PROG])</f>
        <v>13</v>
      </c>
      <c r="C546" s="50" t="s">
        <v>11</v>
      </c>
      <c r="D546" s="49" t="str">
        <f>Tabla8[[#This Row],[Numero Documento]]&amp;Tabla8[[#This Row],[PROG]]&amp;LEFT(Tabla8[[#This Row],[Tipo Empleado]],3)</f>
        <v>0011120465713FIJ</v>
      </c>
      <c r="E546" s="49" t="s">
        <v>1150</v>
      </c>
      <c r="F546" s="50" t="s">
        <v>8</v>
      </c>
      <c r="G546" s="49" t="s">
        <v>3175</v>
      </c>
      <c r="H546" s="49" t="s">
        <v>342</v>
      </c>
      <c r="I546" s="51" t="s">
        <v>1670</v>
      </c>
      <c r="J546" s="50" t="s">
        <v>3135</v>
      </c>
      <c r="K546" t="str">
        <f t="shared" si="8"/>
        <v>M</v>
      </c>
    </row>
    <row r="547" spans="1:11">
      <c r="A547" s="48" t="s">
        <v>1333</v>
      </c>
      <c r="B547" s="49" t="str">
        <f>_xlfn.XLOOKUP(Tabla8[[#This Row],[Codigo Area Liquidacion]],TBLAREA[PLANTA],TBLAREA[PROG])</f>
        <v>01</v>
      </c>
      <c r="C547" s="50" t="s">
        <v>11</v>
      </c>
      <c r="D547" s="49" t="str">
        <f>Tabla8[[#This Row],[Numero Documento]]&amp;Tabla8[[#This Row],[PROG]]&amp;LEFT(Tabla8[[#This Row],[Tipo Empleado]],3)</f>
        <v>0011124272301FIJ</v>
      </c>
      <c r="E547" s="49" t="s">
        <v>597</v>
      </c>
      <c r="F547" s="50" t="s">
        <v>3876</v>
      </c>
      <c r="G547" s="49" t="s">
        <v>3133</v>
      </c>
      <c r="H547" s="49" t="s">
        <v>596</v>
      </c>
      <c r="I547" s="51" t="s">
        <v>1698</v>
      </c>
      <c r="J547" s="50" t="s">
        <v>3135</v>
      </c>
      <c r="K547" t="str">
        <f t="shared" si="8"/>
        <v>M</v>
      </c>
    </row>
    <row r="548" spans="1:11">
      <c r="A548" s="48" t="s">
        <v>1537</v>
      </c>
      <c r="B548" s="49" t="str">
        <f>_xlfn.XLOOKUP(Tabla8[[#This Row],[Codigo Area Liquidacion]],TBLAREA[PLANTA],TBLAREA[PROG])</f>
        <v>11</v>
      </c>
      <c r="C548" s="50" t="s">
        <v>11</v>
      </c>
      <c r="D548" s="49" t="str">
        <f>Tabla8[[#This Row],[Numero Documento]]&amp;Tabla8[[#This Row],[PROG]]&amp;LEFT(Tabla8[[#This Row],[Tipo Empleado]],3)</f>
        <v>0011125142711FIJ</v>
      </c>
      <c r="E548" s="49" t="s">
        <v>170</v>
      </c>
      <c r="F548" s="50" t="s">
        <v>171</v>
      </c>
      <c r="G548" s="49" t="s">
        <v>3145</v>
      </c>
      <c r="H548" s="49" t="s">
        <v>1951</v>
      </c>
      <c r="I548" s="51" t="s">
        <v>1683</v>
      </c>
      <c r="J548" s="50" t="s">
        <v>3136</v>
      </c>
      <c r="K548" t="str">
        <f t="shared" si="8"/>
        <v>F</v>
      </c>
    </row>
    <row r="549" spans="1:11">
      <c r="A549" s="48" t="s">
        <v>1478</v>
      </c>
      <c r="B549" s="49" t="str">
        <f>_xlfn.XLOOKUP(Tabla8[[#This Row],[Codigo Area Liquidacion]],TBLAREA[PLANTA],TBLAREA[PROG])</f>
        <v>13</v>
      </c>
      <c r="C549" s="50" t="s">
        <v>11</v>
      </c>
      <c r="D549" s="49" t="str">
        <f>Tabla8[[#This Row],[Numero Documento]]&amp;Tabla8[[#This Row],[PROG]]&amp;LEFT(Tabla8[[#This Row],[Tipo Empleado]],3)</f>
        <v>0011128987213FIJ</v>
      </c>
      <c r="E549" s="49" t="s">
        <v>528</v>
      </c>
      <c r="F549" s="50" t="s">
        <v>55</v>
      </c>
      <c r="G549" s="49" t="s">
        <v>3175</v>
      </c>
      <c r="H549" s="49" t="s">
        <v>342</v>
      </c>
      <c r="I549" s="51" t="s">
        <v>1670</v>
      </c>
      <c r="J549" s="50" t="s">
        <v>3136</v>
      </c>
      <c r="K549" t="str">
        <f t="shared" si="8"/>
        <v>F</v>
      </c>
    </row>
    <row r="550" spans="1:11">
      <c r="A550" s="48" t="s">
        <v>2110</v>
      </c>
      <c r="B550" s="49" t="str">
        <f>_xlfn.XLOOKUP(Tabla8[[#This Row],[Codigo Area Liquidacion]],TBLAREA[PLANTA],TBLAREA[PROG])</f>
        <v>01</v>
      </c>
      <c r="C550" s="50" t="s">
        <v>11</v>
      </c>
      <c r="D550" s="49" t="str">
        <f>Tabla8[[#This Row],[Numero Documento]]&amp;Tabla8[[#This Row],[PROG]]&amp;LEFT(Tabla8[[#This Row],[Tipo Empleado]],3)</f>
        <v>0011132500701FIJ</v>
      </c>
      <c r="E550" s="49" t="s">
        <v>1073</v>
      </c>
      <c r="F550" s="50" t="s">
        <v>59</v>
      </c>
      <c r="G550" s="49" t="s">
        <v>3133</v>
      </c>
      <c r="H550" s="49" t="s">
        <v>309</v>
      </c>
      <c r="I550" s="51" t="s">
        <v>1688</v>
      </c>
      <c r="J550" s="50" t="s">
        <v>3135</v>
      </c>
      <c r="K550" t="str">
        <f t="shared" si="8"/>
        <v>M</v>
      </c>
    </row>
    <row r="551" spans="1:11">
      <c r="A551" s="48" t="s">
        <v>2894</v>
      </c>
      <c r="B551" s="49" t="str">
        <f>_xlfn.XLOOKUP(Tabla8[[#This Row],[Codigo Area Liquidacion]],TBLAREA[PLANTA],TBLAREA[PROG])</f>
        <v>01</v>
      </c>
      <c r="C551" s="50" t="s">
        <v>3036</v>
      </c>
      <c r="D551" s="49" t="str">
        <f>Tabla8[[#This Row],[Numero Documento]]&amp;Tabla8[[#This Row],[PROG]]&amp;LEFT(Tabla8[[#This Row],[Tipo Empleado]],3)</f>
        <v>0011133022101EMP</v>
      </c>
      <c r="E551" s="49" t="s">
        <v>1645</v>
      </c>
      <c r="F551" s="50" t="s">
        <v>961</v>
      </c>
      <c r="G551" s="49" t="s">
        <v>3133</v>
      </c>
      <c r="H551" s="49" t="s">
        <v>1116</v>
      </c>
      <c r="I551" s="51" t="s">
        <v>1679</v>
      </c>
      <c r="J551" s="50" t="s">
        <v>3136</v>
      </c>
      <c r="K551" t="str">
        <f t="shared" si="8"/>
        <v>F</v>
      </c>
    </row>
    <row r="552" spans="1:11">
      <c r="A552" s="48" t="s">
        <v>4056</v>
      </c>
      <c r="B552" s="49" t="str">
        <f>_xlfn.XLOOKUP(Tabla8[[#This Row],[Codigo Area Liquidacion]],TBLAREA[PLANTA],TBLAREA[PROG])</f>
        <v>01</v>
      </c>
      <c r="C552" s="50" t="s">
        <v>3046</v>
      </c>
      <c r="D552" s="49" t="str">
        <f>Tabla8[[#This Row],[Numero Documento]]&amp;Tabla8[[#This Row],[PROG]]&amp;LEFT(Tabla8[[#This Row],[Tipo Empleado]],3)</f>
        <v>0011136198601TRA</v>
      </c>
      <c r="E552" s="49" t="s">
        <v>3877</v>
      </c>
      <c r="F552" s="50" t="s">
        <v>128</v>
      </c>
      <c r="G552" s="49" t="s">
        <v>3133</v>
      </c>
      <c r="H552" s="49" t="s">
        <v>1116</v>
      </c>
      <c r="I552" s="51" t="s">
        <v>1679</v>
      </c>
      <c r="J552" s="50" t="s">
        <v>3135</v>
      </c>
      <c r="K552" t="str">
        <f t="shared" si="8"/>
        <v>M</v>
      </c>
    </row>
    <row r="553" spans="1:11">
      <c r="A553" s="48" t="s">
        <v>1572</v>
      </c>
      <c r="B553" s="49" t="str">
        <f>_xlfn.XLOOKUP(Tabla8[[#This Row],[Codigo Area Liquidacion]],TBLAREA[PLANTA],TBLAREA[PROG])</f>
        <v>11</v>
      </c>
      <c r="C553" s="50" t="s">
        <v>11</v>
      </c>
      <c r="D553" s="49" t="str">
        <f>Tabla8[[#This Row],[Numero Documento]]&amp;Tabla8[[#This Row],[PROG]]&amp;LEFT(Tabla8[[#This Row],[Tipo Empleado]],3)</f>
        <v>0011137584611FIJ</v>
      </c>
      <c r="E553" s="49" t="s">
        <v>112</v>
      </c>
      <c r="F553" s="50" t="s">
        <v>113</v>
      </c>
      <c r="G553" s="49" t="s">
        <v>3145</v>
      </c>
      <c r="H553" s="49" t="s">
        <v>106</v>
      </c>
      <c r="I553" s="51" t="s">
        <v>1690</v>
      </c>
      <c r="J553" s="50" t="s">
        <v>3135</v>
      </c>
      <c r="K553" t="str">
        <f t="shared" si="8"/>
        <v>M</v>
      </c>
    </row>
    <row r="554" spans="1:11">
      <c r="A554" s="48" t="s">
        <v>4057</v>
      </c>
      <c r="B554" s="49" t="str">
        <f>_xlfn.XLOOKUP(Tabla8[[#This Row],[Codigo Area Liquidacion]],TBLAREA[PLANTA],TBLAREA[PROG])</f>
        <v>01</v>
      </c>
      <c r="C554" s="50" t="s">
        <v>3036</v>
      </c>
      <c r="D554" s="49" t="str">
        <f>Tabla8[[#This Row],[Numero Documento]]&amp;Tabla8[[#This Row],[PROG]]&amp;LEFT(Tabla8[[#This Row],[Tipo Empleado]],3)</f>
        <v>0011143409801EMP</v>
      </c>
      <c r="E554" s="49" t="s">
        <v>1869</v>
      </c>
      <c r="F554" s="50" t="s">
        <v>1865</v>
      </c>
      <c r="G554" s="49" t="s">
        <v>3133</v>
      </c>
      <c r="H554" s="49" t="s">
        <v>1116</v>
      </c>
      <c r="I554" s="51" t="s">
        <v>1679</v>
      </c>
      <c r="J554" s="50" t="s">
        <v>3135</v>
      </c>
      <c r="K554" t="str">
        <f t="shared" si="8"/>
        <v>M</v>
      </c>
    </row>
    <row r="555" spans="1:11">
      <c r="A555" s="48" t="s">
        <v>2375</v>
      </c>
      <c r="B555" s="49" t="str">
        <f>_xlfn.XLOOKUP(Tabla8[[#This Row],[Codigo Area Liquidacion]],TBLAREA[PLANTA],TBLAREA[PROG])</f>
        <v>13</v>
      </c>
      <c r="C555" s="50" t="s">
        <v>11</v>
      </c>
      <c r="D555" s="49" t="str">
        <f>Tabla8[[#This Row],[Numero Documento]]&amp;Tabla8[[#This Row],[PROG]]&amp;LEFT(Tabla8[[#This Row],[Tipo Empleado]],3)</f>
        <v>0011145218113FIJ</v>
      </c>
      <c r="E555" s="49" t="s">
        <v>440</v>
      </c>
      <c r="F555" s="50" t="s">
        <v>441</v>
      </c>
      <c r="G555" s="49" t="s">
        <v>3175</v>
      </c>
      <c r="H555" s="49" t="s">
        <v>342</v>
      </c>
      <c r="I555" s="51" t="s">
        <v>1670</v>
      </c>
      <c r="J555" s="50" t="s">
        <v>3136</v>
      </c>
      <c r="K555" t="str">
        <f t="shared" si="8"/>
        <v>F</v>
      </c>
    </row>
    <row r="556" spans="1:11">
      <c r="A556" s="48" t="s">
        <v>2162</v>
      </c>
      <c r="B556" s="49" t="str">
        <f>_xlfn.XLOOKUP(Tabla8[[#This Row],[Codigo Area Liquidacion]],TBLAREA[PLANTA],TBLAREA[PROG])</f>
        <v>01</v>
      </c>
      <c r="C556" s="50" t="s">
        <v>11</v>
      </c>
      <c r="D556" s="49" t="str">
        <f>Tabla8[[#This Row],[Numero Documento]]&amp;Tabla8[[#This Row],[PROG]]&amp;LEFT(Tabla8[[#This Row],[Tipo Empleado]],3)</f>
        <v>0011146011901FIJ</v>
      </c>
      <c r="E556" s="49" t="s">
        <v>187</v>
      </c>
      <c r="F556" s="50" t="s">
        <v>188</v>
      </c>
      <c r="G556" s="49" t="s">
        <v>3133</v>
      </c>
      <c r="H556" s="49" t="s">
        <v>1955</v>
      </c>
      <c r="I556" s="51" t="s">
        <v>1685</v>
      </c>
      <c r="J556" s="50" t="s">
        <v>3136</v>
      </c>
      <c r="K556" t="str">
        <f t="shared" si="8"/>
        <v>F</v>
      </c>
    </row>
    <row r="557" spans="1:11">
      <c r="A557" s="52" t="s">
        <v>2962</v>
      </c>
      <c r="B557" s="49" t="str">
        <f>_xlfn.XLOOKUP(Tabla8[[#This Row],[Codigo Area Liquidacion]],TBLAREA[PLANTA],TBLAREA[PROG])</f>
        <v>01</v>
      </c>
      <c r="C557" s="50" t="s">
        <v>3045</v>
      </c>
      <c r="D557" s="49" t="str">
        <f>Tabla8[[#This Row],[Numero Documento]]&amp;Tabla8[[#This Row],[PROG]]&amp;LEFT(Tabla8[[#This Row],[Tipo Empleado]],3)</f>
        <v>0011146677701PER</v>
      </c>
      <c r="E557" s="49" t="s">
        <v>1646</v>
      </c>
      <c r="F557" s="50" t="s">
        <v>3824</v>
      </c>
      <c r="G557" s="49" t="s">
        <v>3133</v>
      </c>
      <c r="H557" s="49" t="s">
        <v>1116</v>
      </c>
      <c r="I557" s="51" t="s">
        <v>1679</v>
      </c>
      <c r="J557" s="50" t="s">
        <v>3135</v>
      </c>
      <c r="K557" t="str">
        <f t="shared" si="8"/>
        <v>M</v>
      </c>
    </row>
    <row r="558" spans="1:11">
      <c r="A558" s="48" t="s">
        <v>2962</v>
      </c>
      <c r="B558" s="49" t="str">
        <f>_xlfn.XLOOKUP(Tabla8[[#This Row],[Codigo Area Liquidacion]],TBLAREA[PLANTA],TBLAREA[PROG])</f>
        <v>01</v>
      </c>
      <c r="C558" s="50" t="s">
        <v>3045</v>
      </c>
      <c r="D558" s="49" t="str">
        <f>Tabla8[[#This Row],[Numero Documento]]&amp;Tabla8[[#This Row],[PROG]]&amp;LEFT(Tabla8[[#This Row],[Tipo Empleado]],3)</f>
        <v>0011146677701PER</v>
      </c>
      <c r="E558" s="49" t="s">
        <v>1646</v>
      </c>
      <c r="F558" s="50" t="s">
        <v>1060</v>
      </c>
      <c r="G558" s="49" t="s">
        <v>3133</v>
      </c>
      <c r="H558" s="49" t="s">
        <v>1116</v>
      </c>
      <c r="I558" s="51" t="s">
        <v>1679</v>
      </c>
      <c r="J558" s="50" t="s">
        <v>3135</v>
      </c>
      <c r="K558" t="str">
        <f t="shared" si="8"/>
        <v>M</v>
      </c>
    </row>
    <row r="559" spans="1:11">
      <c r="A559" s="48" t="s">
        <v>3235</v>
      </c>
      <c r="B559" s="49" t="str">
        <f>_xlfn.XLOOKUP(Tabla8[[#This Row],[Codigo Area Liquidacion]],TBLAREA[PLANTA],TBLAREA[PROG])</f>
        <v>01</v>
      </c>
      <c r="C559" s="50" t="s">
        <v>3045</v>
      </c>
      <c r="D559" s="49" t="str">
        <f>Tabla8[[#This Row],[Numero Documento]]&amp;Tabla8[[#This Row],[PROG]]&amp;LEFT(Tabla8[[#This Row],[Tipo Empleado]],3)</f>
        <v>0011147265001PER</v>
      </c>
      <c r="E559" s="49" t="s">
        <v>3220</v>
      </c>
      <c r="F559" s="50" t="s">
        <v>1060</v>
      </c>
      <c r="G559" s="49" t="s">
        <v>3133</v>
      </c>
      <c r="H559" s="49" t="s">
        <v>1116</v>
      </c>
      <c r="I559" s="51" t="s">
        <v>1679</v>
      </c>
      <c r="J559" s="50" t="s">
        <v>3135</v>
      </c>
      <c r="K559" t="str">
        <f t="shared" si="8"/>
        <v>M</v>
      </c>
    </row>
    <row r="560" spans="1:11">
      <c r="A560" s="48" t="s">
        <v>2493</v>
      </c>
      <c r="B560" s="49" t="str">
        <f>_xlfn.XLOOKUP(Tabla8[[#This Row],[Codigo Area Liquidacion]],TBLAREA[PLANTA],TBLAREA[PROG])</f>
        <v>13</v>
      </c>
      <c r="C560" s="50" t="s">
        <v>11</v>
      </c>
      <c r="D560" s="49" t="str">
        <f>Tabla8[[#This Row],[Numero Documento]]&amp;Tabla8[[#This Row],[PROG]]&amp;LEFT(Tabla8[[#This Row],[Tipo Empleado]],3)</f>
        <v>0011148720313FIJ</v>
      </c>
      <c r="E560" s="49" t="s">
        <v>1919</v>
      </c>
      <c r="F560" s="50" t="s">
        <v>128</v>
      </c>
      <c r="G560" s="49" t="s">
        <v>3175</v>
      </c>
      <c r="H560" s="49" t="s">
        <v>342</v>
      </c>
      <c r="I560" s="51" t="s">
        <v>1670</v>
      </c>
      <c r="J560" s="50" t="s">
        <v>3135</v>
      </c>
      <c r="K560" t="str">
        <f t="shared" si="8"/>
        <v>M</v>
      </c>
    </row>
    <row r="561" spans="1:11">
      <c r="A561" s="48" t="s">
        <v>2157</v>
      </c>
      <c r="B561" s="49" t="str">
        <f>_xlfn.XLOOKUP(Tabla8[[#This Row],[Codigo Area Liquidacion]],TBLAREA[PLANTA],TBLAREA[PROG])</f>
        <v>01</v>
      </c>
      <c r="C561" s="50" t="s">
        <v>11</v>
      </c>
      <c r="D561" s="49" t="str">
        <f>Tabla8[[#This Row],[Numero Documento]]&amp;Tabla8[[#This Row],[PROG]]&amp;LEFT(Tabla8[[#This Row],[Tipo Empleado]],3)</f>
        <v>0011149723601FIJ</v>
      </c>
      <c r="E561" s="49" t="s">
        <v>1080</v>
      </c>
      <c r="F561" s="50" t="s">
        <v>259</v>
      </c>
      <c r="G561" s="49" t="s">
        <v>3133</v>
      </c>
      <c r="H561" s="49" t="s">
        <v>214</v>
      </c>
      <c r="I561" s="51" t="s">
        <v>1692</v>
      </c>
      <c r="J561" s="50" t="s">
        <v>3136</v>
      </c>
      <c r="K561" t="str">
        <f t="shared" si="8"/>
        <v>F</v>
      </c>
    </row>
    <row r="562" spans="1:11">
      <c r="A562" s="48" t="s">
        <v>2366</v>
      </c>
      <c r="B562" s="49" t="str">
        <f>_xlfn.XLOOKUP(Tabla8[[#This Row],[Codigo Area Liquidacion]],TBLAREA[PLANTA],TBLAREA[PROG])</f>
        <v>13</v>
      </c>
      <c r="C562" s="50" t="s">
        <v>11</v>
      </c>
      <c r="D562" s="49" t="str">
        <f>Tabla8[[#This Row],[Numero Documento]]&amp;Tabla8[[#This Row],[PROG]]&amp;LEFT(Tabla8[[#This Row],[Tipo Empleado]],3)</f>
        <v>0011150863613FIJ</v>
      </c>
      <c r="E562" s="49" t="s">
        <v>631</v>
      </c>
      <c r="F562" s="50" t="s">
        <v>474</v>
      </c>
      <c r="G562" s="49" t="s">
        <v>3175</v>
      </c>
      <c r="H562" s="49" t="s">
        <v>1952</v>
      </c>
      <c r="I562" s="51" t="s">
        <v>1677</v>
      </c>
      <c r="J562" s="50" t="s">
        <v>3135</v>
      </c>
      <c r="K562" t="str">
        <f t="shared" si="8"/>
        <v>M</v>
      </c>
    </row>
    <row r="563" spans="1:11">
      <c r="A563" s="48" t="s">
        <v>2234</v>
      </c>
      <c r="B563" s="49" t="str">
        <f>_xlfn.XLOOKUP(Tabla8[[#This Row],[Codigo Area Liquidacion]],TBLAREA[PLANTA],TBLAREA[PROG])</f>
        <v>01</v>
      </c>
      <c r="C563" s="50" t="s">
        <v>11</v>
      </c>
      <c r="D563" s="49" t="str">
        <f>Tabla8[[#This Row],[Numero Documento]]&amp;Tabla8[[#This Row],[PROG]]&amp;LEFT(Tabla8[[#This Row],[Tipo Empleado]],3)</f>
        <v>0011151771001FIJ</v>
      </c>
      <c r="E563" s="49" t="s">
        <v>992</v>
      </c>
      <c r="F563" s="50" t="s">
        <v>491</v>
      </c>
      <c r="G563" s="49" t="s">
        <v>3133</v>
      </c>
      <c r="H563" s="49" t="s">
        <v>960</v>
      </c>
      <c r="I563" s="51" t="s">
        <v>1710</v>
      </c>
      <c r="J563" s="50" t="s">
        <v>3136</v>
      </c>
      <c r="K563" t="str">
        <f t="shared" si="8"/>
        <v>F</v>
      </c>
    </row>
    <row r="564" spans="1:11">
      <c r="A564" s="48" t="s">
        <v>4058</v>
      </c>
      <c r="B564" s="49" t="str">
        <f>_xlfn.XLOOKUP(Tabla8[[#This Row],[Codigo Area Liquidacion]],TBLAREA[PLANTA],TBLAREA[PROG])</f>
        <v>13</v>
      </c>
      <c r="C564" s="50" t="s">
        <v>11</v>
      </c>
      <c r="D564" s="49" t="str">
        <f>Tabla8[[#This Row],[Numero Documento]]&amp;Tabla8[[#This Row],[PROG]]&amp;LEFT(Tabla8[[#This Row],[Tipo Empleado]],3)</f>
        <v>0011153795713FIJ</v>
      </c>
      <c r="E564" s="49" t="s">
        <v>3878</v>
      </c>
      <c r="F564" s="50" t="s">
        <v>210</v>
      </c>
      <c r="G564" s="49" t="s">
        <v>3175</v>
      </c>
      <c r="H564" s="49" t="s">
        <v>342</v>
      </c>
      <c r="I564" s="51" t="s">
        <v>1670</v>
      </c>
      <c r="J564" s="50" t="s">
        <v>3135</v>
      </c>
      <c r="K564" t="str">
        <f t="shared" si="8"/>
        <v>M</v>
      </c>
    </row>
    <row r="565" spans="1:11">
      <c r="A565" s="48" t="s">
        <v>1545</v>
      </c>
      <c r="B565" s="49" t="str">
        <f>_xlfn.XLOOKUP(Tabla8[[#This Row],[Codigo Area Liquidacion]],TBLAREA[PLANTA],TBLAREA[PROG])</f>
        <v>11</v>
      </c>
      <c r="C565" s="50" t="s">
        <v>11</v>
      </c>
      <c r="D565" s="49" t="str">
        <f>Tabla8[[#This Row],[Numero Documento]]&amp;Tabla8[[#This Row],[PROG]]&amp;LEFT(Tabla8[[#This Row],[Tipo Empleado]],3)</f>
        <v>0011157421611FIJ</v>
      </c>
      <c r="E565" s="49" t="s">
        <v>880</v>
      </c>
      <c r="F565" s="50" t="s">
        <v>881</v>
      </c>
      <c r="G565" s="49" t="s">
        <v>3145</v>
      </c>
      <c r="H565" s="49" t="s">
        <v>830</v>
      </c>
      <c r="I565" s="51" t="s">
        <v>1672</v>
      </c>
      <c r="J565" s="50" t="s">
        <v>3136</v>
      </c>
      <c r="K565" t="str">
        <f t="shared" si="8"/>
        <v>F</v>
      </c>
    </row>
    <row r="566" spans="1:11">
      <c r="A566" s="48" t="s">
        <v>1513</v>
      </c>
      <c r="B566" s="49" t="str">
        <f>_xlfn.XLOOKUP(Tabla8[[#This Row],[Codigo Area Liquidacion]],TBLAREA[PLANTA],TBLAREA[PROG])</f>
        <v>11</v>
      </c>
      <c r="C566" s="50" t="s">
        <v>11</v>
      </c>
      <c r="D566" s="49" t="str">
        <f>Tabla8[[#This Row],[Numero Documento]]&amp;Tabla8[[#This Row],[PROG]]&amp;LEFT(Tabla8[[#This Row],[Tipo Empleado]],3)</f>
        <v>0011157902511FIJ</v>
      </c>
      <c r="E566" s="49" t="s">
        <v>834</v>
      </c>
      <c r="F566" s="50" t="s">
        <v>835</v>
      </c>
      <c r="G566" s="49" t="s">
        <v>3145</v>
      </c>
      <c r="H566" s="49" t="s">
        <v>830</v>
      </c>
      <c r="I566" s="51" t="s">
        <v>1672</v>
      </c>
      <c r="J566" s="50" t="s">
        <v>3135</v>
      </c>
      <c r="K566" t="str">
        <f t="shared" si="8"/>
        <v>M</v>
      </c>
    </row>
    <row r="567" spans="1:11">
      <c r="A567" s="48" t="s">
        <v>4059</v>
      </c>
      <c r="B567" s="49" t="str">
        <f>_xlfn.XLOOKUP(Tabla8[[#This Row],[Codigo Area Liquidacion]],TBLAREA[PLANTA],TBLAREA[PROG])</f>
        <v>01</v>
      </c>
      <c r="C567" s="50" t="s">
        <v>3045</v>
      </c>
      <c r="D567" s="49" t="str">
        <f>Tabla8[[#This Row],[Numero Documento]]&amp;Tabla8[[#This Row],[PROG]]&amp;LEFT(Tabla8[[#This Row],[Tipo Empleado]],3)</f>
        <v>0011161240401PER</v>
      </c>
      <c r="E567" s="49" t="s">
        <v>3879</v>
      </c>
      <c r="F567" s="50" t="s">
        <v>1060</v>
      </c>
      <c r="G567" s="49" t="s">
        <v>3133</v>
      </c>
      <c r="H567" s="49" t="s">
        <v>1116</v>
      </c>
      <c r="I567" s="51" t="s">
        <v>1679</v>
      </c>
      <c r="J567" s="50" t="s">
        <v>3135</v>
      </c>
      <c r="K567" t="str">
        <f t="shared" si="8"/>
        <v>M</v>
      </c>
    </row>
    <row r="568" spans="1:11">
      <c r="A568" s="48" t="s">
        <v>1430</v>
      </c>
      <c r="B568" s="49" t="str">
        <f>_xlfn.XLOOKUP(Tabla8[[#This Row],[Codigo Area Liquidacion]],TBLAREA[PLANTA],TBLAREA[PROG])</f>
        <v>13</v>
      </c>
      <c r="C568" s="50" t="s">
        <v>11</v>
      </c>
      <c r="D568" s="49" t="str">
        <f>Tabla8[[#This Row],[Numero Documento]]&amp;Tabla8[[#This Row],[PROG]]&amp;LEFT(Tabla8[[#This Row],[Tipo Empleado]],3)</f>
        <v>0011164563613FIJ</v>
      </c>
      <c r="E568" s="49" t="s">
        <v>435</v>
      </c>
      <c r="F568" s="50" t="s">
        <v>133</v>
      </c>
      <c r="G568" s="49" t="s">
        <v>3175</v>
      </c>
      <c r="H568" s="49" t="s">
        <v>342</v>
      </c>
      <c r="I568" s="51" t="s">
        <v>1670</v>
      </c>
      <c r="J568" s="50" t="s">
        <v>3135</v>
      </c>
      <c r="K568" t="str">
        <f t="shared" si="8"/>
        <v>M</v>
      </c>
    </row>
    <row r="569" spans="1:11">
      <c r="A569" s="48" t="s">
        <v>2967</v>
      </c>
      <c r="B569" s="49" t="str">
        <f>_xlfn.XLOOKUP(Tabla8[[#This Row],[Codigo Area Liquidacion]],TBLAREA[PLANTA],TBLAREA[PROG])</f>
        <v>01</v>
      </c>
      <c r="C569" s="50" t="s">
        <v>3045</v>
      </c>
      <c r="D569" s="49" t="str">
        <f>Tabla8[[#This Row],[Numero Documento]]&amp;Tabla8[[#This Row],[PROG]]&amp;LEFT(Tabla8[[#This Row],[Tipo Empleado]],3)</f>
        <v>0011166182301PER</v>
      </c>
      <c r="E569" s="49" t="s">
        <v>1647</v>
      </c>
      <c r="F569" s="50" t="s">
        <v>1060</v>
      </c>
      <c r="G569" s="49" t="s">
        <v>3133</v>
      </c>
      <c r="H569" s="49" t="s">
        <v>1116</v>
      </c>
      <c r="I569" s="51" t="s">
        <v>1679</v>
      </c>
      <c r="J569" s="50" t="s">
        <v>3135</v>
      </c>
      <c r="K569" t="str">
        <f t="shared" si="8"/>
        <v>M</v>
      </c>
    </row>
    <row r="570" spans="1:11">
      <c r="A570" s="48" t="s">
        <v>2953</v>
      </c>
      <c r="B570" s="49" t="str">
        <f>_xlfn.XLOOKUP(Tabla8[[#This Row],[Codigo Area Liquidacion]],TBLAREA[PLANTA],TBLAREA[PROG])</f>
        <v>01</v>
      </c>
      <c r="C570" s="50" t="s">
        <v>3045</v>
      </c>
      <c r="D570" s="49" t="str">
        <f>Tabla8[[#This Row],[Numero Documento]]&amp;Tabla8[[#This Row],[PROG]]&amp;LEFT(Tabla8[[#This Row],[Tipo Empleado]],3)</f>
        <v>0011166258101PER</v>
      </c>
      <c r="E570" s="49" t="s">
        <v>1749</v>
      </c>
      <c r="F570" s="50" t="s">
        <v>1060</v>
      </c>
      <c r="G570" s="49" t="s">
        <v>3133</v>
      </c>
      <c r="H570" s="49" t="s">
        <v>1116</v>
      </c>
      <c r="I570" s="51" t="s">
        <v>1679</v>
      </c>
      <c r="J570" s="50" t="s">
        <v>3135</v>
      </c>
      <c r="K570" t="str">
        <f t="shared" si="8"/>
        <v>M</v>
      </c>
    </row>
    <row r="571" spans="1:11">
      <c r="A571" s="48" t="s">
        <v>3035</v>
      </c>
      <c r="B571" s="49" t="str">
        <f>_xlfn.XLOOKUP(Tabla8[[#This Row],[Codigo Area Liquidacion]],TBLAREA[PLANTA],TBLAREA[PROG])</f>
        <v>01</v>
      </c>
      <c r="C571" s="50" t="s">
        <v>3045</v>
      </c>
      <c r="D571" s="49" t="str">
        <f>Tabla8[[#This Row],[Numero Documento]]&amp;Tabla8[[#This Row],[PROG]]&amp;LEFT(Tabla8[[#This Row],[Tipo Empleado]],3)</f>
        <v>0011169591201PER</v>
      </c>
      <c r="E571" s="49" t="s">
        <v>1667</v>
      </c>
      <c r="F571" s="50" t="s">
        <v>1060</v>
      </c>
      <c r="G571" s="49" t="s">
        <v>3133</v>
      </c>
      <c r="H571" s="49" t="s">
        <v>1116</v>
      </c>
      <c r="I571" s="51" t="s">
        <v>1679</v>
      </c>
      <c r="J571" s="50" t="s">
        <v>3135</v>
      </c>
      <c r="K571" t="str">
        <f t="shared" si="8"/>
        <v>M</v>
      </c>
    </row>
    <row r="572" spans="1:11">
      <c r="A572" s="48" t="s">
        <v>2987</v>
      </c>
      <c r="B572" s="49" t="str">
        <f>_xlfn.XLOOKUP(Tabla8[[#This Row],[Codigo Area Liquidacion]],TBLAREA[PLANTA],TBLAREA[PROG])</f>
        <v>01</v>
      </c>
      <c r="C572" s="50" t="s">
        <v>3045</v>
      </c>
      <c r="D572" s="49" t="str">
        <f>Tabla8[[#This Row],[Numero Documento]]&amp;Tabla8[[#This Row],[PROG]]&amp;LEFT(Tabla8[[#This Row],[Tipo Empleado]],3)</f>
        <v>0011170191801PER</v>
      </c>
      <c r="E572" s="49" t="s">
        <v>1750</v>
      </c>
      <c r="F572" s="50" t="s">
        <v>1060</v>
      </c>
      <c r="G572" s="49" t="s">
        <v>3133</v>
      </c>
      <c r="H572" s="49" t="s">
        <v>1116</v>
      </c>
      <c r="I572" s="51" t="s">
        <v>1679</v>
      </c>
      <c r="J572" s="50" t="s">
        <v>3135</v>
      </c>
      <c r="K572" t="str">
        <f t="shared" si="8"/>
        <v>M</v>
      </c>
    </row>
    <row r="573" spans="1:11">
      <c r="A573" s="48" t="s">
        <v>3034</v>
      </c>
      <c r="B573" s="49" t="str">
        <f>_xlfn.XLOOKUP(Tabla8[[#This Row],[Codigo Area Liquidacion]],TBLAREA[PLANTA],TBLAREA[PROG])</f>
        <v>01</v>
      </c>
      <c r="C573" s="50" t="s">
        <v>3045</v>
      </c>
      <c r="D573" s="49" t="str">
        <f>Tabla8[[#This Row],[Numero Documento]]&amp;Tabla8[[#This Row],[PROG]]&amp;LEFT(Tabla8[[#This Row],[Tipo Empleado]],3)</f>
        <v>0011171564501PER</v>
      </c>
      <c r="E573" s="49" t="s">
        <v>1751</v>
      </c>
      <c r="F573" s="50" t="s">
        <v>1060</v>
      </c>
      <c r="G573" s="49" t="s">
        <v>3133</v>
      </c>
      <c r="H573" s="49" t="s">
        <v>1116</v>
      </c>
      <c r="I573" s="51" t="s">
        <v>1679</v>
      </c>
      <c r="J573" s="50" t="s">
        <v>3135</v>
      </c>
      <c r="K573" t="str">
        <f t="shared" si="8"/>
        <v>M</v>
      </c>
    </row>
    <row r="574" spans="1:11">
      <c r="A574" s="48" t="s">
        <v>3310</v>
      </c>
      <c r="B574" s="49" t="str">
        <f>_xlfn.XLOOKUP(Tabla8[[#This Row],[Codigo Area Liquidacion]],TBLAREA[PLANTA],TBLAREA[PROG])</f>
        <v>01</v>
      </c>
      <c r="C574" s="50" t="s">
        <v>3045</v>
      </c>
      <c r="D574" s="49" t="str">
        <f>Tabla8[[#This Row],[Numero Documento]]&amp;Tabla8[[#This Row],[PROG]]&amp;LEFT(Tabla8[[#This Row],[Tipo Empleado]],3)</f>
        <v>0011172303701PER</v>
      </c>
      <c r="E574" s="49" t="s">
        <v>3278</v>
      </c>
      <c r="F574" s="50" t="s">
        <v>1060</v>
      </c>
      <c r="G574" s="49" t="s">
        <v>3133</v>
      </c>
      <c r="H574" s="49" t="s">
        <v>1116</v>
      </c>
      <c r="I574" s="51" t="s">
        <v>1679</v>
      </c>
      <c r="J574" s="50" t="s">
        <v>3135</v>
      </c>
      <c r="K574" t="str">
        <f t="shared" si="8"/>
        <v>M</v>
      </c>
    </row>
    <row r="575" spans="1:11">
      <c r="A575" s="48" t="s">
        <v>3469</v>
      </c>
      <c r="B575" s="49" t="str">
        <f>_xlfn.XLOOKUP(Tabla8[[#This Row],[Codigo Area Liquidacion]],TBLAREA[PLANTA],TBLAREA[PROG])</f>
        <v>13</v>
      </c>
      <c r="C575" s="50" t="s">
        <v>11</v>
      </c>
      <c r="D575" s="49" t="str">
        <f>Tabla8[[#This Row],[Numero Documento]]&amp;Tabla8[[#This Row],[PROG]]&amp;LEFT(Tabla8[[#This Row],[Tipo Empleado]],3)</f>
        <v>0011173836513FIJ</v>
      </c>
      <c r="E575" s="49" t="s">
        <v>3468</v>
      </c>
      <c r="F575" s="50" t="s">
        <v>434</v>
      </c>
      <c r="G575" s="49" t="s">
        <v>3175</v>
      </c>
      <c r="H575" s="49" t="s">
        <v>342</v>
      </c>
      <c r="I575" s="51" t="s">
        <v>1670</v>
      </c>
      <c r="J575" s="50" t="s">
        <v>3135</v>
      </c>
      <c r="K575" t="str">
        <f t="shared" si="8"/>
        <v>M</v>
      </c>
    </row>
    <row r="576" spans="1:11">
      <c r="A576" s="48" t="s">
        <v>4060</v>
      </c>
      <c r="B576" s="49" t="str">
        <f>_xlfn.XLOOKUP(Tabla8[[#This Row],[Codigo Area Liquidacion]],TBLAREA[PLANTA],TBLAREA[PROG])</f>
        <v>01</v>
      </c>
      <c r="C576" s="50" t="s">
        <v>3045</v>
      </c>
      <c r="D576" s="49" t="str">
        <f>Tabla8[[#This Row],[Numero Documento]]&amp;Tabla8[[#This Row],[PROG]]&amp;LEFT(Tabla8[[#This Row],[Tipo Empleado]],3)</f>
        <v>0011175800901PER</v>
      </c>
      <c r="E576" s="49" t="s">
        <v>3880</v>
      </c>
      <c r="F576" s="50" t="s">
        <v>1060</v>
      </c>
      <c r="G576" s="49" t="s">
        <v>3133</v>
      </c>
      <c r="H576" s="49" t="s">
        <v>1116</v>
      </c>
      <c r="I576" s="51" t="s">
        <v>1679</v>
      </c>
      <c r="J576" s="50" t="s">
        <v>3135</v>
      </c>
      <c r="K576" t="str">
        <f t="shared" si="8"/>
        <v>M</v>
      </c>
    </row>
    <row r="577" spans="1:11">
      <c r="A577" s="48" t="s">
        <v>2946</v>
      </c>
      <c r="B577" s="49" t="str">
        <f>_xlfn.XLOOKUP(Tabla8[[#This Row],[Codigo Area Liquidacion]],TBLAREA[PLANTA],TBLAREA[PROG])</f>
        <v>01</v>
      </c>
      <c r="C577" s="50" t="s">
        <v>3045</v>
      </c>
      <c r="D577" s="49" t="str">
        <f>Tabla8[[#This Row],[Numero Documento]]&amp;Tabla8[[#This Row],[PROG]]&amp;LEFT(Tabla8[[#This Row],[Tipo Empleado]],3)</f>
        <v>0011179264401PER</v>
      </c>
      <c r="E577" s="49" t="s">
        <v>1752</v>
      </c>
      <c r="F577" s="50" t="s">
        <v>1060</v>
      </c>
      <c r="G577" s="49" t="s">
        <v>3133</v>
      </c>
      <c r="H577" s="49" t="s">
        <v>1116</v>
      </c>
      <c r="I577" s="51" t="s">
        <v>1679</v>
      </c>
      <c r="J577" s="50" t="s">
        <v>3135</v>
      </c>
      <c r="K577" t="str">
        <f t="shared" si="8"/>
        <v>M</v>
      </c>
    </row>
    <row r="578" spans="1:11">
      <c r="A578" s="48" t="s">
        <v>2943</v>
      </c>
      <c r="B578" s="49" t="str">
        <f>_xlfn.XLOOKUP(Tabla8[[#This Row],[Codigo Area Liquidacion]],TBLAREA[PLANTA],TBLAREA[PROG])</f>
        <v>01</v>
      </c>
      <c r="C578" s="50" t="s">
        <v>3045</v>
      </c>
      <c r="D578" s="49" t="str">
        <f>Tabla8[[#This Row],[Numero Documento]]&amp;Tabla8[[#This Row],[PROG]]&amp;LEFT(Tabla8[[#This Row],[Tipo Empleado]],3)</f>
        <v>0011179903701PER</v>
      </c>
      <c r="E578" s="49" t="s">
        <v>1753</v>
      </c>
      <c r="F578" s="50" t="s">
        <v>1060</v>
      </c>
      <c r="G578" s="49" t="s">
        <v>3133</v>
      </c>
      <c r="H578" s="49" t="s">
        <v>1116</v>
      </c>
      <c r="I578" s="51" t="s">
        <v>1679</v>
      </c>
      <c r="J578" s="50" t="s">
        <v>3135</v>
      </c>
      <c r="K578" t="str">
        <f t="shared" si="8"/>
        <v>M</v>
      </c>
    </row>
    <row r="579" spans="1:11">
      <c r="A579" s="48" t="s">
        <v>3801</v>
      </c>
      <c r="B579" s="49" t="str">
        <f>_xlfn.XLOOKUP(Tabla8[[#This Row],[Codigo Area Liquidacion]],TBLAREA[PLANTA],TBLAREA[PROG])</f>
        <v>01</v>
      </c>
      <c r="C579" s="50" t="s">
        <v>3036</v>
      </c>
      <c r="D579" s="49" t="str">
        <f>Tabla8[[#This Row],[Numero Documento]]&amp;Tabla8[[#This Row],[PROG]]&amp;LEFT(Tabla8[[#This Row],[Tipo Empleado]],3)</f>
        <v>0011180101501EMP</v>
      </c>
      <c r="E579" s="49" t="s">
        <v>3800</v>
      </c>
      <c r="F579" s="50" t="s">
        <v>196</v>
      </c>
      <c r="G579" s="49" t="s">
        <v>3133</v>
      </c>
      <c r="H579" s="49" t="s">
        <v>1116</v>
      </c>
      <c r="I579" s="51" t="s">
        <v>1679</v>
      </c>
      <c r="J579" s="50" t="s">
        <v>3135</v>
      </c>
      <c r="K579" t="str">
        <f t="shared" si="8"/>
        <v>M</v>
      </c>
    </row>
    <row r="580" spans="1:11">
      <c r="A580" s="48" t="s">
        <v>2994</v>
      </c>
      <c r="B580" s="49" t="str">
        <f>_xlfn.XLOOKUP(Tabla8[[#This Row],[Codigo Area Liquidacion]],TBLAREA[PLANTA],TBLAREA[PROG])</f>
        <v>01</v>
      </c>
      <c r="C580" s="50" t="s">
        <v>3045</v>
      </c>
      <c r="D580" s="49" t="str">
        <f>Tabla8[[#This Row],[Numero Documento]]&amp;Tabla8[[#This Row],[PROG]]&amp;LEFT(Tabla8[[#This Row],[Tipo Empleado]],3)</f>
        <v>0011180810101PER</v>
      </c>
      <c r="E580" s="49" t="s">
        <v>1660</v>
      </c>
      <c r="F580" s="50" t="s">
        <v>1060</v>
      </c>
      <c r="G580" s="49" t="s">
        <v>3133</v>
      </c>
      <c r="H580" s="49" t="s">
        <v>1116</v>
      </c>
      <c r="I580" s="51" t="s">
        <v>1679</v>
      </c>
      <c r="J580" s="50" t="s">
        <v>3136</v>
      </c>
      <c r="K580" t="str">
        <f t="shared" si="8"/>
        <v>F</v>
      </c>
    </row>
    <row r="581" spans="1:11">
      <c r="A581" s="48" t="s">
        <v>3056</v>
      </c>
      <c r="B581" s="49" t="str">
        <f>_xlfn.XLOOKUP(Tabla8[[#This Row],[Codigo Area Liquidacion]],TBLAREA[PLANTA],TBLAREA[PROG])</f>
        <v>01</v>
      </c>
      <c r="C581" s="50" t="s">
        <v>11</v>
      </c>
      <c r="D581" s="49" t="str">
        <f>Tabla8[[#This Row],[Numero Documento]]&amp;Tabla8[[#This Row],[PROG]]&amp;LEFT(Tabla8[[#This Row],[Tipo Empleado]],3)</f>
        <v>0011183321601FIJ</v>
      </c>
      <c r="E581" s="49" t="s">
        <v>3070</v>
      </c>
      <c r="F581" s="50" t="s">
        <v>724</v>
      </c>
      <c r="G581" s="49" t="s">
        <v>3133</v>
      </c>
      <c r="H581" s="49" t="s">
        <v>1954</v>
      </c>
      <c r="I581" s="51" t="s">
        <v>1700</v>
      </c>
      <c r="J581" s="50" t="s">
        <v>3135</v>
      </c>
      <c r="K581" t="str">
        <f t="shared" ref="K581:K644" si="9">LEFT(J581,1)</f>
        <v>M</v>
      </c>
    </row>
    <row r="582" spans="1:11">
      <c r="A582" s="48" t="s">
        <v>1538</v>
      </c>
      <c r="B582" s="49" t="str">
        <f>_xlfn.XLOOKUP(Tabla8[[#This Row],[Codigo Area Liquidacion]],TBLAREA[PLANTA],TBLAREA[PROG])</f>
        <v>11</v>
      </c>
      <c r="C582" s="50" t="s">
        <v>11</v>
      </c>
      <c r="D582" s="49" t="str">
        <f>Tabla8[[#This Row],[Numero Documento]]&amp;Tabla8[[#This Row],[PROG]]&amp;LEFT(Tabla8[[#This Row],[Tipo Empleado]],3)</f>
        <v>0011188552111FIJ</v>
      </c>
      <c r="E582" s="49" t="s">
        <v>875</v>
      </c>
      <c r="F582" s="50" t="s">
        <v>60</v>
      </c>
      <c r="G582" s="49" t="s">
        <v>3145</v>
      </c>
      <c r="H582" s="49" t="s">
        <v>830</v>
      </c>
      <c r="I582" s="51" t="s">
        <v>1672</v>
      </c>
      <c r="J582" s="50" t="s">
        <v>3136</v>
      </c>
      <c r="K582" t="str">
        <f t="shared" si="9"/>
        <v>F</v>
      </c>
    </row>
    <row r="583" spans="1:11">
      <c r="A583" s="48" t="s">
        <v>1330</v>
      </c>
      <c r="B583" s="49" t="str">
        <f>_xlfn.XLOOKUP(Tabla8[[#This Row],[Codigo Area Liquidacion]],TBLAREA[PLANTA],TBLAREA[PROG])</f>
        <v>01</v>
      </c>
      <c r="C583" s="50" t="s">
        <v>11</v>
      </c>
      <c r="D583" s="49" t="str">
        <f>Tabla8[[#This Row],[Numero Documento]]&amp;Tabla8[[#This Row],[PROG]]&amp;LEFT(Tabla8[[#This Row],[Tipo Empleado]],3)</f>
        <v>0011188872301FIJ</v>
      </c>
      <c r="E583" s="49" t="s">
        <v>220</v>
      </c>
      <c r="F583" s="50" t="s">
        <v>15</v>
      </c>
      <c r="G583" s="49" t="s">
        <v>3133</v>
      </c>
      <c r="H583" s="49" t="s">
        <v>208</v>
      </c>
      <c r="I583" s="51" t="s">
        <v>3855</v>
      </c>
      <c r="J583" s="50" t="s">
        <v>3135</v>
      </c>
      <c r="K583" t="str">
        <f t="shared" si="9"/>
        <v>M</v>
      </c>
    </row>
    <row r="584" spans="1:11">
      <c r="A584" s="48" t="s">
        <v>4061</v>
      </c>
      <c r="B584" s="49" t="str">
        <f>_xlfn.XLOOKUP(Tabla8[[#This Row],[Codigo Area Liquidacion]],TBLAREA[PLANTA],TBLAREA[PROG])</f>
        <v>01</v>
      </c>
      <c r="C584" s="50" t="s">
        <v>3045</v>
      </c>
      <c r="D584" s="49" t="str">
        <f>Tabla8[[#This Row],[Numero Documento]]&amp;Tabla8[[#This Row],[PROG]]&amp;LEFT(Tabla8[[#This Row],[Tipo Empleado]],3)</f>
        <v>0011193113501PER</v>
      </c>
      <c r="E584" s="49" t="s">
        <v>3881</v>
      </c>
      <c r="F584" s="50" t="s">
        <v>1060</v>
      </c>
      <c r="G584" s="49" t="s">
        <v>3133</v>
      </c>
      <c r="H584" s="49" t="s">
        <v>1116</v>
      </c>
      <c r="I584" s="51" t="s">
        <v>1679</v>
      </c>
      <c r="J584" s="50" t="s">
        <v>3136</v>
      </c>
      <c r="K584" t="str">
        <f t="shared" si="9"/>
        <v>F</v>
      </c>
    </row>
    <row r="585" spans="1:11">
      <c r="A585" s="48" t="s">
        <v>1475</v>
      </c>
      <c r="B585" s="49" t="str">
        <f>_xlfn.XLOOKUP(Tabla8[[#This Row],[Codigo Area Liquidacion]],TBLAREA[PLANTA],TBLAREA[PROG])</f>
        <v>13</v>
      </c>
      <c r="C585" s="50" t="s">
        <v>11</v>
      </c>
      <c r="D585" s="49" t="str">
        <f>Tabla8[[#This Row],[Numero Documento]]&amp;Tabla8[[#This Row],[PROG]]&amp;LEFT(Tabla8[[#This Row],[Tipo Empleado]],3)</f>
        <v>0011201183813FIJ</v>
      </c>
      <c r="E585" s="49" t="s">
        <v>522</v>
      </c>
      <c r="F585" s="50" t="s">
        <v>523</v>
      </c>
      <c r="G585" s="49" t="s">
        <v>3175</v>
      </c>
      <c r="H585" s="49" t="s">
        <v>342</v>
      </c>
      <c r="I585" s="51" t="s">
        <v>1670</v>
      </c>
      <c r="J585" s="50" t="s">
        <v>3135</v>
      </c>
      <c r="K585" t="str">
        <f t="shared" si="9"/>
        <v>M</v>
      </c>
    </row>
    <row r="586" spans="1:11">
      <c r="A586" s="48" t="s">
        <v>2505</v>
      </c>
      <c r="B586" s="49" t="str">
        <f>_xlfn.XLOOKUP(Tabla8[[#This Row],[Codigo Area Liquidacion]],TBLAREA[PLANTA],TBLAREA[PROG])</f>
        <v>13</v>
      </c>
      <c r="C586" s="50" t="s">
        <v>11</v>
      </c>
      <c r="D586" s="49" t="str">
        <f>Tabla8[[#This Row],[Numero Documento]]&amp;Tabla8[[#This Row],[PROG]]&amp;LEFT(Tabla8[[#This Row],[Tipo Empleado]],3)</f>
        <v>0011201567213FIJ</v>
      </c>
      <c r="E586" s="49" t="s">
        <v>566</v>
      </c>
      <c r="F586" s="50" t="s">
        <v>567</v>
      </c>
      <c r="G586" s="49" t="s">
        <v>3175</v>
      </c>
      <c r="H586" s="49" t="s">
        <v>342</v>
      </c>
      <c r="I586" s="51" t="s">
        <v>1670</v>
      </c>
      <c r="J586" s="50" t="s">
        <v>3136</v>
      </c>
      <c r="K586" t="str">
        <f t="shared" si="9"/>
        <v>F</v>
      </c>
    </row>
    <row r="587" spans="1:11">
      <c r="A587" s="48" t="s">
        <v>3010</v>
      </c>
      <c r="B587" s="49" t="str">
        <f>_xlfn.XLOOKUP(Tabla8[[#This Row],[Codigo Area Liquidacion]],TBLAREA[PLANTA],TBLAREA[PROG])</f>
        <v>01</v>
      </c>
      <c r="C587" s="50" t="s">
        <v>3045</v>
      </c>
      <c r="D587" s="49" t="str">
        <f>Tabla8[[#This Row],[Numero Documento]]&amp;Tabla8[[#This Row],[PROG]]&amp;LEFT(Tabla8[[#This Row],[Tipo Empleado]],3)</f>
        <v>0011202637201PER</v>
      </c>
      <c r="E587" s="49" t="s">
        <v>1113</v>
      </c>
      <c r="F587" s="50" t="s">
        <v>1060</v>
      </c>
      <c r="G587" s="49" t="s">
        <v>3133</v>
      </c>
      <c r="H587" s="49" t="s">
        <v>1116</v>
      </c>
      <c r="I587" s="51" t="s">
        <v>1679</v>
      </c>
      <c r="J587" s="50" t="s">
        <v>3135</v>
      </c>
      <c r="K587" t="str">
        <f t="shared" si="9"/>
        <v>M</v>
      </c>
    </row>
    <row r="588" spans="1:11">
      <c r="A588" s="48" t="s">
        <v>2496</v>
      </c>
      <c r="B588" s="49" t="str">
        <f>_xlfn.XLOOKUP(Tabla8[[#This Row],[Codigo Area Liquidacion]],TBLAREA[PLANTA],TBLAREA[PROG])</f>
        <v>13</v>
      </c>
      <c r="C588" s="50" t="s">
        <v>11</v>
      </c>
      <c r="D588" s="49" t="str">
        <f>Tabla8[[#This Row],[Numero Documento]]&amp;Tabla8[[#This Row],[PROG]]&amp;LEFT(Tabla8[[#This Row],[Tipo Empleado]],3)</f>
        <v>0011213443213FIJ</v>
      </c>
      <c r="E588" s="49" t="s">
        <v>822</v>
      </c>
      <c r="F588" s="50" t="s">
        <v>156</v>
      </c>
      <c r="G588" s="49" t="s">
        <v>3175</v>
      </c>
      <c r="H588" s="49" t="s">
        <v>811</v>
      </c>
      <c r="I588" s="51" t="s">
        <v>1705</v>
      </c>
      <c r="J588" s="50" t="s">
        <v>3135</v>
      </c>
      <c r="K588" t="str">
        <f t="shared" si="9"/>
        <v>M</v>
      </c>
    </row>
    <row r="589" spans="1:11">
      <c r="A589" s="48" t="s">
        <v>2932</v>
      </c>
      <c r="B589" s="49" t="str">
        <f>_xlfn.XLOOKUP(Tabla8[[#This Row],[Codigo Area Liquidacion]],TBLAREA[PLANTA],TBLAREA[PROG])</f>
        <v>01</v>
      </c>
      <c r="C589" s="50" t="s">
        <v>3045</v>
      </c>
      <c r="D589" s="49" t="str">
        <f>Tabla8[[#This Row],[Numero Documento]]&amp;Tabla8[[#This Row],[PROG]]&amp;LEFT(Tabla8[[#This Row],[Tipo Empleado]],3)</f>
        <v>0011226788501PER</v>
      </c>
      <c r="E589" s="49" t="s">
        <v>1754</v>
      </c>
      <c r="F589" s="50" t="s">
        <v>1060</v>
      </c>
      <c r="G589" s="49" t="s">
        <v>3133</v>
      </c>
      <c r="H589" s="49" t="s">
        <v>1116</v>
      </c>
      <c r="I589" s="51" t="s">
        <v>1679</v>
      </c>
      <c r="J589" s="50" t="s">
        <v>3136</v>
      </c>
      <c r="K589" t="str">
        <f t="shared" si="9"/>
        <v>F</v>
      </c>
    </row>
    <row r="590" spans="1:11">
      <c r="A590" s="48" t="s">
        <v>3593</v>
      </c>
      <c r="B590" s="49" t="str">
        <f>_xlfn.XLOOKUP(Tabla8[[#This Row],[Codigo Area Liquidacion]],TBLAREA[PLANTA],TBLAREA[PROG])</f>
        <v>01</v>
      </c>
      <c r="C590" s="50" t="s">
        <v>3036</v>
      </c>
      <c r="D590" s="49" t="str">
        <f>Tabla8[[#This Row],[Numero Documento]]&amp;Tabla8[[#This Row],[PROG]]&amp;LEFT(Tabla8[[#This Row],[Tipo Empleado]],3)</f>
        <v>0011230300301EMP</v>
      </c>
      <c r="E590" s="49" t="s">
        <v>3592</v>
      </c>
      <c r="F590" s="50" t="s">
        <v>561</v>
      </c>
      <c r="G590" s="49" t="s">
        <v>3133</v>
      </c>
      <c r="H590" s="49" t="s">
        <v>1116</v>
      </c>
      <c r="I590" s="51" t="s">
        <v>1679</v>
      </c>
      <c r="J590" s="50" t="s">
        <v>3135</v>
      </c>
      <c r="K590" t="str">
        <f t="shared" si="9"/>
        <v>M</v>
      </c>
    </row>
    <row r="591" spans="1:11">
      <c r="A591" s="48" t="s">
        <v>2977</v>
      </c>
      <c r="B591" s="49" t="str">
        <f>_xlfn.XLOOKUP(Tabla8[[#This Row],[Codigo Area Liquidacion]],TBLAREA[PLANTA],TBLAREA[PROG])</f>
        <v>01</v>
      </c>
      <c r="C591" s="50" t="s">
        <v>3045</v>
      </c>
      <c r="D591" s="49" t="str">
        <f>Tabla8[[#This Row],[Numero Documento]]&amp;Tabla8[[#This Row],[PROG]]&amp;LEFT(Tabla8[[#This Row],[Tipo Empleado]],3)</f>
        <v>0011233506201PER</v>
      </c>
      <c r="E591" s="49" t="s">
        <v>1755</v>
      </c>
      <c r="F591" s="50" t="s">
        <v>1060</v>
      </c>
      <c r="G591" s="49" t="s">
        <v>3133</v>
      </c>
      <c r="H591" s="49" t="s">
        <v>1116</v>
      </c>
      <c r="I591" s="51" t="s">
        <v>1679</v>
      </c>
      <c r="J591" s="50" t="s">
        <v>3135</v>
      </c>
      <c r="K591" t="str">
        <f t="shared" si="9"/>
        <v>M</v>
      </c>
    </row>
    <row r="592" spans="1:11">
      <c r="A592" s="48" t="s">
        <v>1424</v>
      </c>
      <c r="B592" s="49" t="str">
        <f>_xlfn.XLOOKUP(Tabla8[[#This Row],[Codigo Area Liquidacion]],TBLAREA[PLANTA],TBLAREA[PROG])</f>
        <v>13</v>
      </c>
      <c r="C592" s="50" t="s">
        <v>11</v>
      </c>
      <c r="D592" s="49" t="str">
        <f>Tabla8[[#This Row],[Numero Documento]]&amp;Tabla8[[#This Row],[PROG]]&amp;LEFT(Tabla8[[#This Row],[Tipo Empleado]],3)</f>
        <v>0011233642513FIJ</v>
      </c>
      <c r="E592" s="49" t="s">
        <v>626</v>
      </c>
      <c r="F592" s="50" t="s">
        <v>491</v>
      </c>
      <c r="G592" s="49" t="s">
        <v>3175</v>
      </c>
      <c r="H592" s="49" t="s">
        <v>1952</v>
      </c>
      <c r="I592" s="51" t="s">
        <v>1677</v>
      </c>
      <c r="J592" s="50" t="s">
        <v>3136</v>
      </c>
      <c r="K592" t="str">
        <f t="shared" si="9"/>
        <v>F</v>
      </c>
    </row>
    <row r="593" spans="1:11">
      <c r="A593" s="48" t="s">
        <v>1488</v>
      </c>
      <c r="B593" s="49" t="str">
        <f>_xlfn.XLOOKUP(Tabla8[[#This Row],[Codigo Area Liquidacion]],TBLAREA[PLANTA],TBLAREA[PROG])</f>
        <v>13</v>
      </c>
      <c r="C593" s="50" t="s">
        <v>11</v>
      </c>
      <c r="D593" s="49" t="str">
        <f>Tabla8[[#This Row],[Numero Documento]]&amp;Tabla8[[#This Row],[PROG]]&amp;LEFT(Tabla8[[#This Row],[Tipo Empleado]],3)</f>
        <v>0011235111913FIJ</v>
      </c>
      <c r="E593" s="49" t="s">
        <v>543</v>
      </c>
      <c r="F593" s="50" t="s">
        <v>1255</v>
      </c>
      <c r="G593" s="49" t="s">
        <v>3175</v>
      </c>
      <c r="H593" s="49" t="s">
        <v>342</v>
      </c>
      <c r="I593" s="51" t="s">
        <v>1670</v>
      </c>
      <c r="J593" s="50" t="s">
        <v>3136</v>
      </c>
      <c r="K593" t="str">
        <f t="shared" si="9"/>
        <v>F</v>
      </c>
    </row>
    <row r="594" spans="1:11">
      <c r="A594" s="48" t="s">
        <v>4062</v>
      </c>
      <c r="B594" s="49" t="str">
        <f>_xlfn.XLOOKUP(Tabla8[[#This Row],[Codigo Area Liquidacion]],TBLAREA[PLANTA],TBLAREA[PROG])</f>
        <v>01</v>
      </c>
      <c r="C594" s="50" t="s">
        <v>11</v>
      </c>
      <c r="D594" s="49" t="str">
        <f>Tabla8[[#This Row],[Numero Documento]]&amp;Tabla8[[#This Row],[PROG]]&amp;LEFT(Tabla8[[#This Row],[Tipo Empleado]],3)</f>
        <v>0011235600101FIJ</v>
      </c>
      <c r="E594" s="49" t="s">
        <v>3882</v>
      </c>
      <c r="F594" s="50" t="s">
        <v>303</v>
      </c>
      <c r="G594" s="49" t="s">
        <v>3133</v>
      </c>
      <c r="H594" s="49" t="s">
        <v>1116</v>
      </c>
      <c r="I594" s="51" t="s">
        <v>1679</v>
      </c>
      <c r="J594" s="50" t="s">
        <v>3136</v>
      </c>
      <c r="K594" t="str">
        <f t="shared" si="9"/>
        <v>F</v>
      </c>
    </row>
    <row r="595" spans="1:11">
      <c r="A595" s="48" t="s">
        <v>2238</v>
      </c>
      <c r="B595" s="49" t="str">
        <f>_xlfn.XLOOKUP(Tabla8[[#This Row],[Codigo Area Liquidacion]],TBLAREA[PLANTA],TBLAREA[PROG])</f>
        <v>01</v>
      </c>
      <c r="C595" s="50" t="s">
        <v>11</v>
      </c>
      <c r="D595" s="49" t="str">
        <f>Tabla8[[#This Row],[Numero Documento]]&amp;Tabla8[[#This Row],[PROG]]&amp;LEFT(Tabla8[[#This Row],[Tipo Empleado]],3)</f>
        <v>0011239556101FIJ</v>
      </c>
      <c r="E595" s="49" t="s">
        <v>1920</v>
      </c>
      <c r="F595" s="50" t="s">
        <v>1186</v>
      </c>
      <c r="G595" s="49" t="s">
        <v>3133</v>
      </c>
      <c r="H595" s="49" t="s">
        <v>1116</v>
      </c>
      <c r="I595" s="51" t="s">
        <v>1679</v>
      </c>
      <c r="J595" s="50" t="s">
        <v>3135</v>
      </c>
      <c r="K595" t="str">
        <f t="shared" si="9"/>
        <v>M</v>
      </c>
    </row>
    <row r="596" spans="1:11">
      <c r="A596" s="48" t="s">
        <v>2571</v>
      </c>
      <c r="B596" s="49" t="str">
        <f>_xlfn.XLOOKUP(Tabla8[[#This Row],[Codigo Area Liquidacion]],TBLAREA[PLANTA],TBLAREA[PROG])</f>
        <v>11</v>
      </c>
      <c r="C596" s="50" t="s">
        <v>11</v>
      </c>
      <c r="D596" s="49" t="str">
        <f>Tabla8[[#This Row],[Numero Documento]]&amp;Tabla8[[#This Row],[PROG]]&amp;LEFT(Tabla8[[#This Row],[Tipo Empleado]],3)</f>
        <v>0011240047811FIJ</v>
      </c>
      <c r="E596" s="49" t="s">
        <v>1193</v>
      </c>
      <c r="F596" s="50" t="s">
        <v>133</v>
      </c>
      <c r="G596" s="49" t="s">
        <v>3145</v>
      </c>
      <c r="H596" s="49" t="s">
        <v>830</v>
      </c>
      <c r="I596" s="51" t="s">
        <v>1672</v>
      </c>
      <c r="J596" s="50" t="s">
        <v>3135</v>
      </c>
      <c r="K596" t="str">
        <f t="shared" si="9"/>
        <v>M</v>
      </c>
    </row>
    <row r="597" spans="1:11">
      <c r="A597" s="48" t="s">
        <v>2760</v>
      </c>
      <c r="B597" s="49" t="str">
        <f>_xlfn.XLOOKUP(Tabla8[[#This Row],[Codigo Area Liquidacion]],TBLAREA[PLANTA],TBLAREA[PROG])</f>
        <v>01</v>
      </c>
      <c r="C597" s="50" t="s">
        <v>3036</v>
      </c>
      <c r="D597" s="49" t="str">
        <f>Tabla8[[#This Row],[Numero Documento]]&amp;Tabla8[[#This Row],[PROG]]&amp;LEFT(Tabla8[[#This Row],[Tipo Empleado]],3)</f>
        <v>0011246084501EMP</v>
      </c>
      <c r="E597" s="49" t="s">
        <v>2759</v>
      </c>
      <c r="F597" s="50" t="s">
        <v>516</v>
      </c>
      <c r="G597" s="49" t="s">
        <v>3133</v>
      </c>
      <c r="H597" s="49" t="s">
        <v>1116</v>
      </c>
      <c r="I597" s="51" t="s">
        <v>1679</v>
      </c>
      <c r="J597" s="50" t="s">
        <v>3136</v>
      </c>
      <c r="K597" t="str">
        <f t="shared" si="9"/>
        <v>F</v>
      </c>
    </row>
    <row r="598" spans="1:11">
      <c r="A598" s="48" t="s">
        <v>3717</v>
      </c>
      <c r="B598" s="49" t="str">
        <f>_xlfn.XLOOKUP(Tabla8[[#This Row],[Codigo Area Liquidacion]],TBLAREA[PLANTA],TBLAREA[PROG])</f>
        <v>01</v>
      </c>
      <c r="C598" s="50" t="s">
        <v>3036</v>
      </c>
      <c r="D598" s="49" t="str">
        <f>Tabla8[[#This Row],[Numero Documento]]&amp;Tabla8[[#This Row],[PROG]]&amp;LEFT(Tabla8[[#This Row],[Tipo Empleado]],3)</f>
        <v>0011256900901EMP</v>
      </c>
      <c r="E598" s="49" t="s">
        <v>3716</v>
      </c>
      <c r="F598" s="50" t="s">
        <v>3210</v>
      </c>
      <c r="G598" s="49" t="s">
        <v>3133</v>
      </c>
      <c r="H598" s="49" t="s">
        <v>1116</v>
      </c>
      <c r="I598" s="51" t="s">
        <v>1679</v>
      </c>
      <c r="J598" s="50" t="s">
        <v>3136</v>
      </c>
      <c r="K598" t="str">
        <f t="shared" si="9"/>
        <v>F</v>
      </c>
    </row>
    <row r="599" spans="1:11">
      <c r="A599" s="48" t="s">
        <v>2963</v>
      </c>
      <c r="B599" s="49" t="str">
        <f>_xlfn.XLOOKUP(Tabla8[[#This Row],[Codigo Area Liquidacion]],TBLAREA[PLANTA],TBLAREA[PROG])</f>
        <v>01</v>
      </c>
      <c r="C599" s="50" t="s">
        <v>3045</v>
      </c>
      <c r="D599" s="49" t="str">
        <f>Tabla8[[#This Row],[Numero Documento]]&amp;Tabla8[[#This Row],[PROG]]&amp;LEFT(Tabla8[[#This Row],[Tipo Empleado]],3)</f>
        <v>0011259722401PER</v>
      </c>
      <c r="E599" s="49" t="s">
        <v>1756</v>
      </c>
      <c r="F599" s="50" t="s">
        <v>1060</v>
      </c>
      <c r="G599" s="49" t="s">
        <v>3133</v>
      </c>
      <c r="H599" s="49" t="s">
        <v>1116</v>
      </c>
      <c r="I599" s="51" t="s">
        <v>1679</v>
      </c>
      <c r="J599" s="50" t="s">
        <v>3135</v>
      </c>
      <c r="K599" t="str">
        <f t="shared" si="9"/>
        <v>M</v>
      </c>
    </row>
    <row r="600" spans="1:11">
      <c r="A600" s="48" t="s">
        <v>2544</v>
      </c>
      <c r="B600" s="49" t="str">
        <f>_xlfn.XLOOKUP(Tabla8[[#This Row],[Codigo Area Liquidacion]],TBLAREA[PLANTA],TBLAREA[PROG])</f>
        <v>13</v>
      </c>
      <c r="C600" s="50" t="s">
        <v>11</v>
      </c>
      <c r="D600" s="49" t="str">
        <f>Tabla8[[#This Row],[Numero Documento]]&amp;Tabla8[[#This Row],[PROG]]&amp;LEFT(Tabla8[[#This Row],[Tipo Empleado]],3)</f>
        <v>0011260774213FIJ</v>
      </c>
      <c r="E600" s="49" t="s">
        <v>504</v>
      </c>
      <c r="F600" s="50" t="s">
        <v>251</v>
      </c>
      <c r="G600" s="49" t="s">
        <v>3175</v>
      </c>
      <c r="H600" s="49" t="s">
        <v>1957</v>
      </c>
      <c r="I600" s="51" t="s">
        <v>1702</v>
      </c>
      <c r="J600" s="50" t="s">
        <v>3136</v>
      </c>
      <c r="K600" t="str">
        <f t="shared" si="9"/>
        <v>F</v>
      </c>
    </row>
    <row r="601" spans="1:11">
      <c r="A601" s="48" t="s">
        <v>3493</v>
      </c>
      <c r="B601" s="49" t="str">
        <f>_xlfn.XLOOKUP(Tabla8[[#This Row],[Codigo Area Liquidacion]],TBLAREA[PLANTA],TBLAREA[PROG])</f>
        <v>13</v>
      </c>
      <c r="C601" s="50" t="s">
        <v>11</v>
      </c>
      <c r="D601" s="49" t="str">
        <f>Tabla8[[#This Row],[Numero Documento]]&amp;Tabla8[[#This Row],[PROG]]&amp;LEFT(Tabla8[[#This Row],[Tipo Empleado]],3)</f>
        <v>0011265195513FIJ</v>
      </c>
      <c r="E601" s="49" t="s">
        <v>3492</v>
      </c>
      <c r="F601" s="50" t="s">
        <v>210</v>
      </c>
      <c r="G601" s="49" t="s">
        <v>3175</v>
      </c>
      <c r="H601" s="49" t="s">
        <v>342</v>
      </c>
      <c r="I601" s="51" t="s">
        <v>1670</v>
      </c>
      <c r="J601" s="50" t="s">
        <v>3136</v>
      </c>
      <c r="K601" t="str">
        <f t="shared" si="9"/>
        <v>F</v>
      </c>
    </row>
    <row r="602" spans="1:11">
      <c r="A602" s="48" t="s">
        <v>2840</v>
      </c>
      <c r="B602" s="49" t="str">
        <f>_xlfn.XLOOKUP(Tabla8[[#This Row],[Codigo Area Liquidacion]],TBLAREA[PLANTA],TBLAREA[PROG])</f>
        <v>01</v>
      </c>
      <c r="C602" s="50" t="s">
        <v>3036</v>
      </c>
      <c r="D602" s="49" t="str">
        <f>Tabla8[[#This Row],[Numero Documento]]&amp;Tabla8[[#This Row],[PROG]]&amp;LEFT(Tabla8[[#This Row],[Tipo Empleado]],3)</f>
        <v>0011267708301EMP</v>
      </c>
      <c r="E602" s="49" t="s">
        <v>1299</v>
      </c>
      <c r="F602" s="50" t="s">
        <v>100</v>
      </c>
      <c r="G602" s="49" t="s">
        <v>3133</v>
      </c>
      <c r="H602" s="49" t="s">
        <v>1116</v>
      </c>
      <c r="I602" s="51" t="s">
        <v>1679</v>
      </c>
      <c r="J602" s="50" t="s">
        <v>3136</v>
      </c>
      <c r="K602" t="str">
        <f t="shared" si="9"/>
        <v>F</v>
      </c>
    </row>
    <row r="603" spans="1:11">
      <c r="A603" s="48" t="s">
        <v>2124</v>
      </c>
      <c r="B603" s="49" t="str">
        <f>_xlfn.XLOOKUP(Tabla8[[#This Row],[Codigo Area Liquidacion]],TBLAREA[PLANTA],TBLAREA[PROG])</f>
        <v>01</v>
      </c>
      <c r="C603" s="50" t="s">
        <v>11</v>
      </c>
      <c r="D603" s="49" t="str">
        <f>Tabla8[[#This Row],[Numero Documento]]&amp;Tabla8[[#This Row],[PROG]]&amp;LEFT(Tabla8[[#This Row],[Tipo Empleado]],3)</f>
        <v>0011269176101FIJ</v>
      </c>
      <c r="E603" s="49" t="s">
        <v>1846</v>
      </c>
      <c r="F603" s="50" t="s">
        <v>389</v>
      </c>
      <c r="G603" s="49" t="s">
        <v>3133</v>
      </c>
      <c r="H603" s="49" t="s">
        <v>1116</v>
      </c>
      <c r="I603" s="51" t="s">
        <v>1679</v>
      </c>
      <c r="J603" s="50" t="s">
        <v>3135</v>
      </c>
      <c r="K603" t="str">
        <f t="shared" si="9"/>
        <v>M</v>
      </c>
    </row>
    <row r="604" spans="1:11">
      <c r="A604" s="48" t="s">
        <v>2197</v>
      </c>
      <c r="B604" s="49" t="str">
        <f>_xlfn.XLOOKUP(Tabla8[[#This Row],[Codigo Area Liquidacion]],TBLAREA[PLANTA],TBLAREA[PROG])</f>
        <v>01</v>
      </c>
      <c r="C604" s="50" t="s">
        <v>11</v>
      </c>
      <c r="D604" s="49" t="str">
        <f>Tabla8[[#This Row],[Numero Documento]]&amp;Tabla8[[#This Row],[PROG]]&amp;LEFT(Tabla8[[#This Row],[Tipo Empleado]],3)</f>
        <v>0011269942601FIJ</v>
      </c>
      <c r="E604" s="49" t="s">
        <v>941</v>
      </c>
      <c r="F604" s="50" t="s">
        <v>102</v>
      </c>
      <c r="G604" s="49" t="s">
        <v>3133</v>
      </c>
      <c r="H604" s="49" t="s">
        <v>1953</v>
      </c>
      <c r="I604" s="51" t="s">
        <v>1669</v>
      </c>
      <c r="J604" s="50" t="s">
        <v>3135</v>
      </c>
      <c r="K604" t="str">
        <f t="shared" si="9"/>
        <v>M</v>
      </c>
    </row>
    <row r="605" spans="1:11">
      <c r="A605" s="48" t="s">
        <v>2165</v>
      </c>
      <c r="B605" s="49" t="str">
        <f>_xlfn.XLOOKUP(Tabla8[[#This Row],[Codigo Area Liquidacion]],TBLAREA[PLANTA],TBLAREA[PROG])</f>
        <v>01</v>
      </c>
      <c r="C605" s="50" t="s">
        <v>11</v>
      </c>
      <c r="D605" s="49" t="str">
        <f>Tabla8[[#This Row],[Numero Documento]]&amp;Tabla8[[#This Row],[PROG]]&amp;LEFT(Tabla8[[#This Row],[Tipo Empleado]],3)</f>
        <v>0011271500801FIJ</v>
      </c>
      <c r="E605" s="49" t="s">
        <v>330</v>
      </c>
      <c r="F605" s="50" t="s">
        <v>59</v>
      </c>
      <c r="G605" s="49" t="s">
        <v>3133</v>
      </c>
      <c r="H605" s="49" t="s">
        <v>329</v>
      </c>
      <c r="I605" s="51" t="s">
        <v>1716</v>
      </c>
      <c r="J605" s="50" t="s">
        <v>3136</v>
      </c>
      <c r="K605" t="str">
        <f t="shared" si="9"/>
        <v>F</v>
      </c>
    </row>
    <row r="606" spans="1:11">
      <c r="A606" s="48" t="s">
        <v>1563</v>
      </c>
      <c r="B606" s="49" t="str">
        <f>_xlfn.XLOOKUP(Tabla8[[#This Row],[Codigo Area Liquidacion]],TBLAREA[PLANTA],TBLAREA[PROG])</f>
        <v>11</v>
      </c>
      <c r="C606" s="50" t="s">
        <v>11</v>
      </c>
      <c r="D606" s="49" t="str">
        <f>Tabla8[[#This Row],[Numero Documento]]&amp;Tabla8[[#This Row],[PROG]]&amp;LEFT(Tabla8[[#This Row],[Tipo Empleado]],3)</f>
        <v>0011272922311FIJ</v>
      </c>
      <c r="E606" s="49" t="s">
        <v>181</v>
      </c>
      <c r="F606" s="50" t="s">
        <v>153</v>
      </c>
      <c r="G606" s="49" t="s">
        <v>3145</v>
      </c>
      <c r="H606" s="49" t="s">
        <v>1951</v>
      </c>
      <c r="I606" s="51" t="s">
        <v>1683</v>
      </c>
      <c r="J606" s="50" t="s">
        <v>3135</v>
      </c>
      <c r="K606" t="str">
        <f t="shared" si="9"/>
        <v>M</v>
      </c>
    </row>
    <row r="607" spans="1:11">
      <c r="A607" s="48" t="s">
        <v>2741</v>
      </c>
      <c r="B607" s="49" t="str">
        <f>_xlfn.XLOOKUP(Tabla8[[#This Row],[Codigo Area Liquidacion]],TBLAREA[PLANTA],TBLAREA[PROG])</f>
        <v>11</v>
      </c>
      <c r="C607" s="50" t="s">
        <v>11</v>
      </c>
      <c r="D607" s="49" t="str">
        <f>Tabla8[[#This Row],[Numero Documento]]&amp;Tabla8[[#This Row],[PROG]]&amp;LEFT(Tabla8[[#This Row],[Tipo Empleado]],3)</f>
        <v>0011274879311FIJ</v>
      </c>
      <c r="E607" s="49" t="s">
        <v>410</v>
      </c>
      <c r="F607" s="50" t="s">
        <v>8</v>
      </c>
      <c r="G607" s="49" t="s">
        <v>3145</v>
      </c>
      <c r="H607" s="49" t="s">
        <v>106</v>
      </c>
      <c r="I607" s="51" t="s">
        <v>1690</v>
      </c>
      <c r="J607" s="50" t="s">
        <v>3136</v>
      </c>
      <c r="K607" t="str">
        <f t="shared" si="9"/>
        <v>F</v>
      </c>
    </row>
    <row r="608" spans="1:11">
      <c r="A608" s="48" t="s">
        <v>3682</v>
      </c>
      <c r="B608" s="49" t="str">
        <f>_xlfn.XLOOKUP(Tabla8[[#This Row],[Codigo Area Liquidacion]],TBLAREA[PLANTA],TBLAREA[PROG])</f>
        <v>01</v>
      </c>
      <c r="C608" s="50" t="s">
        <v>3036</v>
      </c>
      <c r="D608" s="49" t="str">
        <f>Tabla8[[#This Row],[Numero Documento]]&amp;Tabla8[[#This Row],[PROG]]&amp;LEFT(Tabla8[[#This Row],[Tipo Empleado]],3)</f>
        <v>0011275579801EMP</v>
      </c>
      <c r="E608" s="49" t="s">
        <v>3681</v>
      </c>
      <c r="F608" s="50" t="s">
        <v>75</v>
      </c>
      <c r="G608" s="49" t="s">
        <v>3133</v>
      </c>
      <c r="H608" s="49" t="s">
        <v>1116</v>
      </c>
      <c r="I608" s="51" t="s">
        <v>1679</v>
      </c>
      <c r="J608" s="50" t="s">
        <v>3135</v>
      </c>
      <c r="K608" t="str">
        <f t="shared" si="9"/>
        <v>M</v>
      </c>
    </row>
    <row r="609" spans="1:11">
      <c r="A609" s="48" t="s">
        <v>2448</v>
      </c>
      <c r="B609" s="49" t="str">
        <f>_xlfn.XLOOKUP(Tabla8[[#This Row],[Codigo Area Liquidacion]],TBLAREA[PLANTA],TBLAREA[PROG])</f>
        <v>13</v>
      </c>
      <c r="C609" s="50" t="s">
        <v>11</v>
      </c>
      <c r="D609" s="49" t="str">
        <f>Tabla8[[#This Row],[Numero Documento]]&amp;Tabla8[[#This Row],[PROG]]&amp;LEFT(Tabla8[[#This Row],[Tipo Empleado]],3)</f>
        <v>0011276429513FIJ</v>
      </c>
      <c r="E609" s="49" t="s">
        <v>650</v>
      </c>
      <c r="F609" s="50" t="s">
        <v>8</v>
      </c>
      <c r="G609" s="49" t="s">
        <v>3175</v>
      </c>
      <c r="H609" s="49" t="s">
        <v>1952</v>
      </c>
      <c r="I609" s="51" t="s">
        <v>1677</v>
      </c>
      <c r="J609" s="50" t="s">
        <v>3136</v>
      </c>
      <c r="K609" t="str">
        <f t="shared" si="9"/>
        <v>F</v>
      </c>
    </row>
    <row r="610" spans="1:11">
      <c r="A610" s="48" t="s">
        <v>3455</v>
      </c>
      <c r="B610" s="49" t="str">
        <f>_xlfn.XLOOKUP(Tabla8[[#This Row],[Codigo Area Liquidacion]],TBLAREA[PLANTA],TBLAREA[PROG])</f>
        <v>01</v>
      </c>
      <c r="C610" s="50" t="s">
        <v>11</v>
      </c>
      <c r="D610" s="49" t="str">
        <f>Tabla8[[#This Row],[Numero Documento]]&amp;Tabla8[[#This Row],[PROG]]&amp;LEFT(Tabla8[[#This Row],[Tipo Empleado]],3)</f>
        <v>0011280858901FIJ</v>
      </c>
      <c r="E610" s="49" t="s">
        <v>3454</v>
      </c>
      <c r="F610" s="50" t="s">
        <v>10</v>
      </c>
      <c r="G610" s="49" t="s">
        <v>3133</v>
      </c>
      <c r="H610" s="49" t="s">
        <v>960</v>
      </c>
      <c r="I610" s="51" t="s">
        <v>1710</v>
      </c>
      <c r="J610" s="50" t="s">
        <v>3136</v>
      </c>
      <c r="K610" t="str">
        <f t="shared" si="9"/>
        <v>F</v>
      </c>
    </row>
    <row r="611" spans="1:11">
      <c r="A611" s="48" t="s">
        <v>2314</v>
      </c>
      <c r="B611" s="49" t="str">
        <f>_xlfn.XLOOKUP(Tabla8[[#This Row],[Codigo Area Liquidacion]],TBLAREA[PLANTA],TBLAREA[PROG])</f>
        <v>13</v>
      </c>
      <c r="C611" s="50" t="s">
        <v>11</v>
      </c>
      <c r="D611" s="49" t="str">
        <f>Tabla8[[#This Row],[Numero Documento]]&amp;Tabla8[[#This Row],[PROG]]&amp;LEFT(Tabla8[[#This Row],[Tipo Empleado]],3)</f>
        <v>0011281599813FIJ</v>
      </c>
      <c r="E611" s="49" t="s">
        <v>377</v>
      </c>
      <c r="F611" s="50" t="s">
        <v>346</v>
      </c>
      <c r="G611" s="49" t="s">
        <v>3175</v>
      </c>
      <c r="H611" s="49" t="s">
        <v>342</v>
      </c>
      <c r="I611" s="51" t="s">
        <v>1670</v>
      </c>
      <c r="J611" s="50" t="s">
        <v>3135</v>
      </c>
      <c r="K611" t="str">
        <f t="shared" si="9"/>
        <v>M</v>
      </c>
    </row>
    <row r="612" spans="1:11">
      <c r="A612" s="48" t="s">
        <v>2070</v>
      </c>
      <c r="B612" s="49" t="str">
        <f>_xlfn.XLOOKUP(Tabla8[[#This Row],[Codigo Area Liquidacion]],TBLAREA[PLANTA],TBLAREA[PROG])</f>
        <v>01</v>
      </c>
      <c r="C612" s="50" t="s">
        <v>11</v>
      </c>
      <c r="D612" s="49" t="str">
        <f>Tabla8[[#This Row],[Numero Documento]]&amp;Tabla8[[#This Row],[PROG]]&amp;LEFT(Tabla8[[#This Row],[Tipo Empleado]],3)</f>
        <v>0011282421401FIJ</v>
      </c>
      <c r="E612" s="49" t="s">
        <v>1068</v>
      </c>
      <c r="F612" s="50" t="s">
        <v>1069</v>
      </c>
      <c r="G612" s="49" t="s">
        <v>3133</v>
      </c>
      <c r="H612" s="49" t="s">
        <v>255</v>
      </c>
      <c r="I612" s="51" t="s">
        <v>1695</v>
      </c>
      <c r="J612" s="50" t="s">
        <v>3135</v>
      </c>
      <c r="K612" t="str">
        <f t="shared" si="9"/>
        <v>M</v>
      </c>
    </row>
    <row r="613" spans="1:11">
      <c r="A613" s="48" t="s">
        <v>2133</v>
      </c>
      <c r="B613" s="49" t="str">
        <f>_xlfn.XLOOKUP(Tabla8[[#This Row],[Codigo Area Liquidacion]],TBLAREA[PLANTA],TBLAREA[PROG])</f>
        <v>01</v>
      </c>
      <c r="C613" s="50" t="s">
        <v>11</v>
      </c>
      <c r="D613" s="49" t="str">
        <f>Tabla8[[#This Row],[Numero Documento]]&amp;Tabla8[[#This Row],[PROG]]&amp;LEFT(Tabla8[[#This Row],[Tipo Empleado]],3)</f>
        <v>0011282603701FIJ</v>
      </c>
      <c r="E613" s="49" t="s">
        <v>221</v>
      </c>
      <c r="F613" s="50" t="s">
        <v>15</v>
      </c>
      <c r="G613" s="49" t="s">
        <v>3133</v>
      </c>
      <c r="H613" s="49" t="s">
        <v>1960</v>
      </c>
      <c r="I613" s="51" t="s">
        <v>1686</v>
      </c>
      <c r="J613" s="50" t="s">
        <v>3135</v>
      </c>
      <c r="K613" t="str">
        <f t="shared" si="9"/>
        <v>M</v>
      </c>
    </row>
    <row r="614" spans="1:11">
      <c r="A614" s="48" t="s">
        <v>2561</v>
      </c>
      <c r="B614" s="49" t="str">
        <f>_xlfn.XLOOKUP(Tabla8[[#This Row],[Codigo Area Liquidacion]],TBLAREA[PLANTA],TBLAREA[PROG])</f>
        <v>11</v>
      </c>
      <c r="C614" s="50" t="s">
        <v>11</v>
      </c>
      <c r="D614" s="49" t="str">
        <f>Tabla8[[#This Row],[Numero Documento]]&amp;Tabla8[[#This Row],[PROG]]&amp;LEFT(Tabla8[[#This Row],[Tipo Empleado]],3)</f>
        <v>0011283824811FIJ</v>
      </c>
      <c r="E614" s="49" t="s">
        <v>1921</v>
      </c>
      <c r="F614" s="50" t="s">
        <v>1186</v>
      </c>
      <c r="G614" s="49" t="s">
        <v>3145</v>
      </c>
      <c r="H614" s="49" t="s">
        <v>728</v>
      </c>
      <c r="I614" s="51" t="s">
        <v>1674</v>
      </c>
      <c r="J614" s="50" t="s">
        <v>3136</v>
      </c>
      <c r="K614" t="str">
        <f t="shared" si="9"/>
        <v>F</v>
      </c>
    </row>
    <row r="615" spans="1:11">
      <c r="A615" s="48" t="s">
        <v>2101</v>
      </c>
      <c r="B615" s="49" t="str">
        <f>_xlfn.XLOOKUP(Tabla8[[#This Row],[Codigo Area Liquidacion]],TBLAREA[PLANTA],TBLAREA[PROG])</f>
        <v>01</v>
      </c>
      <c r="C615" s="50" t="s">
        <v>11</v>
      </c>
      <c r="D615" s="49" t="str">
        <f>Tabla8[[#This Row],[Numero Documento]]&amp;Tabla8[[#This Row],[PROG]]&amp;LEFT(Tabla8[[#This Row],[Tipo Empleado]],3)</f>
        <v>0011285843601FIJ</v>
      </c>
      <c r="E615" s="49" t="s">
        <v>262</v>
      </c>
      <c r="F615" s="50" t="s">
        <v>259</v>
      </c>
      <c r="G615" s="49" t="s">
        <v>3133</v>
      </c>
      <c r="H615" s="49" t="s">
        <v>1962</v>
      </c>
      <c r="I615" s="51" t="s">
        <v>1718</v>
      </c>
      <c r="J615" s="50" t="s">
        <v>3135</v>
      </c>
      <c r="K615" t="str">
        <f t="shared" si="9"/>
        <v>M</v>
      </c>
    </row>
    <row r="616" spans="1:11">
      <c r="A616" s="48" t="s">
        <v>1525</v>
      </c>
      <c r="B616" s="49" t="str">
        <f>_xlfn.XLOOKUP(Tabla8[[#This Row],[Codigo Area Liquidacion]],TBLAREA[PLANTA],TBLAREA[PROG])</f>
        <v>11</v>
      </c>
      <c r="C616" s="50" t="s">
        <v>11</v>
      </c>
      <c r="D616" s="49" t="str">
        <f>Tabla8[[#This Row],[Numero Documento]]&amp;Tabla8[[#This Row],[PROG]]&amp;LEFT(Tabla8[[#This Row],[Tipo Empleado]],3)</f>
        <v>0011285979811FIJ</v>
      </c>
      <c r="E616" s="49" t="s">
        <v>154</v>
      </c>
      <c r="F616" s="50" t="s">
        <v>155</v>
      </c>
      <c r="G616" s="49" t="s">
        <v>3145</v>
      </c>
      <c r="H616" s="49" t="s">
        <v>1951</v>
      </c>
      <c r="I616" s="51" t="s">
        <v>1683</v>
      </c>
      <c r="J616" s="50" t="s">
        <v>3135</v>
      </c>
      <c r="K616" t="str">
        <f t="shared" si="9"/>
        <v>M</v>
      </c>
    </row>
    <row r="617" spans="1:11">
      <c r="A617" s="48" t="s">
        <v>2249</v>
      </c>
      <c r="B617" s="49" t="str">
        <f>_xlfn.XLOOKUP(Tabla8[[#This Row],[Codigo Area Liquidacion]],TBLAREA[PLANTA],TBLAREA[PROG])</f>
        <v>01</v>
      </c>
      <c r="C617" s="50" t="s">
        <v>11</v>
      </c>
      <c r="D617" s="49" t="str">
        <f>Tabla8[[#This Row],[Numero Documento]]&amp;Tabla8[[#This Row],[PROG]]&amp;LEFT(Tabla8[[#This Row],[Tipo Empleado]],3)</f>
        <v>0011287467201FIJ</v>
      </c>
      <c r="E617" s="49" t="s">
        <v>1125</v>
      </c>
      <c r="F617" s="50" t="s">
        <v>209</v>
      </c>
      <c r="G617" s="49" t="s">
        <v>3133</v>
      </c>
      <c r="H617" s="49" t="s">
        <v>596</v>
      </c>
      <c r="I617" s="51" t="s">
        <v>1698</v>
      </c>
      <c r="J617" s="50" t="s">
        <v>3135</v>
      </c>
      <c r="K617" t="str">
        <f t="shared" si="9"/>
        <v>M</v>
      </c>
    </row>
    <row r="618" spans="1:11">
      <c r="A618" s="48" t="s">
        <v>1493</v>
      </c>
      <c r="B618" s="49" t="str">
        <f>_xlfn.XLOOKUP(Tabla8[[#This Row],[Codigo Area Liquidacion]],TBLAREA[PLANTA],TBLAREA[PROG])</f>
        <v>13</v>
      </c>
      <c r="C618" s="50" t="s">
        <v>11</v>
      </c>
      <c r="D618" s="49" t="str">
        <f>Tabla8[[#This Row],[Numero Documento]]&amp;Tabla8[[#This Row],[PROG]]&amp;LEFT(Tabla8[[#This Row],[Tipo Empleado]],3)</f>
        <v>0011293616613FIJ</v>
      </c>
      <c r="E618" s="49" t="s">
        <v>557</v>
      </c>
      <c r="F618" s="50" t="s">
        <v>393</v>
      </c>
      <c r="G618" s="49" t="s">
        <v>3175</v>
      </c>
      <c r="H618" s="49" t="s">
        <v>342</v>
      </c>
      <c r="I618" s="51" t="s">
        <v>1670</v>
      </c>
      <c r="J618" s="50" t="s">
        <v>3135</v>
      </c>
      <c r="K618" t="str">
        <f t="shared" si="9"/>
        <v>M</v>
      </c>
    </row>
    <row r="619" spans="1:11">
      <c r="A619" s="48" t="s">
        <v>2627</v>
      </c>
      <c r="B619" s="49" t="str">
        <f>_xlfn.XLOOKUP(Tabla8[[#This Row],[Codigo Area Liquidacion]],TBLAREA[PLANTA],TBLAREA[PROG])</f>
        <v>11</v>
      </c>
      <c r="C619" s="50" t="s">
        <v>11</v>
      </c>
      <c r="D619" s="49" t="str">
        <f>Tabla8[[#This Row],[Numero Documento]]&amp;Tabla8[[#This Row],[PROG]]&amp;LEFT(Tabla8[[#This Row],[Tipo Empleado]],3)</f>
        <v>0011294002811FIJ</v>
      </c>
      <c r="E619" s="49" t="s">
        <v>860</v>
      </c>
      <c r="F619" s="50" t="s">
        <v>8</v>
      </c>
      <c r="G619" s="49" t="s">
        <v>3145</v>
      </c>
      <c r="H619" s="49" t="s">
        <v>830</v>
      </c>
      <c r="I619" s="51" t="s">
        <v>1672</v>
      </c>
      <c r="J619" s="50" t="s">
        <v>3136</v>
      </c>
      <c r="K619" t="str">
        <f t="shared" si="9"/>
        <v>F</v>
      </c>
    </row>
    <row r="620" spans="1:11">
      <c r="A620" s="48" t="s">
        <v>1365</v>
      </c>
      <c r="B620" s="49" t="str">
        <f>_xlfn.XLOOKUP(Tabla8[[#This Row],[Codigo Area Liquidacion]],TBLAREA[PLANTA],TBLAREA[PROG])</f>
        <v>01</v>
      </c>
      <c r="C620" s="50" t="s">
        <v>11</v>
      </c>
      <c r="D620" s="49" t="str">
        <f>Tabla8[[#This Row],[Numero Documento]]&amp;Tabla8[[#This Row],[PROG]]&amp;LEFT(Tabla8[[#This Row],[Tipo Empleado]],3)</f>
        <v>0011294643901FIJ</v>
      </c>
      <c r="E620" s="49" t="s">
        <v>984</v>
      </c>
      <c r="F620" s="50" t="s">
        <v>985</v>
      </c>
      <c r="G620" s="49" t="s">
        <v>3133</v>
      </c>
      <c r="H620" s="49" t="s">
        <v>960</v>
      </c>
      <c r="I620" s="51" t="s">
        <v>1710</v>
      </c>
      <c r="J620" s="50" t="s">
        <v>3136</v>
      </c>
      <c r="K620" t="str">
        <f t="shared" si="9"/>
        <v>F</v>
      </c>
    </row>
    <row r="621" spans="1:11">
      <c r="A621" s="48" t="s">
        <v>2800</v>
      </c>
      <c r="B621" s="49" t="str">
        <f>_xlfn.XLOOKUP(Tabla8[[#This Row],[Codigo Area Liquidacion]],TBLAREA[PLANTA],TBLAREA[PROG])</f>
        <v>01</v>
      </c>
      <c r="C621" s="50" t="s">
        <v>3036</v>
      </c>
      <c r="D621" s="49" t="str">
        <f>Tabla8[[#This Row],[Numero Documento]]&amp;Tabla8[[#This Row],[PROG]]&amp;LEFT(Tabla8[[#This Row],[Tipo Empleado]],3)</f>
        <v>0011313905901EMP</v>
      </c>
      <c r="E621" s="49" t="s">
        <v>1652</v>
      </c>
      <c r="F621" s="50" t="s">
        <v>59</v>
      </c>
      <c r="G621" s="49" t="s">
        <v>3133</v>
      </c>
      <c r="H621" s="49" t="s">
        <v>1116</v>
      </c>
      <c r="I621" s="51" t="s">
        <v>1679</v>
      </c>
      <c r="J621" s="50" t="s">
        <v>3136</v>
      </c>
      <c r="K621" t="str">
        <f t="shared" si="9"/>
        <v>F</v>
      </c>
    </row>
    <row r="622" spans="1:11">
      <c r="A622" s="48" t="s">
        <v>2094</v>
      </c>
      <c r="B622" s="49" t="str">
        <f>_xlfn.XLOOKUP(Tabla8[[#This Row],[Codigo Area Liquidacion]],TBLAREA[PLANTA],TBLAREA[PROG])</f>
        <v>01</v>
      </c>
      <c r="C622" s="50" t="s">
        <v>11</v>
      </c>
      <c r="D622" s="49" t="str">
        <f>Tabla8[[#This Row],[Numero Documento]]&amp;Tabla8[[#This Row],[PROG]]&amp;LEFT(Tabla8[[#This Row],[Tipo Empleado]],3)</f>
        <v>0011317980801FIJ</v>
      </c>
      <c r="E622" s="49" t="s">
        <v>1054</v>
      </c>
      <c r="F622" s="50" t="s">
        <v>724</v>
      </c>
      <c r="G622" s="49" t="s">
        <v>3133</v>
      </c>
      <c r="H622" s="49" t="s">
        <v>716</v>
      </c>
      <c r="I622" s="51" t="s">
        <v>1671</v>
      </c>
      <c r="J622" s="50" t="s">
        <v>3135</v>
      </c>
      <c r="K622" t="str">
        <f t="shared" si="9"/>
        <v>M</v>
      </c>
    </row>
    <row r="623" spans="1:11">
      <c r="A623" s="48" t="s">
        <v>1380</v>
      </c>
      <c r="B623" s="49" t="str">
        <f>_xlfn.XLOOKUP(Tabla8[[#This Row],[Codigo Area Liquidacion]],TBLAREA[PLANTA],TBLAREA[PROG])</f>
        <v>01</v>
      </c>
      <c r="C623" s="50" t="s">
        <v>11</v>
      </c>
      <c r="D623" s="49" t="str">
        <f>Tabla8[[#This Row],[Numero Documento]]&amp;Tabla8[[#This Row],[PROG]]&amp;LEFT(Tabla8[[#This Row],[Tipo Empleado]],3)</f>
        <v>0011320018201FIJ</v>
      </c>
      <c r="E623" s="49" t="s">
        <v>222</v>
      </c>
      <c r="F623" s="50" t="s">
        <v>42</v>
      </c>
      <c r="G623" s="49" t="s">
        <v>3133</v>
      </c>
      <c r="H623" s="49" t="s">
        <v>1960</v>
      </c>
      <c r="I623" s="51" t="s">
        <v>1686</v>
      </c>
      <c r="J623" s="50" t="s">
        <v>3135</v>
      </c>
      <c r="K623" t="str">
        <f t="shared" si="9"/>
        <v>M</v>
      </c>
    </row>
    <row r="624" spans="1:11">
      <c r="A624" s="52" t="s">
        <v>2275</v>
      </c>
      <c r="B624" s="49" t="str">
        <f>_xlfn.XLOOKUP(Tabla8[[#This Row],[Codigo Area Liquidacion]],TBLAREA[PLANTA],TBLAREA[PROG])</f>
        <v>01</v>
      </c>
      <c r="C624" s="50" t="s">
        <v>11</v>
      </c>
      <c r="D624" s="49" t="str">
        <f>Tabla8[[#This Row],[Numero Documento]]&amp;Tabla8[[#This Row],[PROG]]&amp;LEFT(Tabla8[[#This Row],[Tipo Empleado]],3)</f>
        <v>0011320929001FIJ</v>
      </c>
      <c r="E624" s="49" t="s">
        <v>327</v>
      </c>
      <c r="F624" s="50" t="s">
        <v>55</v>
      </c>
      <c r="G624" s="49" t="s">
        <v>3133</v>
      </c>
      <c r="H624" s="49" t="s">
        <v>255</v>
      </c>
      <c r="I624" s="51" t="s">
        <v>1695</v>
      </c>
      <c r="J624" s="50" t="s">
        <v>3136</v>
      </c>
      <c r="K624" t="str">
        <f t="shared" si="9"/>
        <v>F</v>
      </c>
    </row>
    <row r="625" spans="1:11">
      <c r="A625" s="48" t="s">
        <v>2275</v>
      </c>
      <c r="B625" s="49" t="str">
        <f>_xlfn.XLOOKUP(Tabla8[[#This Row],[Codigo Area Liquidacion]],TBLAREA[PLANTA],TBLAREA[PROG])</f>
        <v>13</v>
      </c>
      <c r="C625" s="50" t="s">
        <v>11</v>
      </c>
      <c r="D625" s="49" t="str">
        <f>Tabla8[[#This Row],[Numero Documento]]&amp;Tabla8[[#This Row],[PROG]]&amp;LEFT(Tabla8[[#This Row],[Tipo Empleado]],3)</f>
        <v>0011320929013FIJ</v>
      </c>
      <c r="E625" s="49" t="s">
        <v>327</v>
      </c>
      <c r="F625" s="50" t="s">
        <v>55</v>
      </c>
      <c r="G625" s="49" t="s">
        <v>3175</v>
      </c>
      <c r="H625" s="49" t="s">
        <v>342</v>
      </c>
      <c r="I625" s="51" t="s">
        <v>1670</v>
      </c>
      <c r="J625" s="50" t="s">
        <v>3136</v>
      </c>
      <c r="K625" t="str">
        <f t="shared" si="9"/>
        <v>F</v>
      </c>
    </row>
    <row r="626" spans="1:11">
      <c r="A626" s="48" t="s">
        <v>2756</v>
      </c>
      <c r="B626" s="49" t="str">
        <f>_xlfn.XLOOKUP(Tabla8[[#This Row],[Codigo Area Liquidacion]],TBLAREA[PLANTA],TBLAREA[PROG])</f>
        <v>01</v>
      </c>
      <c r="C626" s="50" t="s">
        <v>3036</v>
      </c>
      <c r="D626" s="49" t="str">
        <f>Tabla8[[#This Row],[Numero Documento]]&amp;Tabla8[[#This Row],[PROG]]&amp;LEFT(Tabla8[[#This Row],[Tipo Empleado]],3)</f>
        <v>0011321675801EMP</v>
      </c>
      <c r="E626" s="49" t="s">
        <v>1862</v>
      </c>
      <c r="F626" s="50" t="s">
        <v>59</v>
      </c>
      <c r="G626" s="49" t="s">
        <v>3133</v>
      </c>
      <c r="H626" s="49" t="s">
        <v>1116</v>
      </c>
      <c r="I626" s="51" t="s">
        <v>1679</v>
      </c>
      <c r="J626" s="50" t="s">
        <v>3135</v>
      </c>
      <c r="K626" t="str">
        <f t="shared" si="9"/>
        <v>M</v>
      </c>
    </row>
    <row r="627" spans="1:11">
      <c r="A627" s="48" t="s">
        <v>1470</v>
      </c>
      <c r="B627" s="49" t="str">
        <f>_xlfn.XLOOKUP(Tabla8[[#This Row],[Codigo Area Liquidacion]],TBLAREA[PLANTA],TBLAREA[PROG])</f>
        <v>13</v>
      </c>
      <c r="C627" s="50" t="s">
        <v>11</v>
      </c>
      <c r="D627" s="49" t="str">
        <f>Tabla8[[#This Row],[Numero Documento]]&amp;Tabla8[[#This Row],[PROG]]&amp;LEFT(Tabla8[[#This Row],[Tipo Empleado]],3)</f>
        <v>0011327316313FIJ</v>
      </c>
      <c r="E627" s="49" t="s">
        <v>517</v>
      </c>
      <c r="F627" s="50" t="s">
        <v>518</v>
      </c>
      <c r="G627" s="49" t="s">
        <v>3175</v>
      </c>
      <c r="H627" s="49" t="s">
        <v>342</v>
      </c>
      <c r="I627" s="51" t="s">
        <v>1670</v>
      </c>
      <c r="J627" s="50" t="s">
        <v>3136</v>
      </c>
      <c r="K627" t="str">
        <f t="shared" si="9"/>
        <v>F</v>
      </c>
    </row>
    <row r="628" spans="1:11">
      <c r="A628" s="48" t="s">
        <v>3301</v>
      </c>
      <c r="B628" s="49" t="str">
        <f>_xlfn.XLOOKUP(Tabla8[[#This Row],[Codigo Area Liquidacion]],TBLAREA[PLANTA],TBLAREA[PROG])</f>
        <v>11</v>
      </c>
      <c r="C628" s="50" t="s">
        <v>11</v>
      </c>
      <c r="D628" s="49" t="str">
        <f>Tabla8[[#This Row],[Numero Documento]]&amp;Tabla8[[#This Row],[PROG]]&amp;LEFT(Tabla8[[#This Row],[Tipo Empleado]],3)</f>
        <v>0011331764811FIJ</v>
      </c>
      <c r="E628" s="49" t="s">
        <v>3268</v>
      </c>
      <c r="F628" s="50" t="s">
        <v>389</v>
      </c>
      <c r="G628" s="49" t="s">
        <v>3145</v>
      </c>
      <c r="H628" s="49" t="s">
        <v>106</v>
      </c>
      <c r="I628" s="51" t="s">
        <v>1690</v>
      </c>
      <c r="J628" s="50" t="s">
        <v>3136</v>
      </c>
      <c r="K628" t="str">
        <f t="shared" si="9"/>
        <v>F</v>
      </c>
    </row>
    <row r="629" spans="1:11">
      <c r="A629" s="48" t="s">
        <v>1451</v>
      </c>
      <c r="B629" s="49" t="str">
        <f>_xlfn.XLOOKUP(Tabla8[[#This Row],[Codigo Area Liquidacion]],TBLAREA[PLANTA],TBLAREA[PROG])</f>
        <v>13</v>
      </c>
      <c r="C629" s="50" t="s">
        <v>11</v>
      </c>
      <c r="D629" s="49" t="str">
        <f>Tabla8[[#This Row],[Numero Documento]]&amp;Tabla8[[#This Row],[PROG]]&amp;LEFT(Tabla8[[#This Row],[Tipo Empleado]],3)</f>
        <v>0011332095613FIJ</v>
      </c>
      <c r="E629" s="49" t="s">
        <v>489</v>
      </c>
      <c r="F629" s="50" t="s">
        <v>8</v>
      </c>
      <c r="G629" s="49" t="s">
        <v>3175</v>
      </c>
      <c r="H629" s="49" t="s">
        <v>342</v>
      </c>
      <c r="I629" s="51" t="s">
        <v>1670</v>
      </c>
      <c r="J629" s="50" t="s">
        <v>3136</v>
      </c>
      <c r="K629" t="str">
        <f t="shared" si="9"/>
        <v>F</v>
      </c>
    </row>
    <row r="630" spans="1:11">
      <c r="A630" s="48" t="s">
        <v>1467</v>
      </c>
      <c r="B630" s="49" t="str">
        <f>_xlfn.XLOOKUP(Tabla8[[#This Row],[Codigo Area Liquidacion]],TBLAREA[PLANTA],TBLAREA[PROG])</f>
        <v>13</v>
      </c>
      <c r="C630" s="50" t="s">
        <v>11</v>
      </c>
      <c r="D630" s="49" t="str">
        <f>Tabla8[[#This Row],[Numero Documento]]&amp;Tabla8[[#This Row],[PROG]]&amp;LEFT(Tabla8[[#This Row],[Tipo Empleado]],3)</f>
        <v>0011333206813FIJ</v>
      </c>
      <c r="E630" s="49" t="s">
        <v>514</v>
      </c>
      <c r="F630" s="50" t="s">
        <v>474</v>
      </c>
      <c r="G630" s="49" t="s">
        <v>3175</v>
      </c>
      <c r="H630" s="49" t="s">
        <v>342</v>
      </c>
      <c r="I630" s="51" t="s">
        <v>1670</v>
      </c>
      <c r="J630" s="50" t="s">
        <v>3135</v>
      </c>
      <c r="K630" t="str">
        <f t="shared" si="9"/>
        <v>M</v>
      </c>
    </row>
    <row r="631" spans="1:11">
      <c r="A631" s="48" t="s">
        <v>3686</v>
      </c>
      <c r="B631" s="49" t="str">
        <f>_xlfn.XLOOKUP(Tabla8[[#This Row],[Codigo Area Liquidacion]],TBLAREA[PLANTA],TBLAREA[PROG])</f>
        <v>01</v>
      </c>
      <c r="C631" s="50" t="s">
        <v>3036</v>
      </c>
      <c r="D631" s="49" t="str">
        <f>Tabla8[[#This Row],[Numero Documento]]&amp;Tabla8[[#This Row],[PROG]]&amp;LEFT(Tabla8[[#This Row],[Tipo Empleado]],3)</f>
        <v>0011337882201EMP</v>
      </c>
      <c r="E631" s="49" t="s">
        <v>3685</v>
      </c>
      <c r="F631" s="50" t="s">
        <v>3680</v>
      </c>
      <c r="G631" s="49" t="s">
        <v>3133</v>
      </c>
      <c r="H631" s="49" t="s">
        <v>1116</v>
      </c>
      <c r="I631" s="51" t="s">
        <v>1679</v>
      </c>
      <c r="J631" s="50" t="s">
        <v>3136</v>
      </c>
      <c r="K631" t="str">
        <f t="shared" si="9"/>
        <v>F</v>
      </c>
    </row>
    <row r="632" spans="1:11">
      <c r="A632" s="48" t="s">
        <v>2716</v>
      </c>
      <c r="B632" s="49" t="str">
        <f>_xlfn.XLOOKUP(Tabla8[[#This Row],[Codigo Area Liquidacion]],TBLAREA[PLANTA],TBLAREA[PROG])</f>
        <v>11</v>
      </c>
      <c r="C632" s="50" t="s">
        <v>11</v>
      </c>
      <c r="D632" s="49" t="str">
        <f>Tabla8[[#This Row],[Numero Documento]]&amp;Tabla8[[#This Row],[PROG]]&amp;LEFT(Tabla8[[#This Row],[Tipo Empleado]],3)</f>
        <v>0011347970311FIJ</v>
      </c>
      <c r="E632" s="49" t="s">
        <v>182</v>
      </c>
      <c r="F632" s="50" t="s">
        <v>155</v>
      </c>
      <c r="G632" s="49" t="s">
        <v>3145</v>
      </c>
      <c r="H632" s="49" t="s">
        <v>1951</v>
      </c>
      <c r="I632" s="51" t="s">
        <v>1683</v>
      </c>
      <c r="J632" s="50" t="s">
        <v>3135</v>
      </c>
      <c r="K632" t="str">
        <f t="shared" si="9"/>
        <v>M</v>
      </c>
    </row>
    <row r="633" spans="1:11">
      <c r="A633" s="48" t="s">
        <v>3294</v>
      </c>
      <c r="B633" s="49" t="str">
        <f>_xlfn.XLOOKUP(Tabla8[[#This Row],[Codigo Area Liquidacion]],TBLAREA[PLANTA],TBLAREA[PROG])</f>
        <v>01</v>
      </c>
      <c r="C633" s="50" t="s">
        <v>3036</v>
      </c>
      <c r="D633" s="49" t="str">
        <f>Tabla8[[#This Row],[Numero Documento]]&amp;Tabla8[[#This Row],[PROG]]&amp;LEFT(Tabla8[[#This Row],[Tipo Empleado]],3)</f>
        <v>0011348281401EMP</v>
      </c>
      <c r="E633" s="49" t="s">
        <v>3259</v>
      </c>
      <c r="F633" s="50" t="s">
        <v>3260</v>
      </c>
      <c r="G633" s="49" t="s">
        <v>3133</v>
      </c>
      <c r="H633" s="49" t="s">
        <v>1116</v>
      </c>
      <c r="I633" s="51" t="s">
        <v>1679</v>
      </c>
      <c r="J633" s="50" t="s">
        <v>3135</v>
      </c>
      <c r="K633" t="str">
        <f t="shared" si="9"/>
        <v>M</v>
      </c>
    </row>
    <row r="634" spans="1:11">
      <c r="A634" s="48" t="s">
        <v>2257</v>
      </c>
      <c r="B634" s="49" t="str">
        <f>_xlfn.XLOOKUP(Tabla8[[#This Row],[Codigo Area Liquidacion]],TBLAREA[PLANTA],TBLAREA[PROG])</f>
        <v>01</v>
      </c>
      <c r="C634" s="50" t="s">
        <v>11</v>
      </c>
      <c r="D634" s="49" t="str">
        <f>Tabla8[[#This Row],[Numero Documento]]&amp;Tabla8[[#This Row],[PROG]]&amp;LEFT(Tabla8[[#This Row],[Tipo Empleado]],3)</f>
        <v>0011353340001FIJ</v>
      </c>
      <c r="E634" s="49" t="s">
        <v>1145</v>
      </c>
      <c r="F634" s="50" t="s">
        <v>10</v>
      </c>
      <c r="G634" s="49" t="s">
        <v>3133</v>
      </c>
      <c r="H634" s="49" t="s">
        <v>205</v>
      </c>
      <c r="I634" s="51" t="s">
        <v>1691</v>
      </c>
      <c r="J634" s="50" t="s">
        <v>3136</v>
      </c>
      <c r="K634" t="str">
        <f t="shared" si="9"/>
        <v>F</v>
      </c>
    </row>
    <row r="635" spans="1:11">
      <c r="A635" s="48" t="s">
        <v>2248</v>
      </c>
      <c r="B635" s="49" t="str">
        <f>_xlfn.XLOOKUP(Tabla8[[#This Row],[Codigo Area Liquidacion]],TBLAREA[PLANTA],TBLAREA[PROG])</f>
        <v>01</v>
      </c>
      <c r="C635" s="50" t="s">
        <v>11</v>
      </c>
      <c r="D635" s="49" t="str">
        <f>Tabla8[[#This Row],[Numero Documento]]&amp;Tabla8[[#This Row],[PROG]]&amp;LEFT(Tabla8[[#This Row],[Tipo Empleado]],3)</f>
        <v>0011359801501FIJ</v>
      </c>
      <c r="E635" s="49" t="s">
        <v>1216</v>
      </c>
      <c r="F635" s="50" t="s">
        <v>120</v>
      </c>
      <c r="G635" s="49" t="s">
        <v>3133</v>
      </c>
      <c r="H635" s="49" t="s">
        <v>266</v>
      </c>
      <c r="I635" s="51" t="s">
        <v>1687</v>
      </c>
      <c r="J635" s="50" t="s">
        <v>3135</v>
      </c>
      <c r="K635" t="str">
        <f t="shared" si="9"/>
        <v>M</v>
      </c>
    </row>
    <row r="636" spans="1:11">
      <c r="A636" s="48" t="s">
        <v>3230</v>
      </c>
      <c r="B636" s="49" t="str">
        <f>_xlfn.XLOOKUP(Tabla8[[#This Row],[Codigo Area Liquidacion]],TBLAREA[PLANTA],TBLAREA[PROG])</f>
        <v>01</v>
      </c>
      <c r="C636" s="50" t="s">
        <v>11</v>
      </c>
      <c r="D636" s="49" t="str">
        <f>Tabla8[[#This Row],[Numero Documento]]&amp;Tabla8[[#This Row],[PROG]]&amp;LEFT(Tabla8[[#This Row],[Tipo Empleado]],3)</f>
        <v>0011363972801FIJ</v>
      </c>
      <c r="E636" s="49" t="s">
        <v>3213</v>
      </c>
      <c r="F636" s="50" t="s">
        <v>8</v>
      </c>
      <c r="G636" s="49" t="s">
        <v>3133</v>
      </c>
      <c r="H636" s="49" t="s">
        <v>266</v>
      </c>
      <c r="I636" s="51" t="s">
        <v>1687</v>
      </c>
      <c r="J636" s="50" t="s">
        <v>3136</v>
      </c>
      <c r="K636" t="str">
        <f t="shared" si="9"/>
        <v>F</v>
      </c>
    </row>
    <row r="637" spans="1:11">
      <c r="A637" s="48" t="s">
        <v>1334</v>
      </c>
      <c r="B637" s="49" t="str">
        <f>_xlfn.XLOOKUP(Tabla8[[#This Row],[Codigo Area Liquidacion]],TBLAREA[PLANTA],TBLAREA[PROG])</f>
        <v>01</v>
      </c>
      <c r="C637" s="50" t="s">
        <v>11</v>
      </c>
      <c r="D637" s="49" t="str">
        <f>Tabla8[[#This Row],[Numero Documento]]&amp;Tabla8[[#This Row],[PROG]]&amp;LEFT(Tabla8[[#This Row],[Tipo Empleado]],3)</f>
        <v>0011364937001FIJ</v>
      </c>
      <c r="E637" s="49" t="s">
        <v>972</v>
      </c>
      <c r="F637" s="50" t="s">
        <v>973</v>
      </c>
      <c r="G637" s="49" t="s">
        <v>3133</v>
      </c>
      <c r="H637" s="49" t="s">
        <v>960</v>
      </c>
      <c r="I637" s="51" t="s">
        <v>1710</v>
      </c>
      <c r="J637" s="50" t="s">
        <v>3136</v>
      </c>
      <c r="K637" t="str">
        <f t="shared" si="9"/>
        <v>F</v>
      </c>
    </row>
    <row r="638" spans="1:11">
      <c r="A638" s="48" t="s">
        <v>1481</v>
      </c>
      <c r="B638" s="49" t="str">
        <f>_xlfn.XLOOKUP(Tabla8[[#This Row],[Codigo Area Liquidacion]],TBLAREA[PLANTA],TBLAREA[PROG])</f>
        <v>13</v>
      </c>
      <c r="C638" s="50" t="s">
        <v>11</v>
      </c>
      <c r="D638" s="49" t="str">
        <f>Tabla8[[#This Row],[Numero Documento]]&amp;Tabla8[[#This Row],[PROG]]&amp;LEFT(Tabla8[[#This Row],[Tipo Empleado]],3)</f>
        <v>0011369924313FIJ</v>
      </c>
      <c r="E638" s="49" t="s">
        <v>531</v>
      </c>
      <c r="F638" s="50" t="s">
        <v>8</v>
      </c>
      <c r="G638" s="49" t="s">
        <v>3175</v>
      </c>
      <c r="H638" s="49" t="s">
        <v>342</v>
      </c>
      <c r="I638" s="51" t="s">
        <v>1670</v>
      </c>
      <c r="J638" s="50" t="s">
        <v>3135</v>
      </c>
      <c r="K638" t="str">
        <f t="shared" si="9"/>
        <v>M</v>
      </c>
    </row>
    <row r="639" spans="1:11">
      <c r="A639" s="48" t="s">
        <v>1526</v>
      </c>
      <c r="B639" s="49" t="str">
        <f>_xlfn.XLOOKUP(Tabla8[[#This Row],[Codigo Area Liquidacion]],TBLAREA[PLANTA],TBLAREA[PROG])</f>
        <v>11</v>
      </c>
      <c r="C639" s="50" t="s">
        <v>11</v>
      </c>
      <c r="D639" s="49" t="str">
        <f>Tabla8[[#This Row],[Numero Documento]]&amp;Tabla8[[#This Row],[PROG]]&amp;LEFT(Tabla8[[#This Row],[Tipo Empleado]],3)</f>
        <v>0011374211811FIJ</v>
      </c>
      <c r="E639" s="49" t="s">
        <v>157</v>
      </c>
      <c r="F639" s="50" t="s">
        <v>153</v>
      </c>
      <c r="G639" s="49" t="s">
        <v>3145</v>
      </c>
      <c r="H639" s="49" t="s">
        <v>1951</v>
      </c>
      <c r="I639" s="51" t="s">
        <v>1683</v>
      </c>
      <c r="J639" s="50" t="s">
        <v>3135</v>
      </c>
      <c r="K639" t="str">
        <f t="shared" si="9"/>
        <v>M</v>
      </c>
    </row>
    <row r="640" spans="1:11">
      <c r="A640" s="48" t="s">
        <v>3653</v>
      </c>
      <c r="B640" s="49" t="str">
        <f>_xlfn.XLOOKUP(Tabla8[[#This Row],[Codigo Area Liquidacion]],TBLAREA[PLANTA],TBLAREA[PROG])</f>
        <v>01</v>
      </c>
      <c r="C640" s="50" t="s">
        <v>3036</v>
      </c>
      <c r="D640" s="49" t="str">
        <f>Tabla8[[#This Row],[Numero Documento]]&amp;Tabla8[[#This Row],[PROG]]&amp;LEFT(Tabla8[[#This Row],[Tipo Empleado]],3)</f>
        <v>0011374584801EMP</v>
      </c>
      <c r="E640" s="49" t="s">
        <v>3652</v>
      </c>
      <c r="F640" s="50" t="s">
        <v>100</v>
      </c>
      <c r="G640" s="49" t="s">
        <v>3133</v>
      </c>
      <c r="H640" s="49" t="s">
        <v>1116</v>
      </c>
      <c r="I640" s="51" t="s">
        <v>1679</v>
      </c>
      <c r="J640" s="50" t="s">
        <v>3135</v>
      </c>
      <c r="K640" t="str">
        <f t="shared" si="9"/>
        <v>M</v>
      </c>
    </row>
    <row r="641" spans="1:11">
      <c r="A641" s="48" t="s">
        <v>2637</v>
      </c>
      <c r="B641" s="49" t="str">
        <f>_xlfn.XLOOKUP(Tabla8[[#This Row],[Codigo Area Liquidacion]],TBLAREA[PLANTA],TBLAREA[PROG])</f>
        <v>11</v>
      </c>
      <c r="C641" s="50" t="s">
        <v>11</v>
      </c>
      <c r="D641" s="49" t="str">
        <f>Tabla8[[#This Row],[Numero Documento]]&amp;Tabla8[[#This Row],[PROG]]&amp;LEFT(Tabla8[[#This Row],[Tipo Empleado]],3)</f>
        <v>0011375723111FIJ</v>
      </c>
      <c r="E641" s="49" t="s">
        <v>1162</v>
      </c>
      <c r="F641" s="50" t="s">
        <v>1164</v>
      </c>
      <c r="G641" s="49" t="s">
        <v>3145</v>
      </c>
      <c r="H641" s="49" t="s">
        <v>73</v>
      </c>
      <c r="I641" s="51" t="s">
        <v>1684</v>
      </c>
      <c r="J641" s="50" t="s">
        <v>3135</v>
      </c>
      <c r="K641" t="str">
        <f t="shared" si="9"/>
        <v>M</v>
      </c>
    </row>
    <row r="642" spans="1:11">
      <c r="A642" s="48" t="s">
        <v>3008</v>
      </c>
      <c r="B642" s="49" t="str">
        <f>_xlfn.XLOOKUP(Tabla8[[#This Row],[Codigo Area Liquidacion]],TBLAREA[PLANTA],TBLAREA[PROG])</f>
        <v>01</v>
      </c>
      <c r="C642" s="50" t="s">
        <v>3045</v>
      </c>
      <c r="D642" s="49" t="str">
        <f>Tabla8[[#This Row],[Numero Documento]]&amp;Tabla8[[#This Row],[PROG]]&amp;LEFT(Tabla8[[#This Row],[Tipo Empleado]],3)</f>
        <v>0011382125001PER</v>
      </c>
      <c r="E642" s="49" t="s">
        <v>1663</v>
      </c>
      <c r="F642" s="50" t="s">
        <v>1060</v>
      </c>
      <c r="G642" s="49" t="s">
        <v>3133</v>
      </c>
      <c r="H642" s="49" t="s">
        <v>1116</v>
      </c>
      <c r="I642" s="51" t="s">
        <v>1679</v>
      </c>
      <c r="J642" s="50" t="s">
        <v>3135</v>
      </c>
      <c r="K642" t="str">
        <f t="shared" si="9"/>
        <v>M</v>
      </c>
    </row>
    <row r="643" spans="1:11">
      <c r="A643" s="48" t="s">
        <v>2720</v>
      </c>
      <c r="B643" s="49" t="str">
        <f>_xlfn.XLOOKUP(Tabla8[[#This Row],[Codigo Area Liquidacion]],TBLAREA[PLANTA],TBLAREA[PROG])</f>
        <v>11</v>
      </c>
      <c r="C643" s="50" t="s">
        <v>11</v>
      </c>
      <c r="D643" s="49" t="str">
        <f>Tabla8[[#This Row],[Numero Documento]]&amp;Tabla8[[#This Row],[PROG]]&amp;LEFT(Tabla8[[#This Row],[Tipo Empleado]],3)</f>
        <v>0011382754711FIJ</v>
      </c>
      <c r="E643" s="49" t="s">
        <v>101</v>
      </c>
      <c r="F643" s="50" t="s">
        <v>102</v>
      </c>
      <c r="G643" s="49" t="s">
        <v>3145</v>
      </c>
      <c r="H643" s="49" t="s">
        <v>73</v>
      </c>
      <c r="I643" s="51" t="s">
        <v>1684</v>
      </c>
      <c r="J643" s="50" t="s">
        <v>3135</v>
      </c>
      <c r="K643" t="str">
        <f t="shared" si="9"/>
        <v>M</v>
      </c>
    </row>
    <row r="644" spans="1:11">
      <c r="A644" s="48" t="s">
        <v>2497</v>
      </c>
      <c r="B644" s="49" t="str">
        <f>_xlfn.XLOOKUP(Tabla8[[#This Row],[Codigo Area Liquidacion]],TBLAREA[PLANTA],TBLAREA[PROG])</f>
        <v>13</v>
      </c>
      <c r="C644" s="50" t="s">
        <v>11</v>
      </c>
      <c r="D644" s="49" t="str">
        <f>Tabla8[[#This Row],[Numero Documento]]&amp;Tabla8[[#This Row],[PROG]]&amp;LEFT(Tabla8[[#This Row],[Tipo Empleado]],3)</f>
        <v>0011383475813FIJ</v>
      </c>
      <c r="E644" s="49" t="s">
        <v>1158</v>
      </c>
      <c r="F644" s="50" t="s">
        <v>363</v>
      </c>
      <c r="G644" s="49" t="s">
        <v>3175</v>
      </c>
      <c r="H644" s="49" t="s">
        <v>342</v>
      </c>
      <c r="I644" s="51" t="s">
        <v>1670</v>
      </c>
      <c r="J644" s="50" t="s">
        <v>3136</v>
      </c>
      <c r="K644" t="str">
        <f t="shared" si="9"/>
        <v>F</v>
      </c>
    </row>
    <row r="645" spans="1:11">
      <c r="A645" s="48" t="s">
        <v>2647</v>
      </c>
      <c r="B645" s="49" t="str">
        <f>_xlfn.XLOOKUP(Tabla8[[#This Row],[Codigo Area Liquidacion]],TBLAREA[PLANTA],TBLAREA[PROG])</f>
        <v>11</v>
      </c>
      <c r="C645" s="50" t="s">
        <v>11</v>
      </c>
      <c r="D645" s="49" t="str">
        <f>Tabla8[[#This Row],[Numero Documento]]&amp;Tabla8[[#This Row],[PROG]]&amp;LEFT(Tabla8[[#This Row],[Tipo Empleado]],3)</f>
        <v>0011388413411FIJ</v>
      </c>
      <c r="E645" s="49" t="s">
        <v>3150</v>
      </c>
      <c r="F645" s="50" t="s">
        <v>27</v>
      </c>
      <c r="G645" s="49" t="s">
        <v>3145</v>
      </c>
      <c r="H645" s="49" t="s">
        <v>830</v>
      </c>
      <c r="I645" s="51" t="s">
        <v>1672</v>
      </c>
      <c r="J645" s="50" t="s">
        <v>3135</v>
      </c>
      <c r="K645" t="str">
        <f t="shared" ref="K645:K708" si="10">LEFT(J645,1)</f>
        <v>M</v>
      </c>
    </row>
    <row r="646" spans="1:11">
      <c r="A646" s="48" t="s">
        <v>2605</v>
      </c>
      <c r="B646" s="49" t="str">
        <f>_xlfn.XLOOKUP(Tabla8[[#This Row],[Codigo Area Liquidacion]],TBLAREA[PLANTA],TBLAREA[PROG])</f>
        <v>11</v>
      </c>
      <c r="C646" s="50" t="s">
        <v>11</v>
      </c>
      <c r="D646" s="49" t="str">
        <f>Tabla8[[#This Row],[Numero Documento]]&amp;Tabla8[[#This Row],[PROG]]&amp;LEFT(Tabla8[[#This Row],[Tipo Empleado]],3)</f>
        <v>0011400697611FIJ</v>
      </c>
      <c r="E646" s="49" t="s">
        <v>852</v>
      </c>
      <c r="F646" s="50" t="s">
        <v>22</v>
      </c>
      <c r="G646" s="49" t="s">
        <v>3145</v>
      </c>
      <c r="H646" s="49" t="s">
        <v>830</v>
      </c>
      <c r="I646" s="51" t="s">
        <v>1672</v>
      </c>
      <c r="J646" s="50" t="s">
        <v>3135</v>
      </c>
      <c r="K646" t="str">
        <f t="shared" si="10"/>
        <v>M</v>
      </c>
    </row>
    <row r="647" spans="1:11">
      <c r="A647" s="48" t="s">
        <v>1422</v>
      </c>
      <c r="B647" s="49" t="str">
        <f>_xlfn.XLOOKUP(Tabla8[[#This Row],[Codigo Area Liquidacion]],TBLAREA[PLANTA],TBLAREA[PROG])</f>
        <v>13</v>
      </c>
      <c r="C647" s="50" t="s">
        <v>11</v>
      </c>
      <c r="D647" s="49" t="str">
        <f>Tabla8[[#This Row],[Numero Documento]]&amp;Tabla8[[#This Row],[PROG]]&amp;LEFT(Tabla8[[#This Row],[Tipo Empleado]],3)</f>
        <v>0011401029113FIJ</v>
      </c>
      <c r="E647" s="49" t="s">
        <v>3182</v>
      </c>
      <c r="F647" s="50" t="s">
        <v>8</v>
      </c>
      <c r="G647" s="49" t="s">
        <v>3175</v>
      </c>
      <c r="H647" s="49" t="s">
        <v>342</v>
      </c>
      <c r="I647" s="51" t="s">
        <v>1670</v>
      </c>
      <c r="J647" s="50" t="s">
        <v>3136</v>
      </c>
      <c r="K647" t="str">
        <f t="shared" si="10"/>
        <v>F</v>
      </c>
    </row>
    <row r="648" spans="1:11">
      <c r="A648" s="48" t="s">
        <v>1336</v>
      </c>
      <c r="B648" s="49" t="str">
        <f>_xlfn.XLOOKUP(Tabla8[[#This Row],[Codigo Area Liquidacion]],TBLAREA[PLANTA],TBLAREA[PROG])</f>
        <v>01</v>
      </c>
      <c r="C648" s="50" t="s">
        <v>11</v>
      </c>
      <c r="D648" s="49" t="str">
        <f>Tabla8[[#This Row],[Numero Documento]]&amp;Tabla8[[#This Row],[PROG]]&amp;LEFT(Tabla8[[#This Row],[Tipo Empleado]],3)</f>
        <v>0011401071301FIJ</v>
      </c>
      <c r="E648" s="49" t="s">
        <v>691</v>
      </c>
      <c r="F648" s="50" t="s">
        <v>82</v>
      </c>
      <c r="G648" s="49" t="s">
        <v>3133</v>
      </c>
      <c r="H648" s="49" t="s">
        <v>692</v>
      </c>
      <c r="I648" s="51" t="s">
        <v>1724</v>
      </c>
      <c r="J648" s="50" t="s">
        <v>3135</v>
      </c>
      <c r="K648" t="str">
        <f t="shared" si="10"/>
        <v>M</v>
      </c>
    </row>
    <row r="649" spans="1:11">
      <c r="A649" s="48" t="s">
        <v>2438</v>
      </c>
      <c r="B649" s="49" t="str">
        <f>_xlfn.XLOOKUP(Tabla8[[#This Row],[Codigo Area Liquidacion]],TBLAREA[PLANTA],TBLAREA[PROG])</f>
        <v>13</v>
      </c>
      <c r="C649" s="50" t="s">
        <v>11</v>
      </c>
      <c r="D649" s="49" t="str">
        <f>Tabla8[[#This Row],[Numero Documento]]&amp;Tabla8[[#This Row],[PROG]]&amp;LEFT(Tabla8[[#This Row],[Tipo Empleado]],3)</f>
        <v>0011401281813FIJ</v>
      </c>
      <c r="E649" s="49" t="s">
        <v>1264</v>
      </c>
      <c r="F649" s="50" t="s">
        <v>385</v>
      </c>
      <c r="G649" s="49" t="s">
        <v>3175</v>
      </c>
      <c r="H649" s="49" t="s">
        <v>342</v>
      </c>
      <c r="I649" s="51" t="s">
        <v>1670</v>
      </c>
      <c r="J649" s="50" t="s">
        <v>3135</v>
      </c>
      <c r="K649" t="str">
        <f t="shared" si="10"/>
        <v>M</v>
      </c>
    </row>
    <row r="650" spans="1:11">
      <c r="A650" s="48" t="s">
        <v>2577</v>
      </c>
      <c r="B650" s="49" t="str">
        <f>_xlfn.XLOOKUP(Tabla8[[#This Row],[Codigo Area Liquidacion]],TBLAREA[PLANTA],TBLAREA[PROG])</f>
        <v>11</v>
      </c>
      <c r="C650" s="50" t="s">
        <v>11</v>
      </c>
      <c r="D650" s="49" t="str">
        <f>Tabla8[[#This Row],[Numero Documento]]&amp;Tabla8[[#This Row],[PROG]]&amp;LEFT(Tabla8[[#This Row],[Tipo Empleado]],3)</f>
        <v>0011407005511FIJ</v>
      </c>
      <c r="E650" s="49" t="s">
        <v>1922</v>
      </c>
      <c r="F650" s="50" t="s">
        <v>3269</v>
      </c>
      <c r="G650" s="49" t="s">
        <v>3145</v>
      </c>
      <c r="H650" s="49" t="s">
        <v>830</v>
      </c>
      <c r="I650" s="51" t="s">
        <v>1672</v>
      </c>
      <c r="J650" s="50" t="s">
        <v>3136</v>
      </c>
      <c r="K650" t="str">
        <f t="shared" si="10"/>
        <v>F</v>
      </c>
    </row>
    <row r="651" spans="1:11">
      <c r="A651" s="48" t="s">
        <v>2706</v>
      </c>
      <c r="B651" s="49" t="str">
        <f>_xlfn.XLOOKUP(Tabla8[[#This Row],[Codigo Area Liquidacion]],TBLAREA[PLANTA],TBLAREA[PROG])</f>
        <v>11</v>
      </c>
      <c r="C651" s="50" t="s">
        <v>11</v>
      </c>
      <c r="D651" s="49" t="str">
        <f>Tabla8[[#This Row],[Numero Documento]]&amp;Tabla8[[#This Row],[PROG]]&amp;LEFT(Tabla8[[#This Row],[Tipo Empleado]],3)</f>
        <v>0011410010011FIJ</v>
      </c>
      <c r="E651" s="49" t="s">
        <v>895</v>
      </c>
      <c r="F651" s="50" t="s">
        <v>896</v>
      </c>
      <c r="G651" s="49" t="s">
        <v>3145</v>
      </c>
      <c r="H651" s="49" t="s">
        <v>830</v>
      </c>
      <c r="I651" s="51" t="s">
        <v>1672</v>
      </c>
      <c r="J651" s="50" t="s">
        <v>3135</v>
      </c>
      <c r="K651" t="str">
        <f t="shared" si="10"/>
        <v>M</v>
      </c>
    </row>
    <row r="652" spans="1:11">
      <c r="A652" s="48" t="s">
        <v>2201</v>
      </c>
      <c r="B652" s="49" t="str">
        <f>_xlfn.XLOOKUP(Tabla8[[#This Row],[Codigo Area Liquidacion]],TBLAREA[PLANTA],TBLAREA[PROG])</f>
        <v>01</v>
      </c>
      <c r="C652" s="50" t="s">
        <v>11</v>
      </c>
      <c r="D652" s="49" t="str">
        <f>Tabla8[[#This Row],[Numero Documento]]&amp;Tabla8[[#This Row],[PROG]]&amp;LEFT(Tabla8[[#This Row],[Tipo Empleado]],3)</f>
        <v>0011410820201FIJ</v>
      </c>
      <c r="E652" s="49" t="s">
        <v>725</v>
      </c>
      <c r="F652" s="50" t="s">
        <v>133</v>
      </c>
      <c r="G652" s="49" t="s">
        <v>3133</v>
      </c>
      <c r="H652" s="49" t="s">
        <v>716</v>
      </c>
      <c r="I652" s="51" t="s">
        <v>1671</v>
      </c>
      <c r="J652" s="50" t="s">
        <v>3135</v>
      </c>
      <c r="K652" t="str">
        <f t="shared" si="10"/>
        <v>M</v>
      </c>
    </row>
    <row r="653" spans="1:11">
      <c r="A653" s="48" t="s">
        <v>1504</v>
      </c>
      <c r="B653" s="49" t="str">
        <f>_xlfn.XLOOKUP(Tabla8[[#This Row],[Codigo Area Liquidacion]],TBLAREA[PLANTA],TBLAREA[PROG])</f>
        <v>13</v>
      </c>
      <c r="C653" s="50" t="s">
        <v>11</v>
      </c>
      <c r="D653" s="49" t="str">
        <f>Tabla8[[#This Row],[Numero Documento]]&amp;Tabla8[[#This Row],[PROG]]&amp;LEFT(Tabla8[[#This Row],[Tipo Empleado]],3)</f>
        <v>0011414153413FIJ</v>
      </c>
      <c r="E653" s="49" t="s">
        <v>3203</v>
      </c>
      <c r="F653" s="50" t="s">
        <v>583</v>
      </c>
      <c r="G653" s="49" t="s">
        <v>3175</v>
      </c>
      <c r="H653" s="49" t="s">
        <v>342</v>
      </c>
      <c r="I653" s="51" t="s">
        <v>1670</v>
      </c>
      <c r="J653" s="50" t="s">
        <v>3136</v>
      </c>
      <c r="K653" t="str">
        <f t="shared" si="10"/>
        <v>F</v>
      </c>
    </row>
    <row r="654" spans="1:11">
      <c r="A654" s="48" t="s">
        <v>2407</v>
      </c>
      <c r="B654" s="49" t="str">
        <f>_xlfn.XLOOKUP(Tabla8[[#This Row],[Codigo Area Liquidacion]],TBLAREA[PLANTA],TBLAREA[PROG])</f>
        <v>13</v>
      </c>
      <c r="C654" s="50" t="s">
        <v>11</v>
      </c>
      <c r="D654" s="49" t="str">
        <f>Tabla8[[#This Row],[Numero Documento]]&amp;Tabla8[[#This Row],[PROG]]&amp;LEFT(Tabla8[[#This Row],[Tipo Empleado]],3)</f>
        <v>0011414937013FIJ</v>
      </c>
      <c r="E654" s="49" t="s">
        <v>466</v>
      </c>
      <c r="F654" s="50" t="s">
        <v>210</v>
      </c>
      <c r="G654" s="49" t="s">
        <v>3175</v>
      </c>
      <c r="H654" s="49" t="s">
        <v>342</v>
      </c>
      <c r="I654" s="51" t="s">
        <v>1670</v>
      </c>
      <c r="J654" s="50" t="s">
        <v>3136</v>
      </c>
      <c r="K654" t="str">
        <f t="shared" si="10"/>
        <v>F</v>
      </c>
    </row>
    <row r="655" spans="1:11">
      <c r="A655" s="48" t="s">
        <v>2130</v>
      </c>
      <c r="B655" s="49" t="str">
        <f>_xlfn.XLOOKUP(Tabla8[[#This Row],[Codigo Area Liquidacion]],TBLAREA[PLANTA],TBLAREA[PROG])</f>
        <v>01</v>
      </c>
      <c r="C655" s="50" t="s">
        <v>11</v>
      </c>
      <c r="D655" s="49" t="str">
        <f>Tabla8[[#This Row],[Numero Documento]]&amp;Tabla8[[#This Row],[PROG]]&amp;LEFT(Tabla8[[#This Row],[Tipo Empleado]],3)</f>
        <v>0011415814001FIJ</v>
      </c>
      <c r="E655" s="49" t="s">
        <v>256</v>
      </c>
      <c r="F655" s="50" t="s">
        <v>82</v>
      </c>
      <c r="G655" s="49" t="s">
        <v>3133</v>
      </c>
      <c r="H655" s="49" t="s">
        <v>255</v>
      </c>
      <c r="I655" s="51" t="s">
        <v>1695</v>
      </c>
      <c r="J655" s="50" t="s">
        <v>3135</v>
      </c>
      <c r="K655" t="str">
        <f t="shared" si="10"/>
        <v>M</v>
      </c>
    </row>
    <row r="656" spans="1:11">
      <c r="A656" s="52" t="s">
        <v>2263</v>
      </c>
      <c r="B656" s="49" t="str">
        <f>_xlfn.XLOOKUP(Tabla8[[#This Row],[Codigo Area Liquidacion]],TBLAREA[PLANTA],TBLAREA[PROG])</f>
        <v>01</v>
      </c>
      <c r="C656" s="50" t="s">
        <v>11</v>
      </c>
      <c r="D656" s="49" t="str">
        <f>Tabla8[[#This Row],[Numero Documento]]&amp;Tabla8[[#This Row],[PROG]]&amp;LEFT(Tabla8[[#This Row],[Tipo Empleado]],3)</f>
        <v>0011416372801FIJ</v>
      </c>
      <c r="E656" s="49" t="s">
        <v>341</v>
      </c>
      <c r="F656" s="50" t="s">
        <v>259</v>
      </c>
      <c r="G656" s="49" t="s">
        <v>3133</v>
      </c>
      <c r="H656" s="49" t="s">
        <v>339</v>
      </c>
      <c r="I656" s="51" t="s">
        <v>1680</v>
      </c>
      <c r="J656" s="50" t="s">
        <v>3136</v>
      </c>
      <c r="K656" t="str">
        <f t="shared" si="10"/>
        <v>F</v>
      </c>
    </row>
    <row r="657" spans="1:11">
      <c r="A657" s="48" t="s">
        <v>2263</v>
      </c>
      <c r="B657" s="49" t="str">
        <f>_xlfn.XLOOKUP(Tabla8[[#This Row],[Codigo Area Liquidacion]],TBLAREA[PLANTA],TBLAREA[PROG])</f>
        <v>01</v>
      </c>
      <c r="C657" s="50" t="s">
        <v>11</v>
      </c>
      <c r="D657" s="49" t="str">
        <f>Tabla8[[#This Row],[Numero Documento]]&amp;Tabla8[[#This Row],[PROG]]&amp;LEFT(Tabla8[[#This Row],[Tipo Empleado]],3)</f>
        <v>0011416372801FIJ</v>
      </c>
      <c r="E657" s="49" t="s">
        <v>341</v>
      </c>
      <c r="F657" s="50" t="s">
        <v>3217</v>
      </c>
      <c r="G657" s="49" t="s">
        <v>3133</v>
      </c>
      <c r="H657" s="49" t="s">
        <v>339</v>
      </c>
      <c r="I657" s="51" t="s">
        <v>1680</v>
      </c>
      <c r="J657" s="50" t="s">
        <v>3136</v>
      </c>
      <c r="K657" t="str">
        <f t="shared" si="10"/>
        <v>F</v>
      </c>
    </row>
    <row r="658" spans="1:11">
      <c r="A658" s="48" t="s">
        <v>1329</v>
      </c>
      <c r="B658" s="49" t="str">
        <f>_xlfn.XLOOKUP(Tabla8[[#This Row],[Codigo Area Liquidacion]],TBLAREA[PLANTA],TBLAREA[PROG])</f>
        <v>13</v>
      </c>
      <c r="C658" s="50" t="s">
        <v>11</v>
      </c>
      <c r="D658" s="49" t="str">
        <f>Tabla8[[#This Row],[Numero Documento]]&amp;Tabla8[[#This Row],[PROG]]&amp;LEFT(Tabla8[[#This Row],[Tipo Empleado]],3)</f>
        <v>0011417563113FIJ</v>
      </c>
      <c r="E658" s="49" t="s">
        <v>230</v>
      </c>
      <c r="F658" s="50" t="s">
        <v>232</v>
      </c>
      <c r="G658" s="49" t="s">
        <v>3175</v>
      </c>
      <c r="H658" s="49" t="s">
        <v>1952</v>
      </c>
      <c r="I658" s="51" t="s">
        <v>1677</v>
      </c>
      <c r="J658" s="50" t="s">
        <v>3135</v>
      </c>
      <c r="K658" t="str">
        <f t="shared" si="10"/>
        <v>M</v>
      </c>
    </row>
    <row r="659" spans="1:11">
      <c r="A659" s="48" t="s">
        <v>1471</v>
      </c>
      <c r="B659" s="49" t="str">
        <f>_xlfn.XLOOKUP(Tabla8[[#This Row],[Codigo Area Liquidacion]],TBLAREA[PLANTA],TBLAREA[PROG])</f>
        <v>13</v>
      </c>
      <c r="C659" s="50" t="s">
        <v>11</v>
      </c>
      <c r="D659" s="49" t="str">
        <f>Tabla8[[#This Row],[Numero Documento]]&amp;Tabla8[[#This Row],[PROG]]&amp;LEFT(Tabla8[[#This Row],[Tipo Empleado]],3)</f>
        <v>0011418465813FIJ</v>
      </c>
      <c r="E659" s="49" t="s">
        <v>519</v>
      </c>
      <c r="F659" s="50" t="s">
        <v>10</v>
      </c>
      <c r="G659" s="49" t="s">
        <v>3175</v>
      </c>
      <c r="H659" s="49" t="s">
        <v>342</v>
      </c>
      <c r="I659" s="51" t="s">
        <v>1670</v>
      </c>
      <c r="J659" s="50" t="s">
        <v>3136</v>
      </c>
      <c r="K659" t="str">
        <f t="shared" si="10"/>
        <v>F</v>
      </c>
    </row>
    <row r="660" spans="1:11">
      <c r="A660" s="48" t="s">
        <v>2394</v>
      </c>
      <c r="B660" s="49" t="str">
        <f>_xlfn.XLOOKUP(Tabla8[[#This Row],[Codigo Area Liquidacion]],TBLAREA[PLANTA],TBLAREA[PROG])</f>
        <v>13</v>
      </c>
      <c r="C660" s="50" t="s">
        <v>11</v>
      </c>
      <c r="D660" s="49" t="str">
        <f>Tabla8[[#This Row],[Numero Documento]]&amp;Tabla8[[#This Row],[PROG]]&amp;LEFT(Tabla8[[#This Row],[Tipo Empleado]],3)</f>
        <v>0011422265613FIJ</v>
      </c>
      <c r="E660" s="49" t="s">
        <v>1757</v>
      </c>
      <c r="F660" s="50" t="s">
        <v>27</v>
      </c>
      <c r="G660" s="49" t="s">
        <v>3175</v>
      </c>
      <c r="H660" s="49" t="s">
        <v>1952</v>
      </c>
      <c r="I660" s="51" t="s">
        <v>1677</v>
      </c>
      <c r="J660" s="50" t="s">
        <v>3135</v>
      </c>
      <c r="K660" t="str">
        <f t="shared" si="10"/>
        <v>M</v>
      </c>
    </row>
    <row r="661" spans="1:11">
      <c r="A661" s="48" t="s">
        <v>3780</v>
      </c>
      <c r="B661" s="49" t="str">
        <f>_xlfn.XLOOKUP(Tabla8[[#This Row],[Codigo Area Liquidacion]],TBLAREA[PLANTA],TBLAREA[PROG])</f>
        <v>01</v>
      </c>
      <c r="C661" s="50" t="s">
        <v>3036</v>
      </c>
      <c r="D661" s="49" t="str">
        <f>Tabla8[[#This Row],[Numero Documento]]&amp;Tabla8[[#This Row],[PROG]]&amp;LEFT(Tabla8[[#This Row],[Tipo Empleado]],3)</f>
        <v>0011425850201EMP</v>
      </c>
      <c r="E661" s="49" t="s">
        <v>3779</v>
      </c>
      <c r="F661" s="50" t="s">
        <v>261</v>
      </c>
      <c r="G661" s="49" t="s">
        <v>3133</v>
      </c>
      <c r="H661" s="49" t="s">
        <v>1116</v>
      </c>
      <c r="I661" s="51" t="s">
        <v>1679</v>
      </c>
      <c r="J661" s="50" t="s">
        <v>3136</v>
      </c>
      <c r="K661" t="str">
        <f t="shared" si="10"/>
        <v>F</v>
      </c>
    </row>
    <row r="662" spans="1:11">
      <c r="A662" s="48" t="s">
        <v>3031</v>
      </c>
      <c r="B662" s="49" t="str">
        <f>_xlfn.XLOOKUP(Tabla8[[#This Row],[Codigo Area Liquidacion]],TBLAREA[PLANTA],TBLAREA[PROG])</f>
        <v>01</v>
      </c>
      <c r="C662" s="50" t="s">
        <v>3045</v>
      </c>
      <c r="D662" s="49" t="str">
        <f>Tabla8[[#This Row],[Numero Documento]]&amp;Tabla8[[#This Row],[PROG]]&amp;LEFT(Tabla8[[#This Row],[Tipo Empleado]],3)</f>
        <v>0011426911101PER</v>
      </c>
      <c r="E662" s="49" t="s">
        <v>1936</v>
      </c>
      <c r="F662" s="50" t="s">
        <v>1060</v>
      </c>
      <c r="G662" s="49" t="s">
        <v>3133</v>
      </c>
      <c r="H662" s="49" t="s">
        <v>1116</v>
      </c>
      <c r="I662" s="51" t="s">
        <v>1679</v>
      </c>
      <c r="J662" s="50" t="s">
        <v>3136</v>
      </c>
      <c r="K662" t="str">
        <f t="shared" si="10"/>
        <v>F</v>
      </c>
    </row>
    <row r="663" spans="1:11">
      <c r="A663" s="48" t="s">
        <v>2158</v>
      </c>
      <c r="B663" s="49" t="str">
        <f>_xlfn.XLOOKUP(Tabla8[[#This Row],[Codigo Area Liquidacion]],TBLAREA[PLANTA],TBLAREA[PROG])</f>
        <v>01</v>
      </c>
      <c r="C663" s="50" t="s">
        <v>11</v>
      </c>
      <c r="D663" s="49" t="str">
        <f>Tabla8[[#This Row],[Numero Documento]]&amp;Tabla8[[#This Row],[PROG]]&amp;LEFT(Tabla8[[#This Row],[Tipo Empleado]],3)</f>
        <v>0011429542101FIJ</v>
      </c>
      <c r="E663" s="49" t="s">
        <v>1758</v>
      </c>
      <c r="F663" s="50" t="s">
        <v>32</v>
      </c>
      <c r="G663" s="49" t="s">
        <v>3133</v>
      </c>
      <c r="H663" s="49" t="s">
        <v>1116</v>
      </c>
      <c r="I663" s="51" t="s">
        <v>1679</v>
      </c>
      <c r="J663" s="50" t="s">
        <v>3136</v>
      </c>
      <c r="K663" t="str">
        <f t="shared" si="10"/>
        <v>F</v>
      </c>
    </row>
    <row r="664" spans="1:11">
      <c r="A664" s="48" t="s">
        <v>1463</v>
      </c>
      <c r="B664" s="49" t="str">
        <f>_xlfn.XLOOKUP(Tabla8[[#This Row],[Codigo Area Liquidacion]],TBLAREA[PLANTA],TBLAREA[PROG])</f>
        <v>13</v>
      </c>
      <c r="C664" s="50" t="s">
        <v>11</v>
      </c>
      <c r="D664" s="49" t="str">
        <f>Tabla8[[#This Row],[Numero Documento]]&amp;Tabla8[[#This Row],[PROG]]&amp;LEFT(Tabla8[[#This Row],[Tipo Empleado]],3)</f>
        <v>0011431569013FIJ</v>
      </c>
      <c r="E664" s="49" t="s">
        <v>3193</v>
      </c>
      <c r="F664" s="50" t="s">
        <v>511</v>
      </c>
      <c r="G664" s="49" t="s">
        <v>3175</v>
      </c>
      <c r="H664" s="49" t="s">
        <v>342</v>
      </c>
      <c r="I664" s="51" t="s">
        <v>1670</v>
      </c>
      <c r="J664" s="50" t="s">
        <v>3136</v>
      </c>
      <c r="K664" t="str">
        <f t="shared" si="10"/>
        <v>F</v>
      </c>
    </row>
    <row r="665" spans="1:11">
      <c r="A665" s="48" t="s">
        <v>2419</v>
      </c>
      <c r="B665" s="49" t="str">
        <f>_xlfn.XLOOKUP(Tabla8[[#This Row],[Codigo Area Liquidacion]],TBLAREA[PLANTA],TBLAREA[PROG])</f>
        <v>13</v>
      </c>
      <c r="C665" s="50" t="s">
        <v>11</v>
      </c>
      <c r="D665" s="49" t="str">
        <f>Tabla8[[#This Row],[Numero Documento]]&amp;Tabla8[[#This Row],[PROG]]&amp;LEFT(Tabla8[[#This Row],[Tipo Empleado]],3)</f>
        <v>0011434056513FIJ</v>
      </c>
      <c r="E665" s="49" t="s">
        <v>475</v>
      </c>
      <c r="F665" s="50" t="s">
        <v>59</v>
      </c>
      <c r="G665" s="49" t="s">
        <v>3175</v>
      </c>
      <c r="H665" s="49" t="s">
        <v>342</v>
      </c>
      <c r="I665" s="51" t="s">
        <v>1670</v>
      </c>
      <c r="J665" s="50" t="s">
        <v>3135</v>
      </c>
      <c r="K665" t="str">
        <f t="shared" si="10"/>
        <v>M</v>
      </c>
    </row>
    <row r="666" spans="1:11">
      <c r="A666" s="48" t="s">
        <v>2582</v>
      </c>
      <c r="B666" s="49" t="str">
        <f>_xlfn.XLOOKUP(Tabla8[[#This Row],[Codigo Area Liquidacion]],TBLAREA[PLANTA],TBLAREA[PROG])</f>
        <v>11</v>
      </c>
      <c r="C666" s="50" t="s">
        <v>11</v>
      </c>
      <c r="D666" s="49" t="str">
        <f>Tabla8[[#This Row],[Numero Documento]]&amp;Tabla8[[#This Row],[PROG]]&amp;LEFT(Tabla8[[#This Row],[Tipo Empleado]],3)</f>
        <v>0011435428511FIJ</v>
      </c>
      <c r="E666" s="49" t="s">
        <v>74</v>
      </c>
      <c r="F666" s="50" t="s">
        <v>22</v>
      </c>
      <c r="G666" s="49" t="s">
        <v>3145</v>
      </c>
      <c r="H666" s="49" t="s">
        <v>73</v>
      </c>
      <c r="I666" s="51" t="s">
        <v>1684</v>
      </c>
      <c r="J666" s="50" t="s">
        <v>3135</v>
      </c>
      <c r="K666" t="str">
        <f t="shared" si="10"/>
        <v>M</v>
      </c>
    </row>
    <row r="667" spans="1:11">
      <c r="A667" s="48" t="s">
        <v>2049</v>
      </c>
      <c r="B667" s="49" t="str">
        <f>_xlfn.XLOOKUP(Tabla8[[#This Row],[Codigo Area Liquidacion]],TBLAREA[PLANTA],TBLAREA[PROG])</f>
        <v>01</v>
      </c>
      <c r="C667" s="50" t="s">
        <v>11</v>
      </c>
      <c r="D667" s="49" t="str">
        <f>Tabla8[[#This Row],[Numero Documento]]&amp;Tabla8[[#This Row],[PROG]]&amp;LEFT(Tabla8[[#This Row],[Tipo Empleado]],3)</f>
        <v>0011436002701FIJ</v>
      </c>
      <c r="E667" s="49" t="s">
        <v>1603</v>
      </c>
      <c r="F667" s="50" t="s">
        <v>27</v>
      </c>
      <c r="G667" s="49" t="s">
        <v>3133</v>
      </c>
      <c r="H667" s="49" t="s">
        <v>266</v>
      </c>
      <c r="I667" s="51" t="s">
        <v>1687</v>
      </c>
      <c r="J667" s="50" t="s">
        <v>3135</v>
      </c>
      <c r="K667" t="str">
        <f t="shared" si="10"/>
        <v>M</v>
      </c>
    </row>
    <row r="668" spans="1:11">
      <c r="A668" s="48" t="s">
        <v>1447</v>
      </c>
      <c r="B668" s="49" t="str">
        <f>_xlfn.XLOOKUP(Tabla8[[#This Row],[Codigo Area Liquidacion]],TBLAREA[PLANTA],TBLAREA[PROG])</f>
        <v>13</v>
      </c>
      <c r="C668" s="50" t="s">
        <v>11</v>
      </c>
      <c r="D668" s="49" t="str">
        <f>Tabla8[[#This Row],[Numero Documento]]&amp;Tabla8[[#This Row],[PROG]]&amp;LEFT(Tabla8[[#This Row],[Tipo Empleado]],3)</f>
        <v>0011437600713FIJ</v>
      </c>
      <c r="E668" s="49" t="s">
        <v>3189</v>
      </c>
      <c r="F668" s="50" t="s">
        <v>210</v>
      </c>
      <c r="G668" s="49" t="s">
        <v>3175</v>
      </c>
      <c r="H668" s="49" t="s">
        <v>342</v>
      </c>
      <c r="I668" s="51" t="s">
        <v>1670</v>
      </c>
      <c r="J668" s="50" t="s">
        <v>3136</v>
      </c>
      <c r="K668" t="str">
        <f t="shared" si="10"/>
        <v>F</v>
      </c>
    </row>
    <row r="669" spans="1:11">
      <c r="A669" s="48" t="s">
        <v>3535</v>
      </c>
      <c r="B669" s="49" t="str">
        <f>_xlfn.XLOOKUP(Tabla8[[#This Row],[Codigo Area Liquidacion]],TBLAREA[PLANTA],TBLAREA[PROG])</f>
        <v>01</v>
      </c>
      <c r="C669" s="50" t="s">
        <v>3036</v>
      </c>
      <c r="D669" s="49" t="str">
        <f>Tabla8[[#This Row],[Numero Documento]]&amp;Tabla8[[#This Row],[PROG]]&amp;LEFT(Tabla8[[#This Row],[Tipo Empleado]],3)</f>
        <v>0011438829101EMP</v>
      </c>
      <c r="E669" s="49" t="s">
        <v>3883</v>
      </c>
      <c r="F669" s="50" t="s">
        <v>196</v>
      </c>
      <c r="G669" s="49" t="s">
        <v>3133</v>
      </c>
      <c r="H669" s="49" t="s">
        <v>1116</v>
      </c>
      <c r="I669" s="51" t="s">
        <v>1679</v>
      </c>
      <c r="J669" s="50" t="s">
        <v>3136</v>
      </c>
      <c r="K669" t="str">
        <f t="shared" si="10"/>
        <v>F</v>
      </c>
    </row>
    <row r="670" spans="1:11">
      <c r="A670" s="48" t="s">
        <v>2079</v>
      </c>
      <c r="B670" s="49" t="str">
        <f>_xlfn.XLOOKUP(Tabla8[[#This Row],[Codigo Area Liquidacion]],TBLAREA[PLANTA],TBLAREA[PROG])</f>
        <v>13</v>
      </c>
      <c r="C670" s="50" t="s">
        <v>11</v>
      </c>
      <c r="D670" s="49" t="str">
        <f>Tabla8[[#This Row],[Numero Documento]]&amp;Tabla8[[#This Row],[PROG]]&amp;LEFT(Tabla8[[#This Row],[Tipo Empleado]],3)</f>
        <v>0011440257113FIJ</v>
      </c>
      <c r="E670" s="49" t="s">
        <v>1608</v>
      </c>
      <c r="F670" s="50" t="s">
        <v>8</v>
      </c>
      <c r="G670" s="49" t="s">
        <v>3175</v>
      </c>
      <c r="H670" s="49" t="s">
        <v>342</v>
      </c>
      <c r="I670" s="51" t="s">
        <v>1670</v>
      </c>
      <c r="J670" s="50" t="s">
        <v>3136</v>
      </c>
      <c r="K670" t="str">
        <f t="shared" si="10"/>
        <v>F</v>
      </c>
    </row>
    <row r="671" spans="1:11">
      <c r="A671" s="48" t="s">
        <v>2619</v>
      </c>
      <c r="B671" s="49" t="str">
        <f>_xlfn.XLOOKUP(Tabla8[[#This Row],[Codigo Area Liquidacion]],TBLAREA[PLANTA],TBLAREA[PROG])</f>
        <v>11</v>
      </c>
      <c r="C671" s="50" t="s">
        <v>11</v>
      </c>
      <c r="D671" s="49" t="str">
        <f>Tabla8[[#This Row],[Numero Documento]]&amp;Tabla8[[#This Row],[PROG]]&amp;LEFT(Tabla8[[#This Row],[Tipo Empleado]],3)</f>
        <v>0011445495211FIJ</v>
      </c>
      <c r="E671" s="49" t="s">
        <v>81</v>
      </c>
      <c r="F671" s="50" t="s">
        <v>82</v>
      </c>
      <c r="G671" s="49" t="s">
        <v>3145</v>
      </c>
      <c r="H671" s="49" t="s">
        <v>73</v>
      </c>
      <c r="I671" s="51" t="s">
        <v>1684</v>
      </c>
      <c r="J671" s="50" t="s">
        <v>3136</v>
      </c>
      <c r="K671" t="str">
        <f t="shared" si="10"/>
        <v>F</v>
      </c>
    </row>
    <row r="672" spans="1:11">
      <c r="A672" s="48" t="s">
        <v>2584</v>
      </c>
      <c r="B672" s="49" t="str">
        <f>_xlfn.XLOOKUP(Tabla8[[#This Row],[Codigo Area Liquidacion]],TBLAREA[PLANTA],TBLAREA[PROG])</f>
        <v>11</v>
      </c>
      <c r="C672" s="50" t="s">
        <v>11</v>
      </c>
      <c r="D672" s="49" t="str">
        <f>Tabla8[[#This Row],[Numero Documento]]&amp;Tabla8[[#This Row],[PROG]]&amp;LEFT(Tabla8[[#This Row],[Tipo Empleado]],3)</f>
        <v>0011452958911FIJ</v>
      </c>
      <c r="E672" s="49" t="s">
        <v>336</v>
      </c>
      <c r="F672" s="50" t="s">
        <v>297</v>
      </c>
      <c r="G672" s="49" t="s">
        <v>3145</v>
      </c>
      <c r="H672" s="49" t="s">
        <v>332</v>
      </c>
      <c r="I672" s="51" t="s">
        <v>1722</v>
      </c>
      <c r="J672" s="50" t="s">
        <v>3136</v>
      </c>
      <c r="K672" t="str">
        <f t="shared" si="10"/>
        <v>F</v>
      </c>
    </row>
    <row r="673" spans="1:11">
      <c r="A673" s="52" t="s">
        <v>2456</v>
      </c>
      <c r="B673" s="49" t="str">
        <f>_xlfn.XLOOKUP(Tabla8[[#This Row],[Codigo Area Liquidacion]],TBLAREA[PLANTA],TBLAREA[PROG])</f>
        <v>13</v>
      </c>
      <c r="C673" s="50" t="s">
        <v>11</v>
      </c>
      <c r="D673" s="49" t="str">
        <f>Tabla8[[#This Row],[Numero Documento]]&amp;Tabla8[[#This Row],[PROG]]&amp;LEFT(Tabla8[[#This Row],[Tipo Empleado]],3)</f>
        <v>0011465953513FIJ</v>
      </c>
      <c r="E673" s="49" t="s">
        <v>525</v>
      </c>
      <c r="F673" s="50" t="s">
        <v>130</v>
      </c>
      <c r="G673" s="49" t="s">
        <v>3175</v>
      </c>
      <c r="H673" s="49" t="s">
        <v>342</v>
      </c>
      <c r="I673" s="51" t="s">
        <v>1670</v>
      </c>
      <c r="J673" s="50" t="s">
        <v>3136</v>
      </c>
      <c r="K673" t="str">
        <f t="shared" si="10"/>
        <v>F</v>
      </c>
    </row>
    <row r="674" spans="1:11">
      <c r="A674" s="48" t="s">
        <v>2456</v>
      </c>
      <c r="B674" s="49" t="str">
        <f>_xlfn.XLOOKUP(Tabla8[[#This Row],[Codigo Area Liquidacion]],TBLAREA[PLANTA],TBLAREA[PROG])</f>
        <v>13</v>
      </c>
      <c r="C674" s="50" t="s">
        <v>11</v>
      </c>
      <c r="D674" s="49" t="str">
        <f>Tabla8[[#This Row],[Numero Documento]]&amp;Tabla8[[#This Row],[PROG]]&amp;LEFT(Tabla8[[#This Row],[Tipo Empleado]],3)</f>
        <v>0011465953513FIJ</v>
      </c>
      <c r="E674" s="49" t="s">
        <v>525</v>
      </c>
      <c r="F674" s="50" t="s">
        <v>3491</v>
      </c>
      <c r="G674" s="49" t="s">
        <v>3175</v>
      </c>
      <c r="H674" s="49" t="s">
        <v>342</v>
      </c>
      <c r="I674" s="51" t="s">
        <v>1670</v>
      </c>
      <c r="J674" s="50" t="s">
        <v>3136</v>
      </c>
      <c r="K674" t="str">
        <f t="shared" si="10"/>
        <v>F</v>
      </c>
    </row>
    <row r="675" spans="1:11">
      <c r="A675" s="48" t="s">
        <v>1502</v>
      </c>
      <c r="B675" s="49" t="str">
        <f>_xlfn.XLOOKUP(Tabla8[[#This Row],[Codigo Area Liquidacion]],TBLAREA[PLANTA],TBLAREA[PROG])</f>
        <v>13</v>
      </c>
      <c r="C675" s="50" t="s">
        <v>11</v>
      </c>
      <c r="D675" s="49" t="str">
        <f>Tabla8[[#This Row],[Numero Documento]]&amp;Tabla8[[#This Row],[PROG]]&amp;LEFT(Tabla8[[#This Row],[Tipo Empleado]],3)</f>
        <v>0011474266113FIJ</v>
      </c>
      <c r="E675" s="49" t="s">
        <v>141</v>
      </c>
      <c r="F675" s="50" t="s">
        <v>142</v>
      </c>
      <c r="G675" s="49" t="s">
        <v>3175</v>
      </c>
      <c r="H675" s="49" t="s">
        <v>1952</v>
      </c>
      <c r="I675" s="51" t="s">
        <v>1677</v>
      </c>
      <c r="J675" s="50" t="s">
        <v>3136</v>
      </c>
      <c r="K675" t="str">
        <f t="shared" si="10"/>
        <v>F</v>
      </c>
    </row>
    <row r="676" spans="1:11">
      <c r="A676" s="48" t="s">
        <v>1335</v>
      </c>
      <c r="B676" s="49" t="str">
        <f>_xlfn.XLOOKUP(Tabla8[[#This Row],[Codigo Area Liquidacion]],TBLAREA[PLANTA],TBLAREA[PROG])</f>
        <v>01</v>
      </c>
      <c r="C676" s="50" t="s">
        <v>11</v>
      </c>
      <c r="D676" s="49" t="str">
        <f>Tabla8[[#This Row],[Numero Documento]]&amp;Tabla8[[#This Row],[PROG]]&amp;LEFT(Tabla8[[#This Row],[Tipo Empleado]],3)</f>
        <v>0011479032201FIJ</v>
      </c>
      <c r="E676" s="49" t="s">
        <v>698</v>
      </c>
      <c r="F676" s="50" t="s">
        <v>423</v>
      </c>
      <c r="G676" s="49" t="s">
        <v>3133</v>
      </c>
      <c r="H676" s="49" t="s">
        <v>695</v>
      </c>
      <c r="I676" s="51" t="s">
        <v>1720</v>
      </c>
      <c r="J676" s="50" t="s">
        <v>3135</v>
      </c>
      <c r="K676" t="str">
        <f t="shared" si="10"/>
        <v>M</v>
      </c>
    </row>
    <row r="677" spans="1:11">
      <c r="A677" s="48" t="s">
        <v>3599</v>
      </c>
      <c r="B677" s="49" t="str">
        <f>_xlfn.XLOOKUP(Tabla8[[#This Row],[Codigo Area Liquidacion]],TBLAREA[PLANTA],TBLAREA[PROG])</f>
        <v>01</v>
      </c>
      <c r="C677" s="50" t="s">
        <v>3036</v>
      </c>
      <c r="D677" s="49" t="str">
        <f>Tabla8[[#This Row],[Numero Documento]]&amp;Tabla8[[#This Row],[PROG]]&amp;LEFT(Tabla8[[#This Row],[Tipo Empleado]],3)</f>
        <v>0011479390401EMP</v>
      </c>
      <c r="E677" s="49" t="s">
        <v>3598</v>
      </c>
      <c r="F677" s="50" t="s">
        <v>196</v>
      </c>
      <c r="G677" s="49" t="s">
        <v>3133</v>
      </c>
      <c r="H677" s="49" t="s">
        <v>1116</v>
      </c>
      <c r="I677" s="51" t="s">
        <v>1679</v>
      </c>
      <c r="J677" s="50" t="s">
        <v>3135</v>
      </c>
      <c r="K677" t="str">
        <f t="shared" si="10"/>
        <v>M</v>
      </c>
    </row>
    <row r="678" spans="1:11">
      <c r="A678" s="48" t="s">
        <v>2696</v>
      </c>
      <c r="B678" s="49" t="str">
        <f>_xlfn.XLOOKUP(Tabla8[[#This Row],[Codigo Area Liquidacion]],TBLAREA[PLANTA],TBLAREA[PROG])</f>
        <v>11</v>
      </c>
      <c r="C678" s="50" t="s">
        <v>11</v>
      </c>
      <c r="D678" s="49" t="str">
        <f>Tabla8[[#This Row],[Numero Documento]]&amp;Tabla8[[#This Row],[PROG]]&amp;LEFT(Tabla8[[#This Row],[Tipo Empleado]],3)</f>
        <v>0011483444311FIJ</v>
      </c>
      <c r="E678" s="49" t="s">
        <v>179</v>
      </c>
      <c r="F678" s="50" t="s">
        <v>147</v>
      </c>
      <c r="G678" s="49" t="s">
        <v>3145</v>
      </c>
      <c r="H678" s="49" t="s">
        <v>1951</v>
      </c>
      <c r="I678" s="51" t="s">
        <v>1683</v>
      </c>
      <c r="J678" s="50" t="s">
        <v>3136</v>
      </c>
      <c r="K678" t="str">
        <f t="shared" si="10"/>
        <v>F</v>
      </c>
    </row>
    <row r="679" spans="1:11">
      <c r="A679" s="48" t="s">
        <v>3304</v>
      </c>
      <c r="B679" s="49" t="str">
        <f>_xlfn.XLOOKUP(Tabla8[[#This Row],[Codigo Area Liquidacion]],TBLAREA[PLANTA],TBLAREA[PROG])</f>
        <v>01</v>
      </c>
      <c r="C679" s="50" t="s">
        <v>11</v>
      </c>
      <c r="D679" s="49" t="str">
        <f>Tabla8[[#This Row],[Numero Documento]]&amp;Tabla8[[#This Row],[PROG]]&amp;LEFT(Tabla8[[#This Row],[Tipo Empleado]],3)</f>
        <v>0011485582801FIJ</v>
      </c>
      <c r="E679" s="49" t="s">
        <v>3272</v>
      </c>
      <c r="F679" s="50" t="s">
        <v>1601</v>
      </c>
      <c r="G679" s="49" t="s">
        <v>3133</v>
      </c>
      <c r="H679" s="49" t="s">
        <v>1116</v>
      </c>
      <c r="I679" s="51" t="s">
        <v>1679</v>
      </c>
      <c r="J679" s="50" t="s">
        <v>3135</v>
      </c>
      <c r="K679" t="str">
        <f t="shared" si="10"/>
        <v>M</v>
      </c>
    </row>
    <row r="680" spans="1:11">
      <c r="A680" s="48" t="s">
        <v>2332</v>
      </c>
      <c r="B680" s="49" t="str">
        <f>_xlfn.XLOOKUP(Tabla8[[#This Row],[Codigo Area Liquidacion]],TBLAREA[PLANTA],TBLAREA[PROG])</f>
        <v>13</v>
      </c>
      <c r="C680" s="50" t="s">
        <v>11</v>
      </c>
      <c r="D680" s="49" t="str">
        <f>Tabla8[[#This Row],[Numero Documento]]&amp;Tabla8[[#This Row],[PROG]]&amp;LEFT(Tabla8[[#This Row],[Tipo Empleado]],3)</f>
        <v>0011488232713FIJ</v>
      </c>
      <c r="E680" s="49" t="s">
        <v>397</v>
      </c>
      <c r="F680" s="50" t="s">
        <v>398</v>
      </c>
      <c r="G680" s="49" t="s">
        <v>3175</v>
      </c>
      <c r="H680" s="49" t="s">
        <v>342</v>
      </c>
      <c r="I680" s="51" t="s">
        <v>1670</v>
      </c>
      <c r="J680" s="50" t="s">
        <v>3135</v>
      </c>
      <c r="K680" t="str">
        <f t="shared" si="10"/>
        <v>M</v>
      </c>
    </row>
    <row r="681" spans="1:11">
      <c r="A681" s="48" t="s">
        <v>2545</v>
      </c>
      <c r="B681" s="49" t="str">
        <f>_xlfn.XLOOKUP(Tabla8[[#This Row],[Codigo Area Liquidacion]],TBLAREA[PLANTA],TBLAREA[PROG])</f>
        <v>13</v>
      </c>
      <c r="C681" s="50" t="s">
        <v>11</v>
      </c>
      <c r="D681" s="49" t="str">
        <f>Tabla8[[#This Row],[Numero Documento]]&amp;Tabla8[[#This Row],[PROG]]&amp;LEFT(Tabla8[[#This Row],[Tipo Empleado]],3)</f>
        <v>0011490229913FIJ</v>
      </c>
      <c r="E681" s="49" t="s">
        <v>250</v>
      </c>
      <c r="F681" s="50" t="s">
        <v>251</v>
      </c>
      <c r="G681" s="49" t="s">
        <v>3175</v>
      </c>
      <c r="H681" s="49" t="s">
        <v>1959</v>
      </c>
      <c r="I681" s="51" t="s">
        <v>1673</v>
      </c>
      <c r="J681" s="50" t="s">
        <v>3135</v>
      </c>
      <c r="K681" t="str">
        <f t="shared" si="10"/>
        <v>M</v>
      </c>
    </row>
    <row r="682" spans="1:11">
      <c r="A682" s="48" t="s">
        <v>1499</v>
      </c>
      <c r="B682" s="49" t="str">
        <f>_xlfn.XLOOKUP(Tabla8[[#This Row],[Codigo Area Liquidacion]],TBLAREA[PLANTA],TBLAREA[PROG])</f>
        <v>13</v>
      </c>
      <c r="C682" s="50" t="s">
        <v>11</v>
      </c>
      <c r="D682" s="49" t="str">
        <f>Tabla8[[#This Row],[Numero Documento]]&amp;Tabla8[[#This Row],[PROG]]&amp;LEFT(Tabla8[[#This Row],[Tipo Empleado]],3)</f>
        <v>0011493883013FIJ</v>
      </c>
      <c r="E682" s="49" t="s">
        <v>825</v>
      </c>
      <c r="F682" s="50" t="s">
        <v>10</v>
      </c>
      <c r="G682" s="49" t="s">
        <v>3175</v>
      </c>
      <c r="H682" s="49" t="s">
        <v>811</v>
      </c>
      <c r="I682" s="51" t="s">
        <v>1705</v>
      </c>
      <c r="J682" s="50" t="s">
        <v>3136</v>
      </c>
      <c r="K682" t="str">
        <f t="shared" si="10"/>
        <v>F</v>
      </c>
    </row>
    <row r="683" spans="1:11">
      <c r="A683" s="48" t="s">
        <v>2241</v>
      </c>
      <c r="B683" s="49" t="str">
        <f>_xlfn.XLOOKUP(Tabla8[[#This Row],[Codigo Area Liquidacion]],TBLAREA[PLANTA],TBLAREA[PROG])</f>
        <v>01</v>
      </c>
      <c r="C683" s="50" t="s">
        <v>11</v>
      </c>
      <c r="D683" s="49" t="str">
        <f>Tabla8[[#This Row],[Numero Documento]]&amp;Tabla8[[#This Row],[PROG]]&amp;LEFT(Tabla8[[#This Row],[Tipo Empleado]],3)</f>
        <v>0011493885501FIJ</v>
      </c>
      <c r="E683" s="49" t="s">
        <v>1235</v>
      </c>
      <c r="F683" s="50" t="s">
        <v>8</v>
      </c>
      <c r="G683" s="49" t="s">
        <v>3133</v>
      </c>
      <c r="H683" s="49" t="s">
        <v>699</v>
      </c>
      <c r="I683" s="51" t="s">
        <v>1708</v>
      </c>
      <c r="J683" s="50" t="s">
        <v>3136</v>
      </c>
      <c r="K683" t="str">
        <f t="shared" si="10"/>
        <v>F</v>
      </c>
    </row>
    <row r="684" spans="1:11">
      <c r="A684" s="48" t="s">
        <v>3647</v>
      </c>
      <c r="B684" s="49" t="str">
        <f>_xlfn.XLOOKUP(Tabla8[[#This Row],[Codigo Area Liquidacion]],TBLAREA[PLANTA],TBLAREA[PROG])</f>
        <v>01</v>
      </c>
      <c r="C684" s="50" t="s">
        <v>3036</v>
      </c>
      <c r="D684" s="49" t="str">
        <f>Tabla8[[#This Row],[Numero Documento]]&amp;Tabla8[[#This Row],[PROG]]&amp;LEFT(Tabla8[[#This Row],[Tipo Empleado]],3)</f>
        <v>0011494758301EMP</v>
      </c>
      <c r="E684" s="49" t="s">
        <v>3646</v>
      </c>
      <c r="F684" s="50" t="s">
        <v>1763</v>
      </c>
      <c r="G684" s="49" t="s">
        <v>3133</v>
      </c>
      <c r="H684" s="49" t="s">
        <v>1116</v>
      </c>
      <c r="I684" s="51" t="s">
        <v>1679</v>
      </c>
      <c r="J684" s="50" t="s">
        <v>3136</v>
      </c>
      <c r="K684" t="str">
        <f t="shared" si="10"/>
        <v>F</v>
      </c>
    </row>
    <row r="685" spans="1:11">
      <c r="A685" s="48" t="s">
        <v>2830</v>
      </c>
      <c r="B685" s="49" t="str">
        <f>_xlfn.XLOOKUP(Tabla8[[#This Row],[Codigo Area Liquidacion]],TBLAREA[PLANTA],TBLAREA[PROG])</f>
        <v>01</v>
      </c>
      <c r="C685" s="50" t="s">
        <v>3036</v>
      </c>
      <c r="D685" s="49" t="str">
        <f>Tabla8[[#This Row],[Numero Documento]]&amp;Tabla8[[#This Row],[PROG]]&amp;LEFT(Tabla8[[#This Row],[Tipo Empleado]],3)</f>
        <v>0011499328001EMP</v>
      </c>
      <c r="E685" s="49" t="s">
        <v>1298</v>
      </c>
      <c r="F685" s="50" t="s">
        <v>100</v>
      </c>
      <c r="G685" s="49" t="s">
        <v>3133</v>
      </c>
      <c r="H685" s="49" t="s">
        <v>1116</v>
      </c>
      <c r="I685" s="51" t="s">
        <v>1679</v>
      </c>
      <c r="J685" s="50" t="s">
        <v>3136</v>
      </c>
      <c r="K685" t="str">
        <f t="shared" si="10"/>
        <v>F</v>
      </c>
    </row>
    <row r="686" spans="1:11">
      <c r="A686" s="48" t="s">
        <v>2341</v>
      </c>
      <c r="B686" s="49" t="str">
        <f>_xlfn.XLOOKUP(Tabla8[[#This Row],[Codigo Area Liquidacion]],TBLAREA[PLANTA],TBLAREA[PROG])</f>
        <v>13</v>
      </c>
      <c r="C686" s="50" t="s">
        <v>11</v>
      </c>
      <c r="D686" s="49" t="str">
        <f>Tabla8[[#This Row],[Numero Documento]]&amp;Tabla8[[#This Row],[PROG]]&amp;LEFT(Tabla8[[#This Row],[Tipo Empleado]],3)</f>
        <v>0011502461413FIJ</v>
      </c>
      <c r="E686" s="49" t="s">
        <v>1036</v>
      </c>
      <c r="F686" s="50" t="s">
        <v>210</v>
      </c>
      <c r="G686" s="49" t="s">
        <v>3175</v>
      </c>
      <c r="H686" s="49" t="s">
        <v>342</v>
      </c>
      <c r="I686" s="51" t="s">
        <v>1670</v>
      </c>
      <c r="J686" s="50" t="s">
        <v>3136</v>
      </c>
      <c r="K686" t="str">
        <f t="shared" si="10"/>
        <v>F</v>
      </c>
    </row>
    <row r="687" spans="1:11">
      <c r="A687" s="48" t="s">
        <v>3384</v>
      </c>
      <c r="B687" s="49" t="str">
        <f>_xlfn.XLOOKUP(Tabla8[[#This Row],[Codigo Area Liquidacion]],TBLAREA[PLANTA],TBLAREA[PROG])</f>
        <v>11</v>
      </c>
      <c r="C687" s="50" t="s">
        <v>11</v>
      </c>
      <c r="D687" s="49" t="str">
        <f>Tabla8[[#This Row],[Numero Documento]]&amp;Tabla8[[#This Row],[PROG]]&amp;LEFT(Tabla8[[#This Row],[Tipo Empleado]],3)</f>
        <v>0011502948011FIJ</v>
      </c>
      <c r="E687" s="49" t="s">
        <v>3383</v>
      </c>
      <c r="F687" s="50" t="s">
        <v>389</v>
      </c>
      <c r="G687" s="49" t="s">
        <v>3145</v>
      </c>
      <c r="H687" s="49" t="s">
        <v>1951</v>
      </c>
      <c r="I687" s="51" t="s">
        <v>1683</v>
      </c>
      <c r="J687" s="50" t="s">
        <v>3135</v>
      </c>
      <c r="K687" t="str">
        <f t="shared" si="10"/>
        <v>M</v>
      </c>
    </row>
    <row r="688" spans="1:11">
      <c r="A688" s="48" t="s">
        <v>3395</v>
      </c>
      <c r="B688" s="49" t="str">
        <f>_xlfn.XLOOKUP(Tabla8[[#This Row],[Codigo Area Liquidacion]],TBLAREA[PLANTA],TBLAREA[PROG])</f>
        <v>01</v>
      </c>
      <c r="C688" s="50" t="s">
        <v>3036</v>
      </c>
      <c r="D688" s="49" t="str">
        <f>Tabla8[[#This Row],[Numero Documento]]&amp;Tabla8[[#This Row],[PROG]]&amp;LEFT(Tabla8[[#This Row],[Tipo Empleado]],3)</f>
        <v>0011503337501EMP</v>
      </c>
      <c r="E688" s="49" t="s">
        <v>3394</v>
      </c>
      <c r="F688" s="50" t="s">
        <v>3138</v>
      </c>
      <c r="G688" s="49" t="s">
        <v>3133</v>
      </c>
      <c r="H688" s="49" t="s">
        <v>1116</v>
      </c>
      <c r="I688" s="51" t="s">
        <v>1679</v>
      </c>
      <c r="J688" s="50" t="s">
        <v>3136</v>
      </c>
      <c r="K688" t="str">
        <f t="shared" si="10"/>
        <v>F</v>
      </c>
    </row>
    <row r="689" spans="1:11">
      <c r="A689" s="52" t="s">
        <v>2310</v>
      </c>
      <c r="B689" s="49" t="str">
        <f>_xlfn.XLOOKUP(Tabla8[[#This Row],[Codigo Area Liquidacion]],TBLAREA[PLANTA],TBLAREA[PROG])</f>
        <v>13</v>
      </c>
      <c r="C689" s="50" t="s">
        <v>11</v>
      </c>
      <c r="D689" s="49" t="str">
        <f>Tabla8[[#This Row],[Numero Documento]]&amp;Tabla8[[#This Row],[PROG]]&amp;LEFT(Tabla8[[#This Row],[Tipo Empleado]],3)</f>
        <v>0011504746613FIJ</v>
      </c>
      <c r="E689" s="49" t="s">
        <v>3176</v>
      </c>
      <c r="F689" s="50" t="s">
        <v>210</v>
      </c>
      <c r="G689" s="49" t="s">
        <v>3175</v>
      </c>
      <c r="H689" s="49" t="s">
        <v>342</v>
      </c>
      <c r="I689" s="51" t="s">
        <v>1670</v>
      </c>
      <c r="J689" s="50" t="s">
        <v>3136</v>
      </c>
      <c r="K689" t="str">
        <f t="shared" si="10"/>
        <v>F</v>
      </c>
    </row>
    <row r="690" spans="1:11">
      <c r="A690" s="48" t="s">
        <v>2310</v>
      </c>
      <c r="B690" s="49" t="str">
        <f>_xlfn.XLOOKUP(Tabla8[[#This Row],[Codigo Area Liquidacion]],TBLAREA[PLANTA],TBLAREA[PROG])</f>
        <v>13</v>
      </c>
      <c r="C690" s="50" t="s">
        <v>11</v>
      </c>
      <c r="D690" s="49" t="str">
        <f>Tabla8[[#This Row],[Numero Documento]]&amp;Tabla8[[#This Row],[PROG]]&amp;LEFT(Tabla8[[#This Row],[Tipo Empleado]],3)</f>
        <v>0011504746613FIJ</v>
      </c>
      <c r="E690" s="49" t="s">
        <v>3176</v>
      </c>
      <c r="F690" s="50" t="s">
        <v>210</v>
      </c>
      <c r="G690" s="49" t="s">
        <v>3175</v>
      </c>
      <c r="H690" s="49" t="s">
        <v>1952</v>
      </c>
      <c r="I690" s="51" t="s">
        <v>1677</v>
      </c>
      <c r="J690" s="50" t="s">
        <v>3136</v>
      </c>
      <c r="K690" t="str">
        <f t="shared" si="10"/>
        <v>F</v>
      </c>
    </row>
    <row r="691" spans="1:11">
      <c r="A691" s="48" t="s">
        <v>2747</v>
      </c>
      <c r="B691" s="49" t="str">
        <f>_xlfn.XLOOKUP(Tabla8[[#This Row],[Codigo Area Liquidacion]],TBLAREA[PLANTA],TBLAREA[PROG])</f>
        <v>11</v>
      </c>
      <c r="C691" s="50" t="s">
        <v>11</v>
      </c>
      <c r="D691" s="49" t="str">
        <f>Tabla8[[#This Row],[Numero Documento]]&amp;Tabla8[[#This Row],[PROG]]&amp;LEFT(Tabla8[[#This Row],[Tipo Empleado]],3)</f>
        <v>0011513673111FIJ</v>
      </c>
      <c r="E691" s="49" t="s">
        <v>132</v>
      </c>
      <c r="F691" s="50" t="s">
        <v>59</v>
      </c>
      <c r="G691" s="49" t="s">
        <v>3145</v>
      </c>
      <c r="H691" s="49" t="s">
        <v>106</v>
      </c>
      <c r="I691" s="51" t="s">
        <v>1690</v>
      </c>
      <c r="J691" s="50" t="s">
        <v>3135</v>
      </c>
      <c r="K691" t="str">
        <f t="shared" si="10"/>
        <v>M</v>
      </c>
    </row>
    <row r="692" spans="1:11">
      <c r="A692" s="48" t="s">
        <v>2684</v>
      </c>
      <c r="B692" s="49" t="str">
        <f>_xlfn.XLOOKUP(Tabla8[[#This Row],[Codigo Area Liquidacion]],TBLAREA[PLANTA],TBLAREA[PROG])</f>
        <v>11</v>
      </c>
      <c r="C692" s="50" t="s">
        <v>11</v>
      </c>
      <c r="D692" s="49" t="str">
        <f>Tabla8[[#This Row],[Numero Documento]]&amp;Tabla8[[#This Row],[PROG]]&amp;LEFT(Tabla8[[#This Row],[Tipo Empleado]],3)</f>
        <v>0011523087211FIJ</v>
      </c>
      <c r="E692" s="49" t="s">
        <v>883</v>
      </c>
      <c r="F692" s="50" t="s">
        <v>60</v>
      </c>
      <c r="G692" s="49" t="s">
        <v>3145</v>
      </c>
      <c r="H692" s="49" t="s">
        <v>830</v>
      </c>
      <c r="I692" s="51" t="s">
        <v>1672</v>
      </c>
      <c r="J692" s="50" t="s">
        <v>3136</v>
      </c>
      <c r="K692" t="str">
        <f t="shared" si="10"/>
        <v>F</v>
      </c>
    </row>
    <row r="693" spans="1:11">
      <c r="A693" s="48" t="s">
        <v>1414</v>
      </c>
      <c r="B693" s="49" t="str">
        <f>_xlfn.XLOOKUP(Tabla8[[#This Row],[Codigo Area Liquidacion]],TBLAREA[PLANTA],TBLAREA[PROG])</f>
        <v>13</v>
      </c>
      <c r="C693" s="50" t="s">
        <v>11</v>
      </c>
      <c r="D693" s="49" t="str">
        <f>Tabla8[[#This Row],[Numero Documento]]&amp;Tabla8[[#This Row],[PROG]]&amp;LEFT(Tabla8[[#This Row],[Tipo Empleado]],3)</f>
        <v>0011524115013FIJ</v>
      </c>
      <c r="E693" s="49" t="s">
        <v>624</v>
      </c>
      <c r="F693" s="50" t="s">
        <v>474</v>
      </c>
      <c r="G693" s="49" t="s">
        <v>3175</v>
      </c>
      <c r="H693" s="49" t="s">
        <v>1952</v>
      </c>
      <c r="I693" s="51" t="s">
        <v>1677</v>
      </c>
      <c r="J693" s="50" t="s">
        <v>3135</v>
      </c>
      <c r="K693" t="str">
        <f t="shared" si="10"/>
        <v>M</v>
      </c>
    </row>
    <row r="694" spans="1:11">
      <c r="A694" s="48" t="s">
        <v>3563</v>
      </c>
      <c r="B694" s="49" t="str">
        <f>_xlfn.XLOOKUP(Tabla8[[#This Row],[Codigo Area Liquidacion]],TBLAREA[PLANTA],TBLAREA[PROG])</f>
        <v>01</v>
      </c>
      <c r="C694" s="50" t="s">
        <v>3036</v>
      </c>
      <c r="D694" s="49" t="str">
        <f>Tabla8[[#This Row],[Numero Documento]]&amp;Tabla8[[#This Row],[PROG]]&amp;LEFT(Tabla8[[#This Row],[Tipo Empleado]],3)</f>
        <v>0011528144601EMP</v>
      </c>
      <c r="E694" s="49" t="s">
        <v>3562</v>
      </c>
      <c r="F694" s="50" t="s">
        <v>196</v>
      </c>
      <c r="G694" s="49" t="s">
        <v>3133</v>
      </c>
      <c r="H694" s="49" t="s">
        <v>1116</v>
      </c>
      <c r="I694" s="51" t="s">
        <v>1679</v>
      </c>
      <c r="J694" s="50" t="s">
        <v>3136</v>
      </c>
      <c r="K694" t="str">
        <f t="shared" si="10"/>
        <v>F</v>
      </c>
    </row>
    <row r="695" spans="1:11">
      <c r="A695" s="48" t="s">
        <v>4063</v>
      </c>
      <c r="B695" s="49" t="str">
        <f>_xlfn.XLOOKUP(Tabla8[[#This Row],[Codigo Area Liquidacion]],TBLAREA[PLANTA],TBLAREA[PROG])</f>
        <v>01</v>
      </c>
      <c r="C695" s="50" t="s">
        <v>3045</v>
      </c>
      <c r="D695" s="49" t="str">
        <f>Tabla8[[#This Row],[Numero Documento]]&amp;Tabla8[[#This Row],[PROG]]&amp;LEFT(Tabla8[[#This Row],[Tipo Empleado]],3)</f>
        <v>0011529645101PER</v>
      </c>
      <c r="E695" s="49" t="s">
        <v>3884</v>
      </c>
      <c r="F695" s="50" t="s">
        <v>1060</v>
      </c>
      <c r="G695" s="49" t="s">
        <v>3133</v>
      </c>
      <c r="H695" s="49" t="s">
        <v>1116</v>
      </c>
      <c r="I695" s="51" t="s">
        <v>1679</v>
      </c>
      <c r="J695" s="50" t="s">
        <v>3136</v>
      </c>
      <c r="K695" t="str">
        <f t="shared" si="10"/>
        <v>F</v>
      </c>
    </row>
    <row r="696" spans="1:11">
      <c r="A696" s="48" t="s">
        <v>4064</v>
      </c>
      <c r="B696" s="49" t="str">
        <f>_xlfn.XLOOKUP(Tabla8[[#This Row],[Codigo Area Liquidacion]],TBLAREA[PLANTA],TBLAREA[PROG])</f>
        <v>11</v>
      </c>
      <c r="C696" s="50" t="s">
        <v>11</v>
      </c>
      <c r="D696" s="49" t="str">
        <f>Tabla8[[#This Row],[Numero Documento]]&amp;Tabla8[[#This Row],[PROG]]&amp;LEFT(Tabla8[[#This Row],[Tipo Empleado]],3)</f>
        <v>0011531894111FIJ</v>
      </c>
      <c r="E696" s="49" t="s">
        <v>3885</v>
      </c>
      <c r="F696" s="50" t="s">
        <v>385</v>
      </c>
      <c r="G696" s="49" t="s">
        <v>3145</v>
      </c>
      <c r="H696" s="49" t="s">
        <v>830</v>
      </c>
      <c r="I696" s="51" t="s">
        <v>1672</v>
      </c>
      <c r="J696" s="50" t="s">
        <v>3135</v>
      </c>
      <c r="K696" t="str">
        <f t="shared" si="10"/>
        <v>M</v>
      </c>
    </row>
    <row r="697" spans="1:11">
      <c r="A697" s="48" t="s">
        <v>2039</v>
      </c>
      <c r="B697" s="49" t="str">
        <f>_xlfn.XLOOKUP(Tabla8[[#This Row],[Codigo Area Liquidacion]],TBLAREA[PLANTA],TBLAREA[PROG])</f>
        <v>01</v>
      </c>
      <c r="C697" s="50" t="s">
        <v>11</v>
      </c>
      <c r="D697" s="49" t="str">
        <f>Tabla8[[#This Row],[Numero Documento]]&amp;Tabla8[[#This Row],[PROG]]&amp;LEFT(Tabla8[[#This Row],[Tipo Empleado]],3)</f>
        <v>0011534458201FIJ</v>
      </c>
      <c r="E697" s="49" t="s">
        <v>774</v>
      </c>
      <c r="F697" s="50" t="s">
        <v>100</v>
      </c>
      <c r="G697" s="49" t="s">
        <v>3133</v>
      </c>
      <c r="H697" s="49" t="s">
        <v>1116</v>
      </c>
      <c r="I697" s="51" t="s">
        <v>1679</v>
      </c>
      <c r="J697" s="50" t="s">
        <v>3136</v>
      </c>
      <c r="K697" t="str">
        <f t="shared" si="10"/>
        <v>F</v>
      </c>
    </row>
    <row r="698" spans="1:11">
      <c r="A698" s="48" t="s">
        <v>2056</v>
      </c>
      <c r="B698" s="49" t="str">
        <f>_xlfn.XLOOKUP(Tabla8[[#This Row],[Codigo Area Liquidacion]],TBLAREA[PLANTA],TBLAREA[PROG])</f>
        <v>01</v>
      </c>
      <c r="C698" s="50" t="s">
        <v>11</v>
      </c>
      <c r="D698" s="49" t="str">
        <f>Tabla8[[#This Row],[Numero Documento]]&amp;Tabla8[[#This Row],[PROG]]&amp;LEFT(Tabla8[[#This Row],[Tipo Empleado]],3)</f>
        <v>0011541568901FIJ</v>
      </c>
      <c r="E698" s="49" t="s">
        <v>1281</v>
      </c>
      <c r="F698" s="50" t="s">
        <v>8</v>
      </c>
      <c r="G698" s="49" t="s">
        <v>3133</v>
      </c>
      <c r="H698" s="49" t="s">
        <v>699</v>
      </c>
      <c r="I698" s="51" t="s">
        <v>1708</v>
      </c>
      <c r="J698" s="50" t="s">
        <v>3136</v>
      </c>
      <c r="K698" t="str">
        <f t="shared" si="10"/>
        <v>F</v>
      </c>
    </row>
    <row r="699" spans="1:11">
      <c r="A699" s="48" t="s">
        <v>3750</v>
      </c>
      <c r="B699" s="49" t="str">
        <f>_xlfn.XLOOKUP(Tabla8[[#This Row],[Codigo Area Liquidacion]],TBLAREA[PLANTA],TBLAREA[PROG])</f>
        <v>01</v>
      </c>
      <c r="C699" s="50" t="s">
        <v>3036</v>
      </c>
      <c r="D699" s="49" t="str">
        <f>Tabla8[[#This Row],[Numero Documento]]&amp;Tabla8[[#This Row],[PROG]]&amp;LEFT(Tabla8[[#This Row],[Tipo Empleado]],3)</f>
        <v>0011545615401EMP</v>
      </c>
      <c r="E699" s="49" t="s">
        <v>3749</v>
      </c>
      <c r="F699" s="50" t="s">
        <v>130</v>
      </c>
      <c r="G699" s="49" t="s">
        <v>3133</v>
      </c>
      <c r="H699" s="49" t="s">
        <v>1116</v>
      </c>
      <c r="I699" s="51" t="s">
        <v>1679</v>
      </c>
      <c r="J699" s="50" t="s">
        <v>3135</v>
      </c>
      <c r="K699" t="str">
        <f t="shared" si="10"/>
        <v>M</v>
      </c>
    </row>
    <row r="700" spans="1:11">
      <c r="A700" s="48" t="s">
        <v>3514</v>
      </c>
      <c r="B700" s="49" t="str">
        <f>_xlfn.XLOOKUP(Tabla8[[#This Row],[Codigo Area Liquidacion]],TBLAREA[PLANTA],TBLAREA[PROG])</f>
        <v>11</v>
      </c>
      <c r="C700" s="50" t="s">
        <v>11</v>
      </c>
      <c r="D700" s="49" t="str">
        <f>Tabla8[[#This Row],[Numero Documento]]&amp;Tabla8[[#This Row],[PROG]]&amp;LEFT(Tabla8[[#This Row],[Tipo Empleado]],3)</f>
        <v>0011549616811FIJ</v>
      </c>
      <c r="E700" s="49" t="s">
        <v>3513</v>
      </c>
      <c r="F700" s="50" t="s">
        <v>22</v>
      </c>
      <c r="G700" s="49" t="s">
        <v>3145</v>
      </c>
      <c r="H700" s="49" t="s">
        <v>830</v>
      </c>
      <c r="I700" s="51" t="s">
        <v>1672</v>
      </c>
      <c r="J700" s="50" t="s">
        <v>3135</v>
      </c>
      <c r="K700" t="str">
        <f t="shared" si="10"/>
        <v>M</v>
      </c>
    </row>
    <row r="701" spans="1:11">
      <c r="A701" s="48" t="s">
        <v>2279</v>
      </c>
      <c r="B701" s="49" t="str">
        <f>_xlfn.XLOOKUP(Tabla8[[#This Row],[Codigo Area Liquidacion]],TBLAREA[PLANTA],TBLAREA[PROG])</f>
        <v>01</v>
      </c>
      <c r="C701" s="50" t="s">
        <v>11</v>
      </c>
      <c r="D701" s="49" t="str">
        <f>Tabla8[[#This Row],[Numero Documento]]&amp;Tabla8[[#This Row],[PROG]]&amp;LEFT(Tabla8[[#This Row],[Tipo Empleado]],3)</f>
        <v>0011551870601FIJ</v>
      </c>
      <c r="E701" s="49" t="s">
        <v>950</v>
      </c>
      <c r="F701" s="50" t="s">
        <v>75</v>
      </c>
      <c r="G701" s="49" t="s">
        <v>3133</v>
      </c>
      <c r="H701" s="49" t="s">
        <v>1953</v>
      </c>
      <c r="I701" s="51" t="s">
        <v>1669</v>
      </c>
      <c r="J701" s="50" t="s">
        <v>3136</v>
      </c>
      <c r="K701" t="str">
        <f t="shared" si="10"/>
        <v>F</v>
      </c>
    </row>
    <row r="702" spans="1:11">
      <c r="A702" s="48" t="s">
        <v>4065</v>
      </c>
      <c r="B702" s="49" t="str">
        <f>_xlfn.XLOOKUP(Tabla8[[#This Row],[Codigo Area Liquidacion]],TBLAREA[PLANTA],TBLAREA[PROG])</f>
        <v>01</v>
      </c>
      <c r="C702" s="50" t="s">
        <v>11</v>
      </c>
      <c r="D702" s="49" t="str">
        <f>Tabla8[[#This Row],[Numero Documento]]&amp;Tabla8[[#This Row],[PROG]]&amp;LEFT(Tabla8[[#This Row],[Tipo Empleado]],3)</f>
        <v>0011560012401FIJ</v>
      </c>
      <c r="E702" s="49" t="s">
        <v>3886</v>
      </c>
      <c r="F702" s="50" t="s">
        <v>111</v>
      </c>
      <c r="G702" s="49" t="s">
        <v>3133</v>
      </c>
      <c r="H702" s="49" t="s">
        <v>1953</v>
      </c>
      <c r="I702" s="51" t="s">
        <v>1669</v>
      </c>
      <c r="J702" s="50" t="s">
        <v>3136</v>
      </c>
      <c r="K702" t="str">
        <f t="shared" si="10"/>
        <v>F</v>
      </c>
    </row>
    <row r="703" spans="1:11">
      <c r="A703" s="48" t="s">
        <v>2312</v>
      </c>
      <c r="B703" s="49" t="str">
        <f>_xlfn.XLOOKUP(Tabla8[[#This Row],[Codigo Area Liquidacion]],TBLAREA[PLANTA],TBLAREA[PROG])</f>
        <v>13</v>
      </c>
      <c r="C703" s="50" t="s">
        <v>11</v>
      </c>
      <c r="D703" s="49" t="str">
        <f>Tabla8[[#This Row],[Numero Documento]]&amp;Tabla8[[#This Row],[PROG]]&amp;LEFT(Tabla8[[#This Row],[Tipo Empleado]],3)</f>
        <v>0011562256513FIJ</v>
      </c>
      <c r="E703" s="49" t="s">
        <v>1147</v>
      </c>
      <c r="F703" s="50" t="s">
        <v>363</v>
      </c>
      <c r="G703" s="49" t="s">
        <v>3175</v>
      </c>
      <c r="H703" s="49" t="s">
        <v>342</v>
      </c>
      <c r="I703" s="51" t="s">
        <v>1670</v>
      </c>
      <c r="J703" s="50" t="s">
        <v>3136</v>
      </c>
      <c r="K703" t="str">
        <f t="shared" si="10"/>
        <v>F</v>
      </c>
    </row>
    <row r="704" spans="1:11">
      <c r="A704" s="48" t="s">
        <v>2801</v>
      </c>
      <c r="B704" s="49" t="str">
        <f>_xlfn.XLOOKUP(Tabla8[[#This Row],[Codigo Area Liquidacion]],TBLAREA[PLANTA],TBLAREA[PROG])</f>
        <v>01</v>
      </c>
      <c r="C704" s="50" t="s">
        <v>3036</v>
      </c>
      <c r="D704" s="49" t="str">
        <f>Tabla8[[#This Row],[Numero Documento]]&amp;Tabla8[[#This Row],[PROG]]&amp;LEFT(Tabla8[[#This Row],[Tipo Empleado]],3)</f>
        <v>0011564779401EMP</v>
      </c>
      <c r="E704" s="49" t="s">
        <v>1873</v>
      </c>
      <c r="F704" s="50" t="s">
        <v>196</v>
      </c>
      <c r="G704" s="49" t="s">
        <v>3133</v>
      </c>
      <c r="H704" s="49" t="s">
        <v>1116</v>
      </c>
      <c r="I704" s="51" t="s">
        <v>1679</v>
      </c>
      <c r="J704" s="50" t="s">
        <v>3136</v>
      </c>
      <c r="K704" t="str">
        <f t="shared" si="10"/>
        <v>F</v>
      </c>
    </row>
    <row r="705" spans="1:11">
      <c r="A705" s="48" t="s">
        <v>2397</v>
      </c>
      <c r="B705" s="49" t="str">
        <f>_xlfn.XLOOKUP(Tabla8[[#This Row],[Codigo Area Liquidacion]],TBLAREA[PLANTA],TBLAREA[PROG])</f>
        <v>13</v>
      </c>
      <c r="C705" s="50" t="s">
        <v>11</v>
      </c>
      <c r="D705" s="49" t="str">
        <f>Tabla8[[#This Row],[Numero Documento]]&amp;Tabla8[[#This Row],[PROG]]&amp;LEFT(Tabla8[[#This Row],[Tipo Empleado]],3)</f>
        <v>0011565801513FIJ</v>
      </c>
      <c r="E705" s="49" t="s">
        <v>459</v>
      </c>
      <c r="F705" s="50" t="s">
        <v>460</v>
      </c>
      <c r="G705" s="49" t="s">
        <v>3175</v>
      </c>
      <c r="H705" s="49" t="s">
        <v>342</v>
      </c>
      <c r="I705" s="51" t="s">
        <v>1670</v>
      </c>
      <c r="J705" s="50" t="s">
        <v>3135</v>
      </c>
      <c r="K705" t="str">
        <f t="shared" si="10"/>
        <v>M</v>
      </c>
    </row>
    <row r="706" spans="1:11">
      <c r="A706" s="48" t="s">
        <v>4066</v>
      </c>
      <c r="B706" s="49" t="str">
        <f>_xlfn.XLOOKUP(Tabla8[[#This Row],[Codigo Area Liquidacion]],TBLAREA[PLANTA],TBLAREA[PROG])</f>
        <v>01</v>
      </c>
      <c r="C706" s="50" t="s">
        <v>11</v>
      </c>
      <c r="D706" s="49" t="str">
        <f>Tabla8[[#This Row],[Numero Documento]]&amp;Tabla8[[#This Row],[PROG]]&amp;LEFT(Tabla8[[#This Row],[Tipo Empleado]],3)</f>
        <v>0011566966501FIJ</v>
      </c>
      <c r="E706" s="49" t="s">
        <v>3887</v>
      </c>
      <c r="F706" s="50" t="s">
        <v>75</v>
      </c>
      <c r="G706" s="49" t="s">
        <v>3133</v>
      </c>
      <c r="H706" s="49" t="s">
        <v>1953</v>
      </c>
      <c r="I706" s="51" t="s">
        <v>1669</v>
      </c>
      <c r="J706" s="50" t="s">
        <v>3135</v>
      </c>
      <c r="K706" t="str">
        <f t="shared" si="10"/>
        <v>M</v>
      </c>
    </row>
    <row r="707" spans="1:11">
      <c r="A707" s="48" t="s">
        <v>2225</v>
      </c>
      <c r="B707" s="49" t="str">
        <f>_xlfn.XLOOKUP(Tabla8[[#This Row],[Codigo Area Liquidacion]],TBLAREA[PLANTA],TBLAREA[PROG])</f>
        <v>01</v>
      </c>
      <c r="C707" s="50" t="s">
        <v>11</v>
      </c>
      <c r="D707" s="49" t="str">
        <f>Tabla8[[#This Row],[Numero Documento]]&amp;Tabla8[[#This Row],[PROG]]&amp;LEFT(Tabla8[[#This Row],[Tipo Empleado]],3)</f>
        <v>0011567316201FIJ</v>
      </c>
      <c r="E707" s="49" t="s">
        <v>1275</v>
      </c>
      <c r="F707" s="50" t="s">
        <v>724</v>
      </c>
      <c r="G707" s="49" t="s">
        <v>3133</v>
      </c>
      <c r="H707" s="49" t="s">
        <v>1955</v>
      </c>
      <c r="I707" s="51" t="s">
        <v>1685</v>
      </c>
      <c r="J707" s="50" t="s">
        <v>3135</v>
      </c>
      <c r="K707" t="str">
        <f t="shared" si="10"/>
        <v>M</v>
      </c>
    </row>
    <row r="708" spans="1:11">
      <c r="A708" s="48" t="s">
        <v>3295</v>
      </c>
      <c r="B708" s="49" t="str">
        <f>_xlfn.XLOOKUP(Tabla8[[#This Row],[Codigo Area Liquidacion]],TBLAREA[PLANTA],TBLAREA[PROG])</f>
        <v>01</v>
      </c>
      <c r="C708" s="50" t="s">
        <v>3036</v>
      </c>
      <c r="D708" s="49" t="str">
        <f>Tabla8[[#This Row],[Numero Documento]]&amp;Tabla8[[#This Row],[PROG]]&amp;LEFT(Tabla8[[#This Row],[Tipo Empleado]],3)</f>
        <v>0011568925901EMP</v>
      </c>
      <c r="E708" s="49" t="s">
        <v>3261</v>
      </c>
      <c r="F708" s="50" t="s">
        <v>3262</v>
      </c>
      <c r="G708" s="49" t="s">
        <v>3133</v>
      </c>
      <c r="H708" s="49" t="s">
        <v>1116</v>
      </c>
      <c r="I708" s="51" t="s">
        <v>1679</v>
      </c>
      <c r="J708" s="50" t="s">
        <v>3136</v>
      </c>
      <c r="K708" t="str">
        <f t="shared" si="10"/>
        <v>F</v>
      </c>
    </row>
    <row r="709" spans="1:11">
      <c r="A709" s="48" t="s">
        <v>4067</v>
      </c>
      <c r="B709" s="49" t="str">
        <f>_xlfn.XLOOKUP(Tabla8[[#This Row],[Codigo Area Liquidacion]],TBLAREA[PLANTA],TBLAREA[PROG])</f>
        <v>01</v>
      </c>
      <c r="C709" s="50" t="s">
        <v>3036</v>
      </c>
      <c r="D709" s="49" t="str">
        <f>Tabla8[[#This Row],[Numero Documento]]&amp;Tabla8[[#This Row],[PROG]]&amp;LEFT(Tabla8[[#This Row],[Tipo Empleado]],3)</f>
        <v>0011570188001EMP</v>
      </c>
      <c r="E709" s="49" t="s">
        <v>1586</v>
      </c>
      <c r="F709" s="50" t="s">
        <v>1587</v>
      </c>
      <c r="G709" s="49" t="s">
        <v>3133</v>
      </c>
      <c r="H709" s="49" t="s">
        <v>1116</v>
      </c>
      <c r="I709" s="51" t="s">
        <v>1679</v>
      </c>
      <c r="J709" s="50" t="s">
        <v>3136</v>
      </c>
      <c r="K709" t="str">
        <f t="shared" ref="K709:K772" si="11">LEFT(J709,1)</f>
        <v>F</v>
      </c>
    </row>
    <row r="710" spans="1:11">
      <c r="A710" s="48" t="s">
        <v>4068</v>
      </c>
      <c r="B710" s="49" t="str">
        <f>_xlfn.XLOOKUP(Tabla8[[#This Row],[Codigo Area Liquidacion]],TBLAREA[PLANTA],TBLAREA[PROG])</f>
        <v>01</v>
      </c>
      <c r="C710" s="50" t="s">
        <v>3046</v>
      </c>
      <c r="D710" s="49" t="str">
        <f>Tabla8[[#This Row],[Numero Documento]]&amp;Tabla8[[#This Row],[PROG]]&amp;LEFT(Tabla8[[#This Row],[Tipo Empleado]],3)</f>
        <v>0011575107501TRA</v>
      </c>
      <c r="E710" s="49" t="s">
        <v>3888</v>
      </c>
      <c r="F710" s="50" t="s">
        <v>3889</v>
      </c>
      <c r="G710" s="49" t="s">
        <v>3133</v>
      </c>
      <c r="H710" s="49" t="s">
        <v>1116</v>
      </c>
      <c r="I710" s="51" t="s">
        <v>1679</v>
      </c>
      <c r="J710" s="50" t="s">
        <v>3135</v>
      </c>
      <c r="K710" t="str">
        <f t="shared" si="11"/>
        <v>M</v>
      </c>
    </row>
    <row r="711" spans="1:11">
      <c r="A711" s="48" t="s">
        <v>1405</v>
      </c>
      <c r="B711" s="49" t="str">
        <f>_xlfn.XLOOKUP(Tabla8[[#This Row],[Codigo Area Liquidacion]],TBLAREA[PLANTA],TBLAREA[PROG])</f>
        <v>13</v>
      </c>
      <c r="C711" s="50" t="s">
        <v>11</v>
      </c>
      <c r="D711" s="49" t="str">
        <f>Tabla8[[#This Row],[Numero Documento]]&amp;Tabla8[[#This Row],[PROG]]&amp;LEFT(Tabla8[[#This Row],[Tipo Empleado]],3)</f>
        <v>0011580537613FIJ</v>
      </c>
      <c r="E711" s="49" t="s">
        <v>810</v>
      </c>
      <c r="F711" s="50" t="s">
        <v>8</v>
      </c>
      <c r="G711" s="49" t="s">
        <v>3175</v>
      </c>
      <c r="H711" s="49" t="s">
        <v>811</v>
      </c>
      <c r="I711" s="51" t="s">
        <v>1705</v>
      </c>
      <c r="J711" s="50" t="s">
        <v>3135</v>
      </c>
      <c r="K711" t="str">
        <f t="shared" si="11"/>
        <v>M</v>
      </c>
    </row>
    <row r="712" spans="1:11">
      <c r="A712" s="48" t="s">
        <v>2028</v>
      </c>
      <c r="B712" s="49" t="str">
        <f>_xlfn.XLOOKUP(Tabla8[[#This Row],[Codigo Area Liquidacion]],TBLAREA[PLANTA],TBLAREA[PROG])</f>
        <v>01</v>
      </c>
      <c r="C712" s="50" t="s">
        <v>11</v>
      </c>
      <c r="D712" s="49" t="str">
        <f>Tabla8[[#This Row],[Numero Documento]]&amp;Tabla8[[#This Row],[PROG]]&amp;LEFT(Tabla8[[#This Row],[Tipo Empleado]],3)</f>
        <v>0011581929401FIJ</v>
      </c>
      <c r="E712" s="49" t="s">
        <v>3155</v>
      </c>
      <c r="F712" s="50" t="s">
        <v>8</v>
      </c>
      <c r="G712" s="49" t="s">
        <v>3133</v>
      </c>
      <c r="H712" s="49" t="s">
        <v>1116</v>
      </c>
      <c r="I712" s="51" t="s">
        <v>1679</v>
      </c>
      <c r="J712" s="50" t="s">
        <v>3136</v>
      </c>
      <c r="K712" t="str">
        <f t="shared" si="11"/>
        <v>F</v>
      </c>
    </row>
    <row r="713" spans="1:11">
      <c r="A713" s="48" t="s">
        <v>2535</v>
      </c>
      <c r="B713" s="49" t="str">
        <f>_xlfn.XLOOKUP(Tabla8[[#This Row],[Codigo Area Liquidacion]],TBLAREA[PLANTA],TBLAREA[PROG])</f>
        <v>13</v>
      </c>
      <c r="C713" s="50" t="s">
        <v>11</v>
      </c>
      <c r="D713" s="49" t="str">
        <f>Tabla8[[#This Row],[Numero Documento]]&amp;Tabla8[[#This Row],[PROG]]&amp;LEFT(Tabla8[[#This Row],[Tipo Empleado]],3)</f>
        <v>0011586824213FIJ</v>
      </c>
      <c r="E713" s="49" t="s">
        <v>587</v>
      </c>
      <c r="F713" s="50" t="s">
        <v>210</v>
      </c>
      <c r="G713" s="49" t="s">
        <v>3175</v>
      </c>
      <c r="H713" s="49" t="s">
        <v>342</v>
      </c>
      <c r="I713" s="51" t="s">
        <v>1670</v>
      </c>
      <c r="J713" s="50" t="s">
        <v>3136</v>
      </c>
      <c r="K713" t="str">
        <f t="shared" si="11"/>
        <v>F</v>
      </c>
    </row>
    <row r="714" spans="1:11">
      <c r="A714" s="48" t="s">
        <v>2046</v>
      </c>
      <c r="B714" s="49" t="str">
        <f>_xlfn.XLOOKUP(Tabla8[[#This Row],[Codigo Area Liquidacion]],TBLAREA[PLANTA],TBLAREA[PROG])</f>
        <v>01</v>
      </c>
      <c r="C714" s="50" t="s">
        <v>11</v>
      </c>
      <c r="D714" s="49" t="str">
        <f>Tabla8[[#This Row],[Numero Documento]]&amp;Tabla8[[#This Row],[PROG]]&amp;LEFT(Tabla8[[#This Row],[Tipo Empleado]],3)</f>
        <v>0011594866301FIJ</v>
      </c>
      <c r="E714" s="49" t="s">
        <v>3157</v>
      </c>
      <c r="F714" s="50" t="s">
        <v>775</v>
      </c>
      <c r="G714" s="49" t="s">
        <v>3133</v>
      </c>
      <c r="H714" s="49" t="s">
        <v>1116</v>
      </c>
      <c r="I714" s="51" t="s">
        <v>1679</v>
      </c>
      <c r="J714" s="50" t="s">
        <v>3135</v>
      </c>
      <c r="K714" t="str">
        <f t="shared" si="11"/>
        <v>M</v>
      </c>
    </row>
    <row r="715" spans="1:11">
      <c r="A715" s="48" t="s">
        <v>3512</v>
      </c>
      <c r="B715" s="49" t="str">
        <f>_xlfn.XLOOKUP(Tabla8[[#This Row],[Codigo Area Liquidacion]],TBLAREA[PLANTA],TBLAREA[PROG])</f>
        <v>11</v>
      </c>
      <c r="C715" s="50" t="s">
        <v>11</v>
      </c>
      <c r="D715" s="49" t="str">
        <f>Tabla8[[#This Row],[Numero Documento]]&amp;Tabla8[[#This Row],[PROG]]&amp;LEFT(Tabla8[[#This Row],[Tipo Empleado]],3)</f>
        <v>0011600180111FIJ</v>
      </c>
      <c r="E715" s="49" t="s">
        <v>3511</v>
      </c>
      <c r="F715" s="50" t="s">
        <v>474</v>
      </c>
      <c r="G715" s="49" t="s">
        <v>3145</v>
      </c>
      <c r="H715" s="49" t="s">
        <v>830</v>
      </c>
      <c r="I715" s="51" t="s">
        <v>1672</v>
      </c>
      <c r="J715" s="50" t="s">
        <v>3135</v>
      </c>
      <c r="K715" t="str">
        <f t="shared" si="11"/>
        <v>M</v>
      </c>
    </row>
    <row r="716" spans="1:11">
      <c r="A716" s="48" t="s">
        <v>1319</v>
      </c>
      <c r="B716" s="49" t="str">
        <f>_xlfn.XLOOKUP(Tabla8[[#This Row],[Codigo Area Liquidacion]],TBLAREA[PLANTA],TBLAREA[PROG])</f>
        <v>01</v>
      </c>
      <c r="C716" s="50" t="s">
        <v>11</v>
      </c>
      <c r="D716" s="49" t="str">
        <f>Tabla8[[#This Row],[Numero Documento]]&amp;Tabla8[[#This Row],[PROG]]&amp;LEFT(Tabla8[[#This Row],[Tipo Empleado]],3)</f>
        <v>0011602482901FIJ</v>
      </c>
      <c r="E716" s="49" t="s">
        <v>152</v>
      </c>
      <c r="F716" s="50" t="s">
        <v>10</v>
      </c>
      <c r="G716" s="49" t="s">
        <v>3133</v>
      </c>
      <c r="H716" s="49" t="s">
        <v>319</v>
      </c>
      <c r="I716" s="51" t="s">
        <v>1694</v>
      </c>
      <c r="J716" s="50" t="s">
        <v>3136</v>
      </c>
      <c r="K716" t="str">
        <f t="shared" si="11"/>
        <v>F</v>
      </c>
    </row>
    <row r="717" spans="1:11">
      <c r="A717" s="48" t="s">
        <v>2844</v>
      </c>
      <c r="B717" s="49" t="str">
        <f>_xlfn.XLOOKUP(Tabla8[[#This Row],[Codigo Area Liquidacion]],TBLAREA[PLANTA],TBLAREA[PROG])</f>
        <v>01</v>
      </c>
      <c r="C717" s="50" t="s">
        <v>3036</v>
      </c>
      <c r="D717" s="49" t="str">
        <f>Tabla8[[#This Row],[Numero Documento]]&amp;Tabla8[[#This Row],[PROG]]&amp;LEFT(Tabla8[[#This Row],[Tipo Empleado]],3)</f>
        <v>0011609837701EMP</v>
      </c>
      <c r="E717" s="49" t="s">
        <v>1133</v>
      </c>
      <c r="F717" s="50" t="s">
        <v>261</v>
      </c>
      <c r="G717" s="49" t="s">
        <v>3133</v>
      </c>
      <c r="H717" s="49" t="s">
        <v>1116</v>
      </c>
      <c r="I717" s="51" t="s">
        <v>1679</v>
      </c>
      <c r="J717" s="50" t="s">
        <v>3135</v>
      </c>
      <c r="K717" t="str">
        <f t="shared" si="11"/>
        <v>M</v>
      </c>
    </row>
    <row r="718" spans="1:11">
      <c r="A718" s="48" t="s">
        <v>2451</v>
      </c>
      <c r="B718" s="49" t="str">
        <f>_xlfn.XLOOKUP(Tabla8[[#This Row],[Codigo Area Liquidacion]],TBLAREA[PLANTA],TBLAREA[PROG])</f>
        <v>13</v>
      </c>
      <c r="C718" s="50" t="s">
        <v>11</v>
      </c>
      <c r="D718" s="49" t="str">
        <f>Tabla8[[#This Row],[Numero Documento]]&amp;Tabla8[[#This Row],[PROG]]&amp;LEFT(Tabla8[[#This Row],[Tipo Empleado]],3)</f>
        <v>0011611101413FIJ</v>
      </c>
      <c r="E718" s="49" t="s">
        <v>3195</v>
      </c>
      <c r="F718" s="50" t="s">
        <v>10</v>
      </c>
      <c r="G718" s="49" t="s">
        <v>3175</v>
      </c>
      <c r="H718" s="49" t="s">
        <v>1952</v>
      </c>
      <c r="I718" s="51" t="s">
        <v>1677</v>
      </c>
      <c r="J718" s="50" t="s">
        <v>3136</v>
      </c>
      <c r="K718" t="str">
        <f t="shared" si="11"/>
        <v>F</v>
      </c>
    </row>
    <row r="719" spans="1:11">
      <c r="A719" s="48" t="s">
        <v>2458</v>
      </c>
      <c r="B719" s="49" t="str">
        <f>_xlfn.XLOOKUP(Tabla8[[#This Row],[Codigo Area Liquidacion]],TBLAREA[PLANTA],TBLAREA[PROG])</f>
        <v>13</v>
      </c>
      <c r="C719" s="50" t="s">
        <v>11</v>
      </c>
      <c r="D719" s="49" t="str">
        <f>Tabla8[[#This Row],[Numero Documento]]&amp;Tabla8[[#This Row],[PROG]]&amp;LEFT(Tabla8[[#This Row],[Tipo Empleado]],3)</f>
        <v>0011616415313FIJ</v>
      </c>
      <c r="E719" s="49" t="s">
        <v>1155</v>
      </c>
      <c r="F719" s="50" t="s">
        <v>8</v>
      </c>
      <c r="G719" s="49" t="s">
        <v>3175</v>
      </c>
      <c r="H719" s="49" t="s">
        <v>342</v>
      </c>
      <c r="I719" s="51" t="s">
        <v>1670</v>
      </c>
      <c r="J719" s="50" t="s">
        <v>3136</v>
      </c>
      <c r="K719" t="str">
        <f t="shared" si="11"/>
        <v>F</v>
      </c>
    </row>
    <row r="720" spans="1:11">
      <c r="A720" s="48" t="s">
        <v>4069</v>
      </c>
      <c r="B720" s="49" t="str">
        <f>_xlfn.XLOOKUP(Tabla8[[#This Row],[Codigo Area Liquidacion]],TBLAREA[PLANTA],TBLAREA[PROG])</f>
        <v>01</v>
      </c>
      <c r="C720" s="50" t="s">
        <v>3045</v>
      </c>
      <c r="D720" s="49" t="str">
        <f>Tabla8[[#This Row],[Numero Documento]]&amp;Tabla8[[#This Row],[PROG]]&amp;LEFT(Tabla8[[#This Row],[Tipo Empleado]],3)</f>
        <v>0011632888101PER</v>
      </c>
      <c r="E720" s="49" t="s">
        <v>3890</v>
      </c>
      <c r="F720" s="50" t="s">
        <v>59</v>
      </c>
      <c r="G720" s="49" t="s">
        <v>3133</v>
      </c>
      <c r="H720" s="49" t="s">
        <v>1116</v>
      </c>
      <c r="I720" s="51" t="s">
        <v>1679</v>
      </c>
      <c r="J720" s="50" t="s">
        <v>3135</v>
      </c>
      <c r="K720" t="str">
        <f t="shared" si="11"/>
        <v>M</v>
      </c>
    </row>
    <row r="721" spans="1:11">
      <c r="A721" s="48" t="s">
        <v>3690</v>
      </c>
      <c r="B721" s="49" t="str">
        <f>_xlfn.XLOOKUP(Tabla8[[#This Row],[Codigo Area Liquidacion]],TBLAREA[PLANTA],TBLAREA[PROG])</f>
        <v>01</v>
      </c>
      <c r="C721" s="50" t="s">
        <v>3036</v>
      </c>
      <c r="D721" s="49" t="str">
        <f>Tabla8[[#This Row],[Numero Documento]]&amp;Tabla8[[#This Row],[PROG]]&amp;LEFT(Tabla8[[#This Row],[Tipo Empleado]],3)</f>
        <v>0011633216401EMP</v>
      </c>
      <c r="E721" s="49" t="s">
        <v>3689</v>
      </c>
      <c r="F721" s="50" t="s">
        <v>196</v>
      </c>
      <c r="G721" s="49" t="s">
        <v>3133</v>
      </c>
      <c r="H721" s="49" t="s">
        <v>1116</v>
      </c>
      <c r="I721" s="51" t="s">
        <v>1679</v>
      </c>
      <c r="J721" s="50" t="s">
        <v>3135</v>
      </c>
      <c r="K721" t="str">
        <f t="shared" si="11"/>
        <v>M</v>
      </c>
    </row>
    <row r="722" spans="1:11">
      <c r="A722" s="48" t="s">
        <v>2873</v>
      </c>
      <c r="B722" s="49" t="str">
        <f>_xlfn.XLOOKUP(Tabla8[[#This Row],[Codigo Area Liquidacion]],TBLAREA[PLANTA],TBLAREA[PROG])</f>
        <v>01</v>
      </c>
      <c r="C722" s="50" t="s">
        <v>3036</v>
      </c>
      <c r="D722" s="49" t="str">
        <f>Tabla8[[#This Row],[Numero Documento]]&amp;Tabla8[[#This Row],[PROG]]&amp;LEFT(Tabla8[[#This Row],[Tipo Empleado]],3)</f>
        <v>0011633400401EMP</v>
      </c>
      <c r="E722" s="49" t="s">
        <v>1174</v>
      </c>
      <c r="F722" s="50" t="s">
        <v>1173</v>
      </c>
      <c r="G722" s="49" t="s">
        <v>3133</v>
      </c>
      <c r="H722" s="49" t="s">
        <v>1116</v>
      </c>
      <c r="I722" s="51" t="s">
        <v>1679</v>
      </c>
      <c r="J722" s="50" t="s">
        <v>3135</v>
      </c>
      <c r="K722" t="str">
        <f t="shared" si="11"/>
        <v>M</v>
      </c>
    </row>
    <row r="723" spans="1:11">
      <c r="A723" s="48" t="s">
        <v>2313</v>
      </c>
      <c r="B723" s="49" t="str">
        <f>_xlfn.XLOOKUP(Tabla8[[#This Row],[Codigo Area Liquidacion]],TBLAREA[PLANTA],TBLAREA[PROG])</f>
        <v>13</v>
      </c>
      <c r="C723" s="50" t="s">
        <v>11</v>
      </c>
      <c r="D723" s="49" t="str">
        <f>Tabla8[[#This Row],[Numero Documento]]&amp;Tabla8[[#This Row],[PROG]]&amp;LEFT(Tabla8[[#This Row],[Tipo Empleado]],3)</f>
        <v>0011634110813FIJ</v>
      </c>
      <c r="E723" s="49" t="s">
        <v>3178</v>
      </c>
      <c r="F723" s="50" t="s">
        <v>133</v>
      </c>
      <c r="G723" s="49" t="s">
        <v>3175</v>
      </c>
      <c r="H723" s="49" t="s">
        <v>342</v>
      </c>
      <c r="I723" s="51" t="s">
        <v>1670</v>
      </c>
      <c r="J723" s="50" t="s">
        <v>3135</v>
      </c>
      <c r="K723" t="str">
        <f t="shared" si="11"/>
        <v>M</v>
      </c>
    </row>
    <row r="724" spans="1:11">
      <c r="A724" s="48" t="s">
        <v>2391</v>
      </c>
      <c r="B724" s="49" t="str">
        <f>_xlfn.XLOOKUP(Tabla8[[#This Row],[Codigo Area Liquidacion]],TBLAREA[PLANTA],TBLAREA[PROG])</f>
        <v>13</v>
      </c>
      <c r="C724" s="50" t="s">
        <v>11</v>
      </c>
      <c r="D724" s="49" t="str">
        <f>Tabla8[[#This Row],[Numero Documento]]&amp;Tabla8[[#This Row],[PROG]]&amp;LEFT(Tabla8[[#This Row],[Tipo Empleado]],3)</f>
        <v>0011634410213FIJ</v>
      </c>
      <c r="E724" s="49" t="s">
        <v>456</v>
      </c>
      <c r="F724" s="50" t="s">
        <v>75</v>
      </c>
      <c r="G724" s="49" t="s">
        <v>3175</v>
      </c>
      <c r="H724" s="49" t="s">
        <v>342</v>
      </c>
      <c r="I724" s="51" t="s">
        <v>1670</v>
      </c>
      <c r="J724" s="50" t="s">
        <v>3135</v>
      </c>
      <c r="K724" t="str">
        <f t="shared" si="11"/>
        <v>M</v>
      </c>
    </row>
    <row r="725" spans="1:11">
      <c r="A725" s="48" t="s">
        <v>2519</v>
      </c>
      <c r="B725" s="49" t="str">
        <f>_xlfn.XLOOKUP(Tabla8[[#This Row],[Codigo Area Liquidacion]],TBLAREA[PLANTA],TBLAREA[PROG])</f>
        <v>13</v>
      </c>
      <c r="C725" s="50" t="s">
        <v>11</v>
      </c>
      <c r="D725" s="49" t="str">
        <f>Tabla8[[#This Row],[Numero Documento]]&amp;Tabla8[[#This Row],[PROG]]&amp;LEFT(Tabla8[[#This Row],[Tipo Empleado]],3)</f>
        <v>0011635550413FIJ</v>
      </c>
      <c r="E725" s="49" t="s">
        <v>579</v>
      </c>
      <c r="F725" s="50" t="s">
        <v>8</v>
      </c>
      <c r="G725" s="49" t="s">
        <v>3175</v>
      </c>
      <c r="H725" s="49" t="s">
        <v>342</v>
      </c>
      <c r="I725" s="51" t="s">
        <v>1670</v>
      </c>
      <c r="J725" s="50" t="s">
        <v>3136</v>
      </c>
      <c r="K725" t="str">
        <f t="shared" si="11"/>
        <v>F</v>
      </c>
    </row>
    <row r="726" spans="1:11">
      <c r="A726" s="48" t="s">
        <v>1385</v>
      </c>
      <c r="B726" s="49" t="str">
        <f>_xlfn.XLOOKUP(Tabla8[[#This Row],[Codigo Area Liquidacion]],TBLAREA[PLANTA],TBLAREA[PROG])</f>
        <v>01</v>
      </c>
      <c r="C726" s="50" t="s">
        <v>11</v>
      </c>
      <c r="D726" s="49" t="str">
        <f>Tabla8[[#This Row],[Numero Documento]]&amp;Tabla8[[#This Row],[PROG]]&amp;LEFT(Tabla8[[#This Row],[Tipo Empleado]],3)</f>
        <v>0011636047001FIJ</v>
      </c>
      <c r="E726" s="49" t="s">
        <v>243</v>
      </c>
      <c r="F726" s="50" t="s">
        <v>239</v>
      </c>
      <c r="G726" s="49" t="s">
        <v>3133</v>
      </c>
      <c r="H726" s="49" t="s">
        <v>238</v>
      </c>
      <c r="I726" s="51" t="s">
        <v>1696</v>
      </c>
      <c r="J726" s="50" t="s">
        <v>3136</v>
      </c>
      <c r="K726" t="str">
        <f t="shared" si="11"/>
        <v>F</v>
      </c>
    </row>
    <row r="727" spans="1:11">
      <c r="A727" s="48" t="s">
        <v>2272</v>
      </c>
      <c r="B727" s="49" t="str">
        <f>_xlfn.XLOOKUP(Tabla8[[#This Row],[Codigo Area Liquidacion]],TBLAREA[PLANTA],TBLAREA[PROG])</f>
        <v>01</v>
      </c>
      <c r="C727" s="50" t="s">
        <v>11</v>
      </c>
      <c r="D727" s="49" t="str">
        <f>Tabla8[[#This Row],[Numero Documento]]&amp;Tabla8[[#This Row],[PROG]]&amp;LEFT(Tabla8[[#This Row],[Tipo Empleado]],3)</f>
        <v>0011637932201FIJ</v>
      </c>
      <c r="E727" s="49" t="s">
        <v>223</v>
      </c>
      <c r="F727" s="50" t="s">
        <v>42</v>
      </c>
      <c r="G727" s="49" t="s">
        <v>3133</v>
      </c>
      <c r="H727" s="49" t="s">
        <v>1960</v>
      </c>
      <c r="I727" s="51" t="s">
        <v>1686</v>
      </c>
      <c r="J727" s="50" t="s">
        <v>3135</v>
      </c>
      <c r="K727" t="str">
        <f t="shared" si="11"/>
        <v>M</v>
      </c>
    </row>
    <row r="728" spans="1:11">
      <c r="A728" s="48" t="s">
        <v>2680</v>
      </c>
      <c r="B728" s="49" t="str">
        <f>_xlfn.XLOOKUP(Tabla8[[#This Row],[Codigo Area Liquidacion]],TBLAREA[PLANTA],TBLAREA[PROG])</f>
        <v>11</v>
      </c>
      <c r="C728" s="50" t="s">
        <v>11</v>
      </c>
      <c r="D728" s="49" t="str">
        <f>Tabla8[[#This Row],[Numero Documento]]&amp;Tabla8[[#This Row],[PROG]]&amp;LEFT(Tabla8[[#This Row],[Tipo Empleado]],3)</f>
        <v>0011643205511FIJ</v>
      </c>
      <c r="E728" s="49" t="s">
        <v>1103</v>
      </c>
      <c r="F728" s="50" t="s">
        <v>59</v>
      </c>
      <c r="G728" s="49" t="s">
        <v>3145</v>
      </c>
      <c r="H728" s="49" t="s">
        <v>728</v>
      </c>
      <c r="I728" s="51" t="s">
        <v>1674</v>
      </c>
      <c r="J728" s="50" t="s">
        <v>3135</v>
      </c>
      <c r="K728" t="str">
        <f t="shared" si="11"/>
        <v>M</v>
      </c>
    </row>
    <row r="729" spans="1:11">
      <c r="A729" s="48" t="s">
        <v>3302</v>
      </c>
      <c r="B729" s="49" t="str">
        <f>_xlfn.XLOOKUP(Tabla8[[#This Row],[Codigo Area Liquidacion]],TBLAREA[PLANTA],TBLAREA[PROG])</f>
        <v>11</v>
      </c>
      <c r="C729" s="50" t="s">
        <v>11</v>
      </c>
      <c r="D729" s="49" t="str">
        <f>Tabla8[[#This Row],[Numero Documento]]&amp;Tabla8[[#This Row],[PROG]]&amp;LEFT(Tabla8[[#This Row],[Tipo Empleado]],3)</f>
        <v>0011643231111FIJ</v>
      </c>
      <c r="E729" s="49" t="s">
        <v>3270</v>
      </c>
      <c r="F729" s="50" t="s">
        <v>10</v>
      </c>
      <c r="G729" s="49" t="s">
        <v>3145</v>
      </c>
      <c r="H729" s="49" t="s">
        <v>1951</v>
      </c>
      <c r="I729" s="51" t="s">
        <v>1683</v>
      </c>
      <c r="J729" s="50" t="s">
        <v>3136</v>
      </c>
      <c r="K729" t="str">
        <f t="shared" si="11"/>
        <v>F</v>
      </c>
    </row>
    <row r="730" spans="1:11">
      <c r="A730" s="48" t="s">
        <v>4070</v>
      </c>
      <c r="B730" s="49" t="str">
        <f>_xlfn.XLOOKUP(Tabla8[[#This Row],[Codigo Area Liquidacion]],TBLAREA[PLANTA],TBLAREA[PROG])</f>
        <v>01</v>
      </c>
      <c r="C730" s="50" t="s">
        <v>3045</v>
      </c>
      <c r="D730" s="49" t="str">
        <f>Tabla8[[#This Row],[Numero Documento]]&amp;Tabla8[[#This Row],[PROG]]&amp;LEFT(Tabla8[[#This Row],[Tipo Empleado]],3)</f>
        <v>0011643799701PER</v>
      </c>
      <c r="E730" s="49" t="s">
        <v>3891</v>
      </c>
      <c r="F730" s="50" t="s">
        <v>1060</v>
      </c>
      <c r="G730" s="49" t="s">
        <v>3133</v>
      </c>
      <c r="H730" s="49" t="s">
        <v>1116</v>
      </c>
      <c r="I730" s="51" t="s">
        <v>1679</v>
      </c>
      <c r="J730" s="50" t="s">
        <v>3135</v>
      </c>
      <c r="K730" t="str">
        <f t="shared" si="11"/>
        <v>M</v>
      </c>
    </row>
    <row r="731" spans="1:11">
      <c r="A731" s="48" t="s">
        <v>4071</v>
      </c>
      <c r="B731" s="49" t="str">
        <f>_xlfn.XLOOKUP(Tabla8[[#This Row],[Codigo Area Liquidacion]],TBLAREA[PLANTA],TBLAREA[PROG])</f>
        <v>01</v>
      </c>
      <c r="C731" s="50" t="s">
        <v>3045</v>
      </c>
      <c r="D731" s="49" t="str">
        <f>Tabla8[[#This Row],[Numero Documento]]&amp;Tabla8[[#This Row],[PROG]]&amp;LEFT(Tabla8[[#This Row],[Tipo Empleado]],3)</f>
        <v>0011643930801PER</v>
      </c>
      <c r="E731" s="49" t="s">
        <v>3892</v>
      </c>
      <c r="F731" s="50" t="s">
        <v>1060</v>
      </c>
      <c r="G731" s="49" t="s">
        <v>3133</v>
      </c>
      <c r="H731" s="49" t="s">
        <v>1116</v>
      </c>
      <c r="I731" s="51" t="s">
        <v>1679</v>
      </c>
      <c r="J731" s="50" t="s">
        <v>3135</v>
      </c>
      <c r="K731" t="str">
        <f t="shared" si="11"/>
        <v>M</v>
      </c>
    </row>
    <row r="732" spans="1:11">
      <c r="A732" s="48" t="s">
        <v>2156</v>
      </c>
      <c r="B732" s="49" t="str">
        <f>_xlfn.XLOOKUP(Tabla8[[#This Row],[Codigo Area Liquidacion]],TBLAREA[PLANTA],TBLAREA[PROG])</f>
        <v>01</v>
      </c>
      <c r="C732" s="50" t="s">
        <v>11</v>
      </c>
      <c r="D732" s="49" t="str">
        <f>Tabla8[[#This Row],[Numero Documento]]&amp;Tabla8[[#This Row],[PROG]]&amp;LEFT(Tabla8[[#This Row],[Tipo Empleado]],3)</f>
        <v>0011644095901FIJ</v>
      </c>
      <c r="E732" s="49" t="s">
        <v>1283</v>
      </c>
      <c r="F732" s="50" t="s">
        <v>474</v>
      </c>
      <c r="G732" s="49" t="s">
        <v>3133</v>
      </c>
      <c r="H732" s="49" t="s">
        <v>695</v>
      </c>
      <c r="I732" s="51" t="s">
        <v>1720</v>
      </c>
      <c r="J732" s="50" t="s">
        <v>3135</v>
      </c>
      <c r="K732" t="str">
        <f t="shared" si="11"/>
        <v>M</v>
      </c>
    </row>
    <row r="733" spans="1:11">
      <c r="A733" s="48" t="s">
        <v>1394</v>
      </c>
      <c r="B733" s="49" t="str">
        <f>_xlfn.XLOOKUP(Tabla8[[#This Row],[Codigo Area Liquidacion]],TBLAREA[PLANTA],TBLAREA[PROG])</f>
        <v>13</v>
      </c>
      <c r="C733" s="50" t="s">
        <v>11</v>
      </c>
      <c r="D733" s="49" t="str">
        <f>Tabla8[[#This Row],[Numero Documento]]&amp;Tabla8[[#This Row],[PROG]]&amp;LEFT(Tabla8[[#This Row],[Tipo Empleado]],3)</f>
        <v>0011648032813FIJ</v>
      </c>
      <c r="E733" s="49" t="s">
        <v>613</v>
      </c>
      <c r="F733" s="50" t="s">
        <v>614</v>
      </c>
      <c r="G733" s="49" t="s">
        <v>3175</v>
      </c>
      <c r="H733" s="49" t="s">
        <v>1952</v>
      </c>
      <c r="I733" s="51" t="s">
        <v>1677</v>
      </c>
      <c r="J733" s="50" t="s">
        <v>3135</v>
      </c>
      <c r="K733" t="str">
        <f t="shared" si="11"/>
        <v>M</v>
      </c>
    </row>
    <row r="734" spans="1:11">
      <c r="A734" s="48" t="s">
        <v>1448</v>
      </c>
      <c r="B734" s="49" t="str">
        <f>_xlfn.XLOOKUP(Tabla8[[#This Row],[Codigo Area Liquidacion]],TBLAREA[PLANTA],TBLAREA[PROG])</f>
        <v>13</v>
      </c>
      <c r="C734" s="50" t="s">
        <v>11</v>
      </c>
      <c r="D734" s="49" t="str">
        <f>Tabla8[[#This Row],[Numero Documento]]&amp;Tabla8[[#This Row],[PROG]]&amp;LEFT(Tabla8[[#This Row],[Tipo Empleado]],3)</f>
        <v>0011650467113FIJ</v>
      </c>
      <c r="E734" s="49" t="s">
        <v>485</v>
      </c>
      <c r="F734" s="50" t="s">
        <v>346</v>
      </c>
      <c r="G734" s="49" t="s">
        <v>3175</v>
      </c>
      <c r="H734" s="49" t="s">
        <v>342</v>
      </c>
      <c r="I734" s="51" t="s">
        <v>1670</v>
      </c>
      <c r="J734" s="50" t="s">
        <v>3136</v>
      </c>
      <c r="K734" t="str">
        <f t="shared" si="11"/>
        <v>F</v>
      </c>
    </row>
    <row r="735" spans="1:11">
      <c r="A735" s="48" t="s">
        <v>2293</v>
      </c>
      <c r="B735" s="49" t="str">
        <f>_xlfn.XLOOKUP(Tabla8[[#This Row],[Codigo Area Liquidacion]],TBLAREA[PLANTA],TBLAREA[PROG])</f>
        <v>13</v>
      </c>
      <c r="C735" s="50" t="s">
        <v>11</v>
      </c>
      <c r="D735" s="49" t="str">
        <f>Tabla8[[#This Row],[Numero Documento]]&amp;Tabla8[[#This Row],[PROG]]&amp;LEFT(Tabla8[[#This Row],[Tipo Empleado]],3)</f>
        <v>0011650778113FIJ</v>
      </c>
      <c r="E735" s="49" t="s">
        <v>361</v>
      </c>
      <c r="F735" s="50" t="s">
        <v>210</v>
      </c>
      <c r="G735" s="49" t="s">
        <v>3175</v>
      </c>
      <c r="H735" s="49" t="s">
        <v>342</v>
      </c>
      <c r="I735" s="51" t="s">
        <v>1670</v>
      </c>
      <c r="J735" s="50" t="s">
        <v>3136</v>
      </c>
      <c r="K735" t="str">
        <f t="shared" si="11"/>
        <v>F</v>
      </c>
    </row>
    <row r="736" spans="1:11">
      <c r="A736" s="48" t="s">
        <v>2849</v>
      </c>
      <c r="B736" s="49" t="str">
        <f>_xlfn.XLOOKUP(Tabla8[[#This Row],[Codigo Area Liquidacion]],TBLAREA[PLANTA],TBLAREA[PROG])</f>
        <v>01</v>
      </c>
      <c r="C736" s="50" t="s">
        <v>3036</v>
      </c>
      <c r="D736" s="49" t="str">
        <f>Tabla8[[#This Row],[Numero Documento]]&amp;Tabla8[[#This Row],[PROG]]&amp;LEFT(Tabla8[[#This Row],[Tipo Empleado]],3)</f>
        <v>0011651409201EMP</v>
      </c>
      <c r="E736" s="49" t="s">
        <v>1057</v>
      </c>
      <c r="F736" s="50" t="s">
        <v>1058</v>
      </c>
      <c r="G736" s="49" t="s">
        <v>3133</v>
      </c>
      <c r="H736" s="49" t="s">
        <v>1116</v>
      </c>
      <c r="I736" s="51" t="s">
        <v>1679</v>
      </c>
      <c r="J736" s="50" t="s">
        <v>3135</v>
      </c>
      <c r="K736" t="str">
        <f t="shared" si="11"/>
        <v>M</v>
      </c>
    </row>
    <row r="737" spans="1:11">
      <c r="A737" s="48" t="s">
        <v>2255</v>
      </c>
      <c r="B737" s="49" t="str">
        <f>_xlfn.XLOOKUP(Tabla8[[#This Row],[Codigo Area Liquidacion]],TBLAREA[PLANTA],TBLAREA[PROG])</f>
        <v>01</v>
      </c>
      <c r="C737" s="50" t="s">
        <v>11</v>
      </c>
      <c r="D737" s="49" t="str">
        <f>Tabla8[[#This Row],[Numero Documento]]&amp;Tabla8[[#This Row],[PROG]]&amp;LEFT(Tabla8[[#This Row],[Tipo Empleado]],3)</f>
        <v>0011654524501FIJ</v>
      </c>
      <c r="E737" s="49" t="s">
        <v>806</v>
      </c>
      <c r="F737" s="50" t="s">
        <v>784</v>
      </c>
      <c r="G737" s="49" t="s">
        <v>3133</v>
      </c>
      <c r="H737" s="49" t="s">
        <v>1116</v>
      </c>
      <c r="I737" s="51" t="s">
        <v>1679</v>
      </c>
      <c r="J737" s="50" t="s">
        <v>3136</v>
      </c>
      <c r="K737" t="str">
        <f t="shared" si="11"/>
        <v>F</v>
      </c>
    </row>
    <row r="738" spans="1:11">
      <c r="A738" s="48" t="s">
        <v>2931</v>
      </c>
      <c r="B738" s="49" t="str">
        <f>_xlfn.XLOOKUP(Tabla8[[#This Row],[Codigo Area Liquidacion]],TBLAREA[PLANTA],TBLAREA[PROG])</f>
        <v>01</v>
      </c>
      <c r="C738" s="50" t="s">
        <v>3045</v>
      </c>
      <c r="D738" s="49" t="str">
        <f>Tabla8[[#This Row],[Numero Documento]]&amp;Tabla8[[#This Row],[PROG]]&amp;LEFT(Tabla8[[#This Row],[Tipo Empleado]],3)</f>
        <v>0011658907801PER</v>
      </c>
      <c r="E738" s="49" t="s">
        <v>1937</v>
      </c>
      <c r="F738" s="50" t="s">
        <v>1060</v>
      </c>
      <c r="G738" s="49" t="s">
        <v>3133</v>
      </c>
      <c r="H738" s="49" t="s">
        <v>1116</v>
      </c>
      <c r="I738" s="51" t="s">
        <v>1679</v>
      </c>
      <c r="J738" s="50" t="s">
        <v>3136</v>
      </c>
      <c r="K738" t="str">
        <f t="shared" si="11"/>
        <v>F</v>
      </c>
    </row>
    <row r="739" spans="1:11">
      <c r="A739" s="48" t="s">
        <v>1492</v>
      </c>
      <c r="B739" s="49" t="str">
        <f>_xlfn.XLOOKUP(Tabla8[[#This Row],[Codigo Area Liquidacion]],TBLAREA[PLANTA],TBLAREA[PROG])</f>
        <v>13</v>
      </c>
      <c r="C739" s="50" t="s">
        <v>11</v>
      </c>
      <c r="D739" s="49" t="str">
        <f>Tabla8[[#This Row],[Numero Documento]]&amp;Tabla8[[#This Row],[PROG]]&amp;LEFT(Tabla8[[#This Row],[Tipo Empleado]],3)</f>
        <v>0011662055013FIJ</v>
      </c>
      <c r="E739" s="49" t="s">
        <v>550</v>
      </c>
      <c r="F739" s="50" t="s">
        <v>346</v>
      </c>
      <c r="G739" s="49" t="s">
        <v>3175</v>
      </c>
      <c r="H739" s="49" t="s">
        <v>342</v>
      </c>
      <c r="I739" s="51" t="s">
        <v>1670</v>
      </c>
      <c r="J739" s="50" t="s">
        <v>3135</v>
      </c>
      <c r="K739" t="str">
        <f t="shared" si="11"/>
        <v>M</v>
      </c>
    </row>
    <row r="740" spans="1:11">
      <c r="A740" s="48" t="s">
        <v>2912</v>
      </c>
      <c r="B740" s="49" t="str">
        <f>_xlfn.XLOOKUP(Tabla8[[#This Row],[Codigo Area Liquidacion]],TBLAREA[PLANTA],TBLAREA[PROG])</f>
        <v>01</v>
      </c>
      <c r="C740" s="50" t="s">
        <v>3045</v>
      </c>
      <c r="D740" s="49" t="str">
        <f>Tabla8[[#This Row],[Numero Documento]]&amp;Tabla8[[#This Row],[PROG]]&amp;LEFT(Tabla8[[#This Row],[Tipo Empleado]],3)</f>
        <v>0011666000201PER</v>
      </c>
      <c r="E740" s="49" t="s">
        <v>1108</v>
      </c>
      <c r="F740" s="50" t="s">
        <v>1060</v>
      </c>
      <c r="G740" s="49" t="s">
        <v>3133</v>
      </c>
      <c r="H740" s="49" t="s">
        <v>1116</v>
      </c>
      <c r="I740" s="51" t="s">
        <v>1679</v>
      </c>
      <c r="J740" s="50" t="s">
        <v>3135</v>
      </c>
      <c r="K740" t="str">
        <f t="shared" si="11"/>
        <v>M</v>
      </c>
    </row>
    <row r="741" spans="1:11">
      <c r="A741" s="48" t="s">
        <v>2434</v>
      </c>
      <c r="B741" s="49" t="str">
        <f>_xlfn.XLOOKUP(Tabla8[[#This Row],[Codigo Area Liquidacion]],TBLAREA[PLANTA],TBLAREA[PROG])</f>
        <v>13</v>
      </c>
      <c r="C741" s="50" t="s">
        <v>11</v>
      </c>
      <c r="D741" s="49" t="str">
        <f>Tabla8[[#This Row],[Numero Documento]]&amp;Tabla8[[#This Row],[PROG]]&amp;LEFT(Tabla8[[#This Row],[Tipo Empleado]],3)</f>
        <v>0011666325313FIJ</v>
      </c>
      <c r="E741" s="49" t="s">
        <v>1153</v>
      </c>
      <c r="F741" s="50" t="s">
        <v>389</v>
      </c>
      <c r="G741" s="49" t="s">
        <v>3175</v>
      </c>
      <c r="H741" s="49" t="s">
        <v>342</v>
      </c>
      <c r="I741" s="51" t="s">
        <v>1670</v>
      </c>
      <c r="J741" s="50" t="s">
        <v>3135</v>
      </c>
      <c r="K741" t="str">
        <f t="shared" si="11"/>
        <v>M</v>
      </c>
    </row>
    <row r="742" spans="1:11">
      <c r="A742" s="48" t="s">
        <v>1315</v>
      </c>
      <c r="B742" s="49" t="str">
        <f>_xlfn.XLOOKUP(Tabla8[[#This Row],[Codigo Area Liquidacion]],TBLAREA[PLANTA],TBLAREA[PROG])</f>
        <v>01</v>
      </c>
      <c r="C742" s="50" t="s">
        <v>11</v>
      </c>
      <c r="D742" s="49" t="str">
        <f>Tabla8[[#This Row],[Numero Documento]]&amp;Tabla8[[#This Row],[PROG]]&amp;LEFT(Tabla8[[#This Row],[Tipo Empleado]],3)</f>
        <v>0011669373001FIJ</v>
      </c>
      <c r="E742" s="49" t="s">
        <v>595</v>
      </c>
      <c r="F742" s="50" t="s">
        <v>108</v>
      </c>
      <c r="G742" s="49" t="s">
        <v>3133</v>
      </c>
      <c r="H742" s="49" t="s">
        <v>596</v>
      </c>
      <c r="I742" s="51" t="s">
        <v>1698</v>
      </c>
      <c r="J742" s="50" t="s">
        <v>3135</v>
      </c>
      <c r="K742" t="str">
        <f t="shared" si="11"/>
        <v>M</v>
      </c>
    </row>
    <row r="743" spans="1:11">
      <c r="A743" s="48" t="s">
        <v>4072</v>
      </c>
      <c r="B743" s="49" t="str">
        <f>_xlfn.XLOOKUP(Tabla8[[#This Row],[Codigo Area Liquidacion]],TBLAREA[PLANTA],TBLAREA[PROG])</f>
        <v>11</v>
      </c>
      <c r="C743" s="50" t="s">
        <v>11</v>
      </c>
      <c r="D743" s="49" t="str">
        <f>Tabla8[[#This Row],[Numero Documento]]&amp;Tabla8[[#This Row],[PROG]]&amp;LEFT(Tabla8[[#This Row],[Tipo Empleado]],3)</f>
        <v>0011669544611FIJ</v>
      </c>
      <c r="E743" s="49" t="s">
        <v>3893</v>
      </c>
      <c r="F743" s="50" t="s">
        <v>55</v>
      </c>
      <c r="G743" s="49" t="s">
        <v>3145</v>
      </c>
      <c r="H743" s="49" t="s">
        <v>300</v>
      </c>
      <c r="I743" s="51" t="s">
        <v>1704</v>
      </c>
      <c r="J743" s="50" t="s">
        <v>3136</v>
      </c>
      <c r="K743" t="str">
        <f t="shared" si="11"/>
        <v>F</v>
      </c>
    </row>
    <row r="744" spans="1:11">
      <c r="A744" s="48" t="s">
        <v>1308</v>
      </c>
      <c r="B744" s="49" t="str">
        <f>_xlfn.XLOOKUP(Tabla8[[#This Row],[Codigo Area Liquidacion]],TBLAREA[PLANTA],TBLAREA[PROG])</f>
        <v>01</v>
      </c>
      <c r="C744" s="50" t="s">
        <v>11</v>
      </c>
      <c r="D744" s="49" t="str">
        <f>Tabla8[[#This Row],[Numero Documento]]&amp;Tabla8[[#This Row],[PROG]]&amp;LEFT(Tabla8[[#This Row],[Tipo Empleado]],3)</f>
        <v>0011669775601FIJ</v>
      </c>
      <c r="E744" s="49" t="s">
        <v>207</v>
      </c>
      <c r="F744" s="50" t="s">
        <v>209</v>
      </c>
      <c r="G744" s="49" t="s">
        <v>3133</v>
      </c>
      <c r="H744" s="49" t="s">
        <v>1116</v>
      </c>
      <c r="I744" s="51" t="s">
        <v>1679</v>
      </c>
      <c r="J744" s="50" t="s">
        <v>3136</v>
      </c>
      <c r="K744" t="str">
        <f t="shared" si="11"/>
        <v>F</v>
      </c>
    </row>
    <row r="745" spans="1:11">
      <c r="A745" s="48" t="s">
        <v>2152</v>
      </c>
      <c r="B745" s="49" t="str">
        <f>_xlfn.XLOOKUP(Tabla8[[#This Row],[Codigo Area Liquidacion]],TBLAREA[PLANTA],TBLAREA[PROG])</f>
        <v>01</v>
      </c>
      <c r="C745" s="50" t="s">
        <v>11</v>
      </c>
      <c r="D745" s="49" t="str">
        <f>Tabla8[[#This Row],[Numero Documento]]&amp;Tabla8[[#This Row],[PROG]]&amp;LEFT(Tabla8[[#This Row],[Tipo Empleado]],3)</f>
        <v>0011677331801FIJ</v>
      </c>
      <c r="E745" s="49" t="s">
        <v>931</v>
      </c>
      <c r="F745" s="50" t="s">
        <v>75</v>
      </c>
      <c r="G745" s="49" t="s">
        <v>3133</v>
      </c>
      <c r="H745" s="49" t="s">
        <v>1953</v>
      </c>
      <c r="I745" s="51" t="s">
        <v>1669</v>
      </c>
      <c r="J745" s="50" t="s">
        <v>3136</v>
      </c>
      <c r="K745" t="str">
        <f t="shared" si="11"/>
        <v>F</v>
      </c>
    </row>
    <row r="746" spans="1:11">
      <c r="A746" s="48" t="s">
        <v>2085</v>
      </c>
      <c r="B746" s="49" t="str">
        <f>_xlfn.XLOOKUP(Tabla8[[#This Row],[Codigo Area Liquidacion]],TBLAREA[PLANTA],TBLAREA[PROG])</f>
        <v>01</v>
      </c>
      <c r="C746" s="50" t="s">
        <v>11</v>
      </c>
      <c r="D746" s="49" t="str">
        <f>Tabla8[[#This Row],[Numero Documento]]&amp;Tabla8[[#This Row],[PROG]]&amp;LEFT(Tabla8[[#This Row],[Tipo Empleado]],3)</f>
        <v>0011677615401FIJ</v>
      </c>
      <c r="E746" s="49" t="s">
        <v>219</v>
      </c>
      <c r="F746" s="50" t="s">
        <v>42</v>
      </c>
      <c r="G746" s="49" t="s">
        <v>3133</v>
      </c>
      <c r="H746" s="49" t="s">
        <v>1960</v>
      </c>
      <c r="I746" s="51" t="s">
        <v>1686</v>
      </c>
      <c r="J746" s="50" t="s">
        <v>3135</v>
      </c>
      <c r="K746" t="str">
        <f t="shared" si="11"/>
        <v>M</v>
      </c>
    </row>
    <row r="747" spans="1:11">
      <c r="A747" s="48" t="s">
        <v>1407</v>
      </c>
      <c r="B747" s="49" t="str">
        <f>_xlfn.XLOOKUP(Tabla8[[#This Row],[Codigo Area Liquidacion]],TBLAREA[PLANTA],TBLAREA[PROG])</f>
        <v>13</v>
      </c>
      <c r="C747" s="50" t="s">
        <v>11</v>
      </c>
      <c r="D747" s="49" t="str">
        <f>Tabla8[[#This Row],[Numero Documento]]&amp;Tabla8[[#This Row],[PROG]]&amp;LEFT(Tabla8[[#This Row],[Tipo Empleado]],3)</f>
        <v>0011681749513FIJ</v>
      </c>
      <c r="E747" s="49" t="s">
        <v>618</v>
      </c>
      <c r="F747" s="50" t="s">
        <v>619</v>
      </c>
      <c r="G747" s="49" t="s">
        <v>3175</v>
      </c>
      <c r="H747" s="49" t="s">
        <v>1952</v>
      </c>
      <c r="I747" s="51" t="s">
        <v>1677</v>
      </c>
      <c r="J747" s="50" t="s">
        <v>3135</v>
      </c>
      <c r="K747" t="str">
        <f t="shared" si="11"/>
        <v>M</v>
      </c>
    </row>
    <row r="748" spans="1:11">
      <c r="A748" s="48" t="s">
        <v>2633</v>
      </c>
      <c r="B748" s="49" t="str">
        <f>_xlfn.XLOOKUP(Tabla8[[#This Row],[Codigo Area Liquidacion]],TBLAREA[PLANTA],TBLAREA[PROG])</f>
        <v>11</v>
      </c>
      <c r="C748" s="50" t="s">
        <v>11</v>
      </c>
      <c r="D748" s="49" t="str">
        <f>Tabla8[[#This Row],[Numero Documento]]&amp;Tabla8[[#This Row],[PROG]]&amp;LEFT(Tabla8[[#This Row],[Tipo Empleado]],3)</f>
        <v>0011682100011FIJ</v>
      </c>
      <c r="E748" s="49" t="s">
        <v>862</v>
      </c>
      <c r="F748" s="50" t="s">
        <v>8</v>
      </c>
      <c r="G748" s="49" t="s">
        <v>3145</v>
      </c>
      <c r="H748" s="49" t="s">
        <v>830</v>
      </c>
      <c r="I748" s="51" t="s">
        <v>1672</v>
      </c>
      <c r="J748" s="50" t="s">
        <v>3136</v>
      </c>
      <c r="K748" t="str">
        <f t="shared" si="11"/>
        <v>F</v>
      </c>
    </row>
    <row r="749" spans="1:11">
      <c r="A749" s="48" t="s">
        <v>4073</v>
      </c>
      <c r="B749" s="49" t="str">
        <f>_xlfn.XLOOKUP(Tabla8[[#This Row],[Codigo Area Liquidacion]],TBLAREA[PLANTA],TBLAREA[PROG])</f>
        <v>01</v>
      </c>
      <c r="C749" s="50" t="s">
        <v>11</v>
      </c>
      <c r="D749" s="49" t="str">
        <f>Tabla8[[#This Row],[Numero Documento]]&amp;Tabla8[[#This Row],[PROG]]&amp;LEFT(Tabla8[[#This Row],[Tipo Empleado]],3)</f>
        <v>0011685025601FIJ</v>
      </c>
      <c r="E749" s="49" t="s">
        <v>3894</v>
      </c>
      <c r="F749" s="50" t="s">
        <v>1654</v>
      </c>
      <c r="G749" s="49" t="s">
        <v>3133</v>
      </c>
      <c r="H749" s="49" t="s">
        <v>1116</v>
      </c>
      <c r="I749" s="51" t="s">
        <v>1679</v>
      </c>
      <c r="J749" s="50" t="s">
        <v>3135</v>
      </c>
      <c r="K749" t="str">
        <f t="shared" si="11"/>
        <v>M</v>
      </c>
    </row>
    <row r="750" spans="1:11">
      <c r="A750" s="48" t="s">
        <v>2104</v>
      </c>
      <c r="B750" s="49" t="str">
        <f>_xlfn.XLOOKUP(Tabla8[[#This Row],[Codigo Area Liquidacion]],TBLAREA[PLANTA],TBLAREA[PROG])</f>
        <v>01</v>
      </c>
      <c r="C750" s="50" t="s">
        <v>11</v>
      </c>
      <c r="D750" s="49" t="str">
        <f>Tabla8[[#This Row],[Numero Documento]]&amp;Tabla8[[#This Row],[PROG]]&amp;LEFT(Tabla8[[#This Row],[Tipo Empleado]],3)</f>
        <v>0011687104701FIJ</v>
      </c>
      <c r="E750" s="49" t="s">
        <v>920</v>
      </c>
      <c r="F750" s="50" t="s">
        <v>82</v>
      </c>
      <c r="G750" s="49" t="s">
        <v>3133</v>
      </c>
      <c r="H750" s="49" t="s">
        <v>1953</v>
      </c>
      <c r="I750" s="51" t="s">
        <v>1669</v>
      </c>
      <c r="J750" s="50" t="s">
        <v>3136</v>
      </c>
      <c r="K750" t="str">
        <f t="shared" si="11"/>
        <v>F</v>
      </c>
    </row>
    <row r="751" spans="1:11">
      <c r="A751" s="48" t="s">
        <v>1362</v>
      </c>
      <c r="B751" s="49" t="str">
        <f>_xlfn.XLOOKUP(Tabla8[[#This Row],[Codigo Area Liquidacion]],TBLAREA[PLANTA],TBLAREA[PROG])</f>
        <v>01</v>
      </c>
      <c r="C751" s="50" t="s">
        <v>11</v>
      </c>
      <c r="D751" s="49" t="str">
        <f>Tabla8[[#This Row],[Numero Documento]]&amp;Tabla8[[#This Row],[PROG]]&amp;LEFT(Tabla8[[#This Row],[Tipo Empleado]],3)</f>
        <v>0011690235401FIJ</v>
      </c>
      <c r="E751" s="49" t="s">
        <v>298</v>
      </c>
      <c r="F751" s="50" t="s">
        <v>100</v>
      </c>
      <c r="G751" s="49" t="s">
        <v>3133</v>
      </c>
      <c r="H751" s="49" t="s">
        <v>288</v>
      </c>
      <c r="I751" s="51" t="s">
        <v>1668</v>
      </c>
      <c r="J751" s="50" t="s">
        <v>3136</v>
      </c>
      <c r="K751" t="str">
        <f t="shared" si="11"/>
        <v>F</v>
      </c>
    </row>
    <row r="752" spans="1:11">
      <c r="A752" s="48" t="s">
        <v>3746</v>
      </c>
      <c r="B752" s="49" t="str">
        <f>_xlfn.XLOOKUP(Tabla8[[#This Row],[Codigo Area Liquidacion]],TBLAREA[PLANTA],TBLAREA[PROG])</f>
        <v>01</v>
      </c>
      <c r="C752" s="50" t="s">
        <v>3036</v>
      </c>
      <c r="D752" s="49" t="str">
        <f>Tabla8[[#This Row],[Numero Documento]]&amp;Tabla8[[#This Row],[PROG]]&amp;LEFT(Tabla8[[#This Row],[Tipo Empleado]],3)</f>
        <v>0011694582501EMP</v>
      </c>
      <c r="E752" s="49" t="s">
        <v>3745</v>
      </c>
      <c r="F752" s="50" t="s">
        <v>196</v>
      </c>
      <c r="G752" s="49" t="s">
        <v>3133</v>
      </c>
      <c r="H752" s="49" t="s">
        <v>1116</v>
      </c>
      <c r="I752" s="51" t="s">
        <v>1679</v>
      </c>
      <c r="J752" s="50" t="s">
        <v>3135</v>
      </c>
      <c r="K752" t="str">
        <f t="shared" si="11"/>
        <v>M</v>
      </c>
    </row>
    <row r="753" spans="1:11">
      <c r="A753" s="48" t="s">
        <v>2502</v>
      </c>
      <c r="B753" s="49" t="str">
        <f>_xlfn.XLOOKUP(Tabla8[[#This Row],[Codigo Area Liquidacion]],TBLAREA[PLANTA],TBLAREA[PROG])</f>
        <v>13</v>
      </c>
      <c r="C753" s="50" t="s">
        <v>11</v>
      </c>
      <c r="D753" s="49" t="str">
        <f>Tabla8[[#This Row],[Numero Documento]]&amp;Tabla8[[#This Row],[PROG]]&amp;LEFT(Tabla8[[#This Row],[Tipo Empleado]],3)</f>
        <v>0011695955213FIJ</v>
      </c>
      <c r="E753" s="49" t="s">
        <v>948</v>
      </c>
      <c r="F753" s="50" t="s">
        <v>8</v>
      </c>
      <c r="G753" s="49" t="s">
        <v>3175</v>
      </c>
      <c r="H753" s="49" t="s">
        <v>342</v>
      </c>
      <c r="I753" s="51" t="s">
        <v>1670</v>
      </c>
      <c r="J753" s="50" t="s">
        <v>3136</v>
      </c>
      <c r="K753" t="str">
        <f t="shared" si="11"/>
        <v>F</v>
      </c>
    </row>
    <row r="754" spans="1:11">
      <c r="A754" s="48" t="s">
        <v>2608</v>
      </c>
      <c r="B754" s="49" t="str">
        <f>_xlfn.XLOOKUP(Tabla8[[#This Row],[Codigo Area Liquidacion]],TBLAREA[PLANTA],TBLAREA[PROG])</f>
        <v>11</v>
      </c>
      <c r="C754" s="50" t="s">
        <v>11</v>
      </c>
      <c r="D754" s="49" t="str">
        <f>Tabla8[[#This Row],[Numero Documento]]&amp;Tabla8[[#This Row],[PROG]]&amp;LEFT(Tabla8[[#This Row],[Tipo Empleado]],3)</f>
        <v>0011698153111FIJ</v>
      </c>
      <c r="E754" s="49" t="s">
        <v>267</v>
      </c>
      <c r="F754" s="50" t="s">
        <v>268</v>
      </c>
      <c r="G754" s="49" t="s">
        <v>3145</v>
      </c>
      <c r="H754" s="49" t="s">
        <v>589</v>
      </c>
      <c r="I754" s="51" t="s">
        <v>1715</v>
      </c>
      <c r="J754" s="50" t="s">
        <v>3135</v>
      </c>
      <c r="K754" t="str">
        <f t="shared" si="11"/>
        <v>M</v>
      </c>
    </row>
    <row r="755" spans="1:11">
      <c r="A755" s="48" t="s">
        <v>2269</v>
      </c>
      <c r="B755" s="49" t="str">
        <f>_xlfn.XLOOKUP(Tabla8[[#This Row],[Codigo Area Liquidacion]],TBLAREA[PLANTA],TBLAREA[PROG])</f>
        <v>01</v>
      </c>
      <c r="C755" s="50" t="s">
        <v>11</v>
      </c>
      <c r="D755" s="49" t="str">
        <f>Tabla8[[#This Row],[Numero Documento]]&amp;Tabla8[[#This Row],[PROG]]&amp;LEFT(Tabla8[[#This Row],[Tipo Empleado]],3)</f>
        <v>0011700068701FIJ</v>
      </c>
      <c r="E755" s="49" t="s">
        <v>1284</v>
      </c>
      <c r="F755" s="50" t="s">
        <v>8</v>
      </c>
      <c r="G755" s="49" t="s">
        <v>3133</v>
      </c>
      <c r="H755" s="49" t="s">
        <v>699</v>
      </c>
      <c r="I755" s="51" t="s">
        <v>1708</v>
      </c>
      <c r="J755" s="50" t="s">
        <v>3136</v>
      </c>
      <c r="K755" t="str">
        <f t="shared" si="11"/>
        <v>F</v>
      </c>
    </row>
    <row r="756" spans="1:11">
      <c r="A756" s="48" t="s">
        <v>1361</v>
      </c>
      <c r="B756" s="49" t="str">
        <f>_xlfn.XLOOKUP(Tabla8[[#This Row],[Codigo Area Liquidacion]],TBLAREA[PLANTA],TBLAREA[PROG])</f>
        <v>01</v>
      </c>
      <c r="C756" s="50" t="s">
        <v>11</v>
      </c>
      <c r="D756" s="49" t="str">
        <f>Tabla8[[#This Row],[Numero Documento]]&amp;Tabla8[[#This Row],[PROG]]&amp;LEFT(Tabla8[[#This Row],[Tipo Empleado]],3)</f>
        <v>0011702168301FIJ</v>
      </c>
      <c r="E756" s="49" t="s">
        <v>684</v>
      </c>
      <c r="F756" s="50" t="s">
        <v>685</v>
      </c>
      <c r="G756" s="49" t="s">
        <v>3133</v>
      </c>
      <c r="H756" s="49" t="s">
        <v>674</v>
      </c>
      <c r="I756" s="51" t="s">
        <v>1689</v>
      </c>
      <c r="J756" s="50" t="s">
        <v>3136</v>
      </c>
      <c r="K756" t="str">
        <f t="shared" si="11"/>
        <v>F</v>
      </c>
    </row>
    <row r="757" spans="1:11">
      <c r="A757" s="48" t="s">
        <v>2955</v>
      </c>
      <c r="B757" s="49" t="str">
        <f>_xlfn.XLOOKUP(Tabla8[[#This Row],[Codigo Area Liquidacion]],TBLAREA[PLANTA],TBLAREA[PROG])</f>
        <v>01</v>
      </c>
      <c r="C757" s="50" t="s">
        <v>3045</v>
      </c>
      <c r="D757" s="49" t="str">
        <f>Tabla8[[#This Row],[Numero Documento]]&amp;Tabla8[[#This Row],[PROG]]&amp;LEFT(Tabla8[[#This Row],[Tipo Empleado]],3)</f>
        <v>0011702710201PER</v>
      </c>
      <c r="E757" s="49" t="s">
        <v>3895</v>
      </c>
      <c r="F757" s="50" t="s">
        <v>1060</v>
      </c>
      <c r="G757" s="49" t="s">
        <v>3133</v>
      </c>
      <c r="H757" s="49" t="s">
        <v>1116</v>
      </c>
      <c r="I757" s="51" t="s">
        <v>1679</v>
      </c>
      <c r="J757" s="50" t="s">
        <v>3136</v>
      </c>
      <c r="K757" t="str">
        <f t="shared" si="11"/>
        <v>F</v>
      </c>
    </row>
    <row r="758" spans="1:11">
      <c r="A758" s="48" t="s">
        <v>4074</v>
      </c>
      <c r="B758" s="49" t="str">
        <f>_xlfn.XLOOKUP(Tabla8[[#This Row],[Codigo Area Liquidacion]],TBLAREA[PLANTA],TBLAREA[PROG])</f>
        <v>01</v>
      </c>
      <c r="C758" s="50" t="s">
        <v>3045</v>
      </c>
      <c r="D758" s="49" t="str">
        <f>Tabla8[[#This Row],[Numero Documento]]&amp;Tabla8[[#This Row],[PROG]]&amp;LEFT(Tabla8[[#This Row],[Tipo Empleado]],3)</f>
        <v>0011705863601PER</v>
      </c>
      <c r="E758" s="49" t="s">
        <v>3896</v>
      </c>
      <c r="F758" s="50" t="s">
        <v>1060</v>
      </c>
      <c r="G758" s="49" t="s">
        <v>3133</v>
      </c>
      <c r="H758" s="49" t="s">
        <v>1116</v>
      </c>
      <c r="I758" s="51" t="s">
        <v>1679</v>
      </c>
      <c r="J758" s="50" t="s">
        <v>3136</v>
      </c>
      <c r="K758" t="str">
        <f t="shared" si="11"/>
        <v>F</v>
      </c>
    </row>
    <row r="759" spans="1:11">
      <c r="A759" s="48" t="s">
        <v>2731</v>
      </c>
      <c r="B759" s="49" t="str">
        <f>_xlfn.XLOOKUP(Tabla8[[#This Row],[Codigo Area Liquidacion]],TBLAREA[PLANTA],TBLAREA[PROG])</f>
        <v>11</v>
      </c>
      <c r="C759" s="50" t="s">
        <v>11</v>
      </c>
      <c r="D759" s="49" t="str">
        <f>Tabla8[[#This Row],[Numero Documento]]&amp;Tabla8[[#This Row],[PROG]]&amp;LEFT(Tabla8[[#This Row],[Tipo Empleado]],3)</f>
        <v>0011710116211FIJ</v>
      </c>
      <c r="E759" s="49" t="s">
        <v>1107</v>
      </c>
      <c r="F759" s="50" t="s">
        <v>123</v>
      </c>
      <c r="G759" s="49" t="s">
        <v>3145</v>
      </c>
      <c r="H759" s="49" t="s">
        <v>73</v>
      </c>
      <c r="I759" s="51" t="s">
        <v>1684</v>
      </c>
      <c r="J759" s="50" t="s">
        <v>3135</v>
      </c>
      <c r="K759" t="str">
        <f t="shared" si="11"/>
        <v>M</v>
      </c>
    </row>
    <row r="760" spans="1:11">
      <c r="A760" s="48" t="s">
        <v>3788</v>
      </c>
      <c r="B760" s="49" t="str">
        <f>_xlfn.XLOOKUP(Tabla8[[#This Row],[Codigo Area Liquidacion]],TBLAREA[PLANTA],TBLAREA[PROG])</f>
        <v>01</v>
      </c>
      <c r="C760" s="50" t="s">
        <v>3036</v>
      </c>
      <c r="D760" s="49" t="str">
        <f>Tabla8[[#This Row],[Numero Documento]]&amp;Tabla8[[#This Row],[PROG]]&amp;LEFT(Tabla8[[#This Row],[Tipo Empleado]],3)</f>
        <v>0011714489901EMP</v>
      </c>
      <c r="E760" s="49" t="s">
        <v>3787</v>
      </c>
      <c r="F760" s="50" t="s">
        <v>3789</v>
      </c>
      <c r="G760" s="49" t="s">
        <v>3133</v>
      </c>
      <c r="H760" s="49" t="s">
        <v>1116</v>
      </c>
      <c r="I760" s="51" t="s">
        <v>1679</v>
      </c>
      <c r="J760" s="50" t="s">
        <v>3136</v>
      </c>
      <c r="K760" t="str">
        <f t="shared" si="11"/>
        <v>F</v>
      </c>
    </row>
    <row r="761" spans="1:11">
      <c r="A761" s="48" t="s">
        <v>1388</v>
      </c>
      <c r="B761" s="49" t="str">
        <f>_xlfn.XLOOKUP(Tabla8[[#This Row],[Codigo Area Liquidacion]],TBLAREA[PLANTA],TBLAREA[PROG])</f>
        <v>01</v>
      </c>
      <c r="C761" s="50" t="s">
        <v>11</v>
      </c>
      <c r="D761" s="49" t="str">
        <f>Tabla8[[#This Row],[Numero Documento]]&amp;Tabla8[[#This Row],[PROG]]&amp;LEFT(Tabla8[[#This Row],[Tipo Empleado]],3)</f>
        <v>0011717985301FIJ</v>
      </c>
      <c r="E761" s="49" t="s">
        <v>997</v>
      </c>
      <c r="F761" s="50" t="s">
        <v>793</v>
      </c>
      <c r="G761" s="49" t="s">
        <v>3133</v>
      </c>
      <c r="H761" s="49" t="s">
        <v>960</v>
      </c>
      <c r="I761" s="51" t="s">
        <v>1710</v>
      </c>
      <c r="J761" s="50" t="s">
        <v>3136</v>
      </c>
      <c r="K761" t="str">
        <f t="shared" si="11"/>
        <v>F</v>
      </c>
    </row>
    <row r="762" spans="1:11">
      <c r="A762" s="48" t="s">
        <v>2856</v>
      </c>
      <c r="B762" s="49" t="str">
        <f>_xlfn.XLOOKUP(Tabla8[[#This Row],[Codigo Area Liquidacion]],TBLAREA[PLANTA],TBLAREA[PROG])</f>
        <v>01</v>
      </c>
      <c r="C762" s="50" t="s">
        <v>3036</v>
      </c>
      <c r="D762" s="49" t="str">
        <f>Tabla8[[#This Row],[Numero Documento]]&amp;Tabla8[[#This Row],[PROG]]&amp;LEFT(Tabla8[[#This Row],[Tipo Empleado]],3)</f>
        <v>0011719072801EMP</v>
      </c>
      <c r="E762" s="49" t="s">
        <v>1662</v>
      </c>
      <c r="F762" s="50" t="s">
        <v>130</v>
      </c>
      <c r="G762" s="49" t="s">
        <v>3133</v>
      </c>
      <c r="H762" s="49" t="s">
        <v>1116</v>
      </c>
      <c r="I762" s="51" t="s">
        <v>1679</v>
      </c>
      <c r="J762" s="50" t="s">
        <v>3136</v>
      </c>
      <c r="K762" t="str">
        <f t="shared" si="11"/>
        <v>F</v>
      </c>
    </row>
    <row r="763" spans="1:11">
      <c r="A763" s="48" t="s">
        <v>4075</v>
      </c>
      <c r="B763" s="49" t="str">
        <f>_xlfn.XLOOKUP(Tabla8[[#This Row],[Codigo Area Liquidacion]],TBLAREA[PLANTA],TBLAREA[PROG])</f>
        <v>01</v>
      </c>
      <c r="C763" s="50" t="s">
        <v>3045</v>
      </c>
      <c r="D763" s="49" t="str">
        <f>Tabla8[[#This Row],[Numero Documento]]&amp;Tabla8[[#This Row],[PROG]]&amp;LEFT(Tabla8[[#This Row],[Tipo Empleado]],3)</f>
        <v>0011720595501PER</v>
      </c>
      <c r="E763" s="49" t="s">
        <v>3897</v>
      </c>
      <c r="F763" s="50" t="s">
        <v>1060</v>
      </c>
      <c r="G763" s="49" t="s">
        <v>3133</v>
      </c>
      <c r="H763" s="49" t="s">
        <v>1116</v>
      </c>
      <c r="I763" s="51" t="s">
        <v>1679</v>
      </c>
      <c r="J763" s="50" t="s">
        <v>3135</v>
      </c>
      <c r="K763" t="str">
        <f t="shared" si="11"/>
        <v>M</v>
      </c>
    </row>
    <row r="764" spans="1:11">
      <c r="A764" s="48" t="s">
        <v>2115</v>
      </c>
      <c r="B764" s="49" t="str">
        <f>_xlfn.XLOOKUP(Tabla8[[#This Row],[Codigo Area Liquidacion]],TBLAREA[PLANTA],TBLAREA[PROG])</f>
        <v>01</v>
      </c>
      <c r="C764" s="50" t="s">
        <v>11</v>
      </c>
      <c r="D764" s="49" t="str">
        <f>Tabla8[[#This Row],[Numero Documento]]&amp;Tabla8[[#This Row],[PROG]]&amp;LEFT(Tabla8[[#This Row],[Tipo Empleado]],3)</f>
        <v>0011722921101FIJ</v>
      </c>
      <c r="E764" s="49" t="s">
        <v>680</v>
      </c>
      <c r="F764" s="50" t="s">
        <v>59</v>
      </c>
      <c r="G764" s="49" t="s">
        <v>3133</v>
      </c>
      <c r="H764" s="49" t="s">
        <v>674</v>
      </c>
      <c r="I764" s="51" t="s">
        <v>1689</v>
      </c>
      <c r="J764" s="50" t="s">
        <v>3136</v>
      </c>
      <c r="K764" t="str">
        <f t="shared" si="11"/>
        <v>F</v>
      </c>
    </row>
    <row r="765" spans="1:11">
      <c r="A765" s="48" t="s">
        <v>2488</v>
      </c>
      <c r="B765" s="49" t="str">
        <f>_xlfn.XLOOKUP(Tabla8[[#This Row],[Codigo Area Liquidacion]],TBLAREA[PLANTA],TBLAREA[PROG])</f>
        <v>13</v>
      </c>
      <c r="C765" s="50" t="s">
        <v>11</v>
      </c>
      <c r="D765" s="49" t="str">
        <f>Tabla8[[#This Row],[Numero Documento]]&amp;Tabla8[[#This Row],[PROG]]&amp;LEFT(Tabla8[[#This Row],[Tipo Empleado]],3)</f>
        <v>0011727193213FIJ</v>
      </c>
      <c r="E765" s="49" t="s">
        <v>1003</v>
      </c>
      <c r="F765" s="50" t="s">
        <v>10</v>
      </c>
      <c r="G765" s="49" t="s">
        <v>3175</v>
      </c>
      <c r="H765" s="49" t="s">
        <v>342</v>
      </c>
      <c r="I765" s="51" t="s">
        <v>1670</v>
      </c>
      <c r="J765" s="50" t="s">
        <v>3136</v>
      </c>
      <c r="K765" t="str">
        <f t="shared" si="11"/>
        <v>F</v>
      </c>
    </row>
    <row r="766" spans="1:11">
      <c r="A766" s="48" t="s">
        <v>2500</v>
      </c>
      <c r="B766" s="49" t="str">
        <f>_xlfn.XLOOKUP(Tabla8[[#This Row],[Codigo Area Liquidacion]],TBLAREA[PLANTA],TBLAREA[PROG])</f>
        <v>13</v>
      </c>
      <c r="C766" s="50" t="s">
        <v>11</v>
      </c>
      <c r="D766" s="49" t="str">
        <f>Tabla8[[#This Row],[Numero Documento]]&amp;Tabla8[[#This Row],[PROG]]&amp;LEFT(Tabla8[[#This Row],[Tipo Empleado]],3)</f>
        <v>0011731314813FIJ</v>
      </c>
      <c r="E766" s="49" t="s">
        <v>3202</v>
      </c>
      <c r="F766" s="50" t="s">
        <v>8</v>
      </c>
      <c r="G766" s="49" t="s">
        <v>3175</v>
      </c>
      <c r="H766" s="49" t="s">
        <v>342</v>
      </c>
      <c r="I766" s="51" t="s">
        <v>1670</v>
      </c>
      <c r="J766" s="50" t="s">
        <v>3136</v>
      </c>
      <c r="K766" t="str">
        <f t="shared" si="11"/>
        <v>F</v>
      </c>
    </row>
    <row r="767" spans="1:11">
      <c r="A767" s="48" t="s">
        <v>2274</v>
      </c>
      <c r="B767" s="49" t="str">
        <f>_xlfn.XLOOKUP(Tabla8[[#This Row],[Codigo Area Liquidacion]],TBLAREA[PLANTA],TBLAREA[PROG])</f>
        <v>01</v>
      </c>
      <c r="C767" s="50" t="s">
        <v>11</v>
      </c>
      <c r="D767" s="49" t="str">
        <f>Tabla8[[#This Row],[Numero Documento]]&amp;Tabla8[[#This Row],[PROG]]&amp;LEFT(Tabla8[[#This Row],[Tipo Empleado]],3)</f>
        <v>0011736732601FIJ</v>
      </c>
      <c r="E767" s="49" t="s">
        <v>1092</v>
      </c>
      <c r="F767" s="50" t="s">
        <v>8</v>
      </c>
      <c r="G767" s="49" t="s">
        <v>3133</v>
      </c>
      <c r="H767" s="49" t="s">
        <v>1116</v>
      </c>
      <c r="I767" s="51" t="s">
        <v>1679</v>
      </c>
      <c r="J767" s="50" t="s">
        <v>3135</v>
      </c>
      <c r="K767" t="str">
        <f t="shared" si="11"/>
        <v>M</v>
      </c>
    </row>
    <row r="768" spans="1:11">
      <c r="A768" s="48" t="s">
        <v>2336</v>
      </c>
      <c r="B768" s="49" t="str">
        <f>_xlfn.XLOOKUP(Tabla8[[#This Row],[Codigo Area Liquidacion]],TBLAREA[PLANTA],TBLAREA[PROG])</f>
        <v>13</v>
      </c>
      <c r="C768" s="50" t="s">
        <v>11</v>
      </c>
      <c r="D768" s="49" t="str">
        <f>Tabla8[[#This Row],[Numero Documento]]&amp;Tabla8[[#This Row],[PROG]]&amp;LEFT(Tabla8[[#This Row],[Tipo Empleado]],3)</f>
        <v>0011738736513FIJ</v>
      </c>
      <c r="E768" s="49" t="s">
        <v>405</v>
      </c>
      <c r="F768" s="50" t="s">
        <v>346</v>
      </c>
      <c r="G768" s="49" t="s">
        <v>3175</v>
      </c>
      <c r="H768" s="49" t="s">
        <v>342</v>
      </c>
      <c r="I768" s="51" t="s">
        <v>1670</v>
      </c>
      <c r="J768" s="50" t="s">
        <v>3135</v>
      </c>
      <c r="K768" t="str">
        <f t="shared" si="11"/>
        <v>M</v>
      </c>
    </row>
    <row r="769" spans="1:11">
      <c r="A769" s="48" t="s">
        <v>2895</v>
      </c>
      <c r="B769" s="49" t="str">
        <f>_xlfn.XLOOKUP(Tabla8[[#This Row],[Codigo Area Liquidacion]],TBLAREA[PLANTA],TBLAREA[PROG])</f>
        <v>01</v>
      </c>
      <c r="C769" s="50" t="s">
        <v>3046</v>
      </c>
      <c r="D769" s="49" t="str">
        <f>Tabla8[[#This Row],[Numero Documento]]&amp;Tabla8[[#This Row],[PROG]]&amp;LEFT(Tabla8[[#This Row],[Tipo Empleado]],3)</f>
        <v>0011738850401TRA</v>
      </c>
      <c r="E769" s="49" t="s">
        <v>1008</v>
      </c>
      <c r="F769" s="50" t="s">
        <v>838</v>
      </c>
      <c r="G769" s="49" t="s">
        <v>3133</v>
      </c>
      <c r="H769" s="49" t="s">
        <v>1116</v>
      </c>
      <c r="I769" s="51" t="s">
        <v>1679</v>
      </c>
      <c r="J769" s="50" t="s">
        <v>3136</v>
      </c>
      <c r="K769" t="str">
        <f t="shared" si="11"/>
        <v>F</v>
      </c>
    </row>
    <row r="770" spans="1:11">
      <c r="A770" s="48" t="s">
        <v>3367</v>
      </c>
      <c r="B770" s="49" t="str">
        <f>_xlfn.XLOOKUP(Tabla8[[#This Row],[Codigo Area Liquidacion]],TBLAREA[PLANTA],TBLAREA[PROG])</f>
        <v>01</v>
      </c>
      <c r="C770" s="50" t="s">
        <v>11</v>
      </c>
      <c r="D770" s="49" t="str">
        <f>Tabla8[[#This Row],[Numero Documento]]&amp;Tabla8[[#This Row],[PROG]]&amp;LEFT(Tabla8[[#This Row],[Tipo Empleado]],3)</f>
        <v>0011744866201FIJ</v>
      </c>
      <c r="E770" s="49" t="s">
        <v>3366</v>
      </c>
      <c r="F770" s="50" t="s">
        <v>1654</v>
      </c>
      <c r="G770" s="49" t="s">
        <v>3133</v>
      </c>
      <c r="H770" s="49" t="s">
        <v>1116</v>
      </c>
      <c r="I770" s="51" t="s">
        <v>1679</v>
      </c>
      <c r="J770" s="50" t="s">
        <v>3136</v>
      </c>
      <c r="K770" t="str">
        <f t="shared" si="11"/>
        <v>F</v>
      </c>
    </row>
    <row r="771" spans="1:11">
      <c r="A771" s="48" t="s">
        <v>1593</v>
      </c>
      <c r="B771" s="49" t="str">
        <f>_xlfn.XLOOKUP(Tabla8[[#This Row],[Codigo Area Liquidacion]],TBLAREA[PLANTA],TBLAREA[PROG])</f>
        <v>01</v>
      </c>
      <c r="C771" s="50" t="s">
        <v>11</v>
      </c>
      <c r="D771" s="49" t="str">
        <f>Tabla8[[#This Row],[Numero Documento]]&amp;Tabla8[[#This Row],[PROG]]&amp;LEFT(Tabla8[[#This Row],[Tipo Empleado]],3)</f>
        <v>0011746485901FIJ</v>
      </c>
      <c r="E771" s="49" t="s">
        <v>1616</v>
      </c>
      <c r="F771" s="50" t="s">
        <v>1617</v>
      </c>
      <c r="G771" s="49" t="s">
        <v>3133</v>
      </c>
      <c r="H771" s="49" t="s">
        <v>319</v>
      </c>
      <c r="I771" s="51" t="s">
        <v>1694</v>
      </c>
      <c r="J771" s="50" t="s">
        <v>3135</v>
      </c>
      <c r="K771" t="str">
        <f t="shared" si="11"/>
        <v>M</v>
      </c>
    </row>
    <row r="772" spans="1:11">
      <c r="A772" s="48" t="s">
        <v>2969</v>
      </c>
      <c r="B772" s="49" t="str">
        <f>_xlfn.XLOOKUP(Tabla8[[#This Row],[Codigo Area Liquidacion]],TBLAREA[PLANTA],TBLAREA[PROG])</f>
        <v>01</v>
      </c>
      <c r="C772" s="50" t="s">
        <v>3045</v>
      </c>
      <c r="D772" s="49" t="str">
        <f>Tabla8[[#This Row],[Numero Documento]]&amp;Tabla8[[#This Row],[PROG]]&amp;LEFT(Tabla8[[#This Row],[Tipo Empleado]],3)</f>
        <v>0011751558501PER</v>
      </c>
      <c r="E772" s="49" t="s">
        <v>1301</v>
      </c>
      <c r="F772" s="50" t="s">
        <v>1060</v>
      </c>
      <c r="G772" s="49" t="s">
        <v>3133</v>
      </c>
      <c r="H772" s="49" t="s">
        <v>1116</v>
      </c>
      <c r="I772" s="51" t="s">
        <v>1679</v>
      </c>
      <c r="J772" s="50" t="s">
        <v>3135</v>
      </c>
      <c r="K772" t="str">
        <f t="shared" si="11"/>
        <v>M</v>
      </c>
    </row>
    <row r="773" spans="1:11">
      <c r="A773" s="48" t="s">
        <v>2748</v>
      </c>
      <c r="B773" s="49" t="str">
        <f>_xlfn.XLOOKUP(Tabla8[[#This Row],[Codigo Area Liquidacion]],TBLAREA[PLANTA],TBLAREA[PROG])</f>
        <v>11</v>
      </c>
      <c r="C773" s="50" t="s">
        <v>11</v>
      </c>
      <c r="D773" s="49" t="str">
        <f>Tabla8[[#This Row],[Numero Documento]]&amp;Tabla8[[#This Row],[PROG]]&amp;LEFT(Tabla8[[#This Row],[Tipo Empleado]],3)</f>
        <v>0011753756311FIJ</v>
      </c>
      <c r="E773" s="49" t="s">
        <v>564</v>
      </c>
      <c r="F773" s="50" t="s">
        <v>8</v>
      </c>
      <c r="G773" s="49" t="s">
        <v>3145</v>
      </c>
      <c r="H773" s="49" t="s">
        <v>106</v>
      </c>
      <c r="I773" s="51" t="s">
        <v>1690</v>
      </c>
      <c r="J773" s="50" t="s">
        <v>3136</v>
      </c>
      <c r="K773" t="str">
        <f t="shared" ref="K773:K836" si="12">LEFT(J773,1)</f>
        <v>F</v>
      </c>
    </row>
    <row r="774" spans="1:11">
      <c r="A774" s="48" t="s">
        <v>3296</v>
      </c>
      <c r="B774" s="49" t="str">
        <f>_xlfn.XLOOKUP(Tabla8[[#This Row],[Codigo Area Liquidacion]],TBLAREA[PLANTA],TBLAREA[PROG])</f>
        <v>01</v>
      </c>
      <c r="C774" s="50" t="s">
        <v>3036</v>
      </c>
      <c r="D774" s="49" t="str">
        <f>Tabla8[[#This Row],[Numero Documento]]&amp;Tabla8[[#This Row],[PROG]]&amp;LEFT(Tabla8[[#This Row],[Tipo Empleado]],3)</f>
        <v>0011757831001EMP</v>
      </c>
      <c r="E774" s="49" t="s">
        <v>3263</v>
      </c>
      <c r="F774" s="50" t="s">
        <v>130</v>
      </c>
      <c r="G774" s="49" t="s">
        <v>3133</v>
      </c>
      <c r="H774" s="49" t="s">
        <v>1116</v>
      </c>
      <c r="I774" s="51" t="s">
        <v>1679</v>
      </c>
      <c r="J774" s="50" t="s">
        <v>3135</v>
      </c>
      <c r="K774" t="str">
        <f t="shared" si="12"/>
        <v>M</v>
      </c>
    </row>
    <row r="775" spans="1:11">
      <c r="A775" s="48" t="s">
        <v>2284</v>
      </c>
      <c r="B775" s="49" t="str">
        <f>_xlfn.XLOOKUP(Tabla8[[#This Row],[Codigo Area Liquidacion]],TBLAREA[PLANTA],TBLAREA[PROG])</f>
        <v>13</v>
      </c>
      <c r="C775" s="50" t="s">
        <v>11</v>
      </c>
      <c r="D775" s="49" t="str">
        <f>Tabla8[[#This Row],[Numero Documento]]&amp;Tabla8[[#This Row],[PROG]]&amp;LEFT(Tabla8[[#This Row],[Tipo Empleado]],3)</f>
        <v>0011760613713FIJ</v>
      </c>
      <c r="E775" s="49" t="s">
        <v>610</v>
      </c>
      <c r="F775" s="50" t="s">
        <v>1131</v>
      </c>
      <c r="G775" s="49" t="s">
        <v>3175</v>
      </c>
      <c r="H775" s="49" t="s">
        <v>1952</v>
      </c>
      <c r="I775" s="51" t="s">
        <v>1677</v>
      </c>
      <c r="J775" s="50" t="s">
        <v>3135</v>
      </c>
      <c r="K775" t="str">
        <f t="shared" si="12"/>
        <v>M</v>
      </c>
    </row>
    <row r="776" spans="1:11">
      <c r="A776" s="48" t="s">
        <v>2533</v>
      </c>
      <c r="B776" s="49" t="str">
        <f>_xlfn.XLOOKUP(Tabla8[[#This Row],[Codigo Area Liquidacion]],TBLAREA[PLANTA],TBLAREA[PROG])</f>
        <v>13</v>
      </c>
      <c r="C776" s="50" t="s">
        <v>11</v>
      </c>
      <c r="D776" s="49" t="str">
        <f>Tabla8[[#This Row],[Numero Documento]]&amp;Tabla8[[#This Row],[PROG]]&amp;LEFT(Tabla8[[#This Row],[Tipo Empleado]],3)</f>
        <v>0011761919713FIJ</v>
      </c>
      <c r="E776" s="49" t="s">
        <v>1759</v>
      </c>
      <c r="F776" s="50" t="s">
        <v>10</v>
      </c>
      <c r="G776" s="49" t="s">
        <v>3175</v>
      </c>
      <c r="H776" s="49" t="s">
        <v>1952</v>
      </c>
      <c r="I776" s="51" t="s">
        <v>1677</v>
      </c>
      <c r="J776" s="50" t="s">
        <v>3136</v>
      </c>
      <c r="K776" t="str">
        <f t="shared" si="12"/>
        <v>F</v>
      </c>
    </row>
    <row r="777" spans="1:11">
      <c r="A777" s="48" t="s">
        <v>2794</v>
      </c>
      <c r="B777" s="49" t="str">
        <f>_xlfn.XLOOKUP(Tabla8[[#This Row],[Codigo Area Liquidacion]],TBLAREA[PLANTA],TBLAREA[PROG])</f>
        <v>01</v>
      </c>
      <c r="C777" s="50" t="s">
        <v>3036</v>
      </c>
      <c r="D777" s="49" t="str">
        <f>Tabla8[[#This Row],[Numero Documento]]&amp;Tabla8[[#This Row],[PROG]]&amp;LEFT(Tabla8[[#This Row],[Tipo Empleado]],3)</f>
        <v>0011762224101EMP</v>
      </c>
      <c r="E777" s="49" t="s">
        <v>1898</v>
      </c>
      <c r="F777" s="50" t="s">
        <v>239</v>
      </c>
      <c r="G777" s="49" t="s">
        <v>3133</v>
      </c>
      <c r="H777" s="49" t="s">
        <v>1116</v>
      </c>
      <c r="I777" s="51" t="s">
        <v>1679</v>
      </c>
      <c r="J777" s="50" t="s">
        <v>3135</v>
      </c>
      <c r="K777" t="str">
        <f t="shared" si="12"/>
        <v>M</v>
      </c>
    </row>
    <row r="778" spans="1:11">
      <c r="A778" s="48" t="s">
        <v>4076</v>
      </c>
      <c r="B778" s="49" t="str">
        <f>_xlfn.XLOOKUP(Tabla8[[#This Row],[Codigo Area Liquidacion]],TBLAREA[PLANTA],TBLAREA[PROG])</f>
        <v>11</v>
      </c>
      <c r="C778" s="50" t="s">
        <v>11</v>
      </c>
      <c r="D778" s="49" t="str">
        <f>Tabla8[[#This Row],[Numero Documento]]&amp;Tabla8[[#This Row],[PROG]]&amp;LEFT(Tabla8[[#This Row],[Tipo Empleado]],3)</f>
        <v>0011764260311FIJ</v>
      </c>
      <c r="E778" s="49" t="s">
        <v>3898</v>
      </c>
      <c r="F778" s="50" t="s">
        <v>335</v>
      </c>
      <c r="G778" s="49" t="s">
        <v>3145</v>
      </c>
      <c r="H778" s="49" t="s">
        <v>300</v>
      </c>
      <c r="I778" s="51" t="s">
        <v>1704</v>
      </c>
      <c r="J778" s="50" t="s">
        <v>3135</v>
      </c>
      <c r="K778" t="str">
        <f t="shared" si="12"/>
        <v>M</v>
      </c>
    </row>
    <row r="779" spans="1:11">
      <c r="A779" s="48" t="s">
        <v>1354</v>
      </c>
      <c r="B779" s="49" t="str">
        <f>_xlfn.XLOOKUP(Tabla8[[#This Row],[Codigo Area Liquidacion]],TBLAREA[PLANTA],TBLAREA[PROG])</f>
        <v>01</v>
      </c>
      <c r="C779" s="50" t="s">
        <v>11</v>
      </c>
      <c r="D779" s="49" t="str">
        <f>Tabla8[[#This Row],[Numero Documento]]&amp;Tabla8[[#This Row],[PROG]]&amp;LEFT(Tabla8[[#This Row],[Tipo Empleado]],3)</f>
        <v>0011767798901FIJ</v>
      </c>
      <c r="E779" s="49" t="s">
        <v>708</v>
      </c>
      <c r="F779" s="50" t="s">
        <v>8</v>
      </c>
      <c r="G779" s="49" t="s">
        <v>3133</v>
      </c>
      <c r="H779" s="49" t="s">
        <v>699</v>
      </c>
      <c r="I779" s="51" t="s">
        <v>1708</v>
      </c>
      <c r="J779" s="50" t="s">
        <v>3136</v>
      </c>
      <c r="K779" t="str">
        <f t="shared" si="12"/>
        <v>F</v>
      </c>
    </row>
    <row r="780" spans="1:11">
      <c r="A780" s="48" t="s">
        <v>2869</v>
      </c>
      <c r="B780" s="49" t="str">
        <f>_xlfn.XLOOKUP(Tabla8[[#This Row],[Codigo Area Liquidacion]],TBLAREA[PLANTA],TBLAREA[PROG])</f>
        <v>01</v>
      </c>
      <c r="C780" s="50" t="s">
        <v>3036</v>
      </c>
      <c r="D780" s="49" t="str">
        <f>Tabla8[[#This Row],[Numero Documento]]&amp;Tabla8[[#This Row],[PROG]]&amp;LEFT(Tabla8[[#This Row],[Tipo Empleado]],3)</f>
        <v>0011768561001EMP</v>
      </c>
      <c r="E780" s="49" t="s">
        <v>1886</v>
      </c>
      <c r="F780" s="50" t="s">
        <v>1865</v>
      </c>
      <c r="G780" s="49" t="s">
        <v>3133</v>
      </c>
      <c r="H780" s="49" t="s">
        <v>1116</v>
      </c>
      <c r="I780" s="51" t="s">
        <v>1679</v>
      </c>
      <c r="J780" s="50" t="s">
        <v>3135</v>
      </c>
      <c r="K780" t="str">
        <f t="shared" si="12"/>
        <v>M</v>
      </c>
    </row>
    <row r="781" spans="1:11">
      <c r="A781" s="48" t="s">
        <v>4077</v>
      </c>
      <c r="B781" s="49" t="str">
        <f>_xlfn.XLOOKUP(Tabla8[[#This Row],[Codigo Area Liquidacion]],TBLAREA[PLANTA],TBLAREA[PROG])</f>
        <v>01</v>
      </c>
      <c r="C781" s="50" t="s">
        <v>3045</v>
      </c>
      <c r="D781" s="49" t="str">
        <f>Tabla8[[#This Row],[Numero Documento]]&amp;Tabla8[[#This Row],[PROG]]&amp;LEFT(Tabla8[[#This Row],[Tipo Empleado]],3)</f>
        <v>0011769857101PER</v>
      </c>
      <c r="E781" s="49" t="s">
        <v>3899</v>
      </c>
      <c r="F781" s="50" t="s">
        <v>1060</v>
      </c>
      <c r="G781" s="49" t="s">
        <v>3133</v>
      </c>
      <c r="H781" s="49" t="s">
        <v>1116</v>
      </c>
      <c r="I781" s="51" t="s">
        <v>1679</v>
      </c>
      <c r="J781" s="50" t="s">
        <v>3136</v>
      </c>
      <c r="K781" t="str">
        <f t="shared" si="12"/>
        <v>F</v>
      </c>
    </row>
    <row r="782" spans="1:11">
      <c r="A782" s="48" t="s">
        <v>2563</v>
      </c>
      <c r="B782" s="49" t="str">
        <f>_xlfn.XLOOKUP(Tabla8[[#This Row],[Codigo Area Liquidacion]],TBLAREA[PLANTA],TBLAREA[PROG])</f>
        <v>11</v>
      </c>
      <c r="C782" s="50" t="s">
        <v>11</v>
      </c>
      <c r="D782" s="49" t="str">
        <f>Tabla8[[#This Row],[Numero Documento]]&amp;Tabla8[[#This Row],[PROG]]&amp;LEFT(Tabla8[[#This Row],[Tipo Empleado]],3)</f>
        <v>0011773379011FIJ</v>
      </c>
      <c r="E782" s="49" t="s">
        <v>1194</v>
      </c>
      <c r="F782" s="50" t="s">
        <v>42</v>
      </c>
      <c r="G782" s="49" t="s">
        <v>3145</v>
      </c>
      <c r="H782" s="49" t="s">
        <v>73</v>
      </c>
      <c r="I782" s="51" t="s">
        <v>1684</v>
      </c>
      <c r="J782" s="50" t="s">
        <v>3135</v>
      </c>
      <c r="K782" t="str">
        <f t="shared" si="12"/>
        <v>M</v>
      </c>
    </row>
    <row r="783" spans="1:11">
      <c r="A783" s="48" t="s">
        <v>2872</v>
      </c>
      <c r="B783" s="49" t="str">
        <f>_xlfn.XLOOKUP(Tabla8[[#This Row],[Codigo Area Liquidacion]],TBLAREA[PLANTA],TBLAREA[PROG])</f>
        <v>01</v>
      </c>
      <c r="C783" s="50" t="s">
        <v>3036</v>
      </c>
      <c r="D783" s="49" t="str">
        <f>Tabla8[[#This Row],[Numero Documento]]&amp;Tabla8[[#This Row],[PROG]]&amp;LEFT(Tabla8[[#This Row],[Tipo Empleado]],3)</f>
        <v>0011774089401EMP</v>
      </c>
      <c r="E783" s="49" t="s">
        <v>1899</v>
      </c>
      <c r="F783" s="50" t="s">
        <v>130</v>
      </c>
      <c r="G783" s="49" t="s">
        <v>3133</v>
      </c>
      <c r="H783" s="49" t="s">
        <v>1116</v>
      </c>
      <c r="I783" s="51" t="s">
        <v>1679</v>
      </c>
      <c r="J783" s="50" t="s">
        <v>3136</v>
      </c>
      <c r="K783" t="str">
        <f t="shared" si="12"/>
        <v>F</v>
      </c>
    </row>
    <row r="784" spans="1:11">
      <c r="A784" s="48" t="s">
        <v>2660</v>
      </c>
      <c r="B784" s="49" t="str">
        <f>_xlfn.XLOOKUP(Tabla8[[#This Row],[Codigo Area Liquidacion]],TBLAREA[PLANTA],TBLAREA[PROG])</f>
        <v>11</v>
      </c>
      <c r="C784" s="50" t="s">
        <v>11</v>
      </c>
      <c r="D784" s="49" t="str">
        <f>Tabla8[[#This Row],[Numero Documento]]&amp;Tabla8[[#This Row],[PROG]]&amp;LEFT(Tabla8[[#This Row],[Tipo Empleado]],3)</f>
        <v>0011777414111FIJ</v>
      </c>
      <c r="E784" s="49" t="s">
        <v>1997</v>
      </c>
      <c r="F784" s="50" t="s">
        <v>474</v>
      </c>
      <c r="G784" s="49" t="s">
        <v>3145</v>
      </c>
      <c r="H784" s="49" t="s">
        <v>73</v>
      </c>
      <c r="I784" s="51" t="s">
        <v>1684</v>
      </c>
      <c r="J784" s="50" t="s">
        <v>3135</v>
      </c>
      <c r="K784" t="str">
        <f t="shared" si="12"/>
        <v>M</v>
      </c>
    </row>
    <row r="785" spans="1:11">
      <c r="A785" s="48" t="s">
        <v>2933</v>
      </c>
      <c r="B785" s="49" t="str">
        <f>_xlfn.XLOOKUP(Tabla8[[#This Row],[Codigo Area Liquidacion]],TBLAREA[PLANTA],TBLAREA[PROG])</f>
        <v>01</v>
      </c>
      <c r="C785" s="50" t="s">
        <v>3045</v>
      </c>
      <c r="D785" s="49" t="str">
        <f>Tabla8[[#This Row],[Numero Documento]]&amp;Tabla8[[#This Row],[PROG]]&amp;LEFT(Tabla8[[#This Row],[Tipo Empleado]],3)</f>
        <v>0011782466401PER</v>
      </c>
      <c r="E785" s="49" t="s">
        <v>1760</v>
      </c>
      <c r="F785" s="50" t="s">
        <v>1060</v>
      </c>
      <c r="G785" s="49" t="s">
        <v>3133</v>
      </c>
      <c r="H785" s="49" t="s">
        <v>1116</v>
      </c>
      <c r="I785" s="51" t="s">
        <v>1679</v>
      </c>
      <c r="J785" s="50" t="s">
        <v>3135</v>
      </c>
      <c r="K785" t="str">
        <f t="shared" si="12"/>
        <v>M</v>
      </c>
    </row>
    <row r="786" spans="1:11">
      <c r="A786" s="48" t="s">
        <v>3447</v>
      </c>
      <c r="B786" s="49" t="str">
        <f>_xlfn.XLOOKUP(Tabla8[[#This Row],[Codigo Area Liquidacion]],TBLAREA[PLANTA],TBLAREA[PROG])</f>
        <v>01</v>
      </c>
      <c r="C786" s="50" t="s">
        <v>11</v>
      </c>
      <c r="D786" s="49" t="str">
        <f>Tabla8[[#This Row],[Numero Documento]]&amp;Tabla8[[#This Row],[PROG]]&amp;LEFT(Tabla8[[#This Row],[Tipo Empleado]],3)</f>
        <v>0011783503301FIJ</v>
      </c>
      <c r="E786" s="49" t="s">
        <v>3446</v>
      </c>
      <c r="F786" s="50" t="s">
        <v>1069</v>
      </c>
      <c r="G786" s="49" t="s">
        <v>3133</v>
      </c>
      <c r="H786" s="49" t="s">
        <v>1953</v>
      </c>
      <c r="I786" s="51" t="s">
        <v>1669</v>
      </c>
      <c r="J786" s="50" t="s">
        <v>3136</v>
      </c>
      <c r="K786" t="str">
        <f t="shared" si="12"/>
        <v>F</v>
      </c>
    </row>
    <row r="787" spans="1:11">
      <c r="A787" s="48" t="s">
        <v>3053</v>
      </c>
      <c r="B787" s="49" t="str">
        <f>_xlfn.XLOOKUP(Tabla8[[#This Row],[Codigo Area Liquidacion]],TBLAREA[PLANTA],TBLAREA[PROG])</f>
        <v>01</v>
      </c>
      <c r="C787" s="50" t="s">
        <v>3036</v>
      </c>
      <c r="D787" s="49" t="str">
        <f>Tabla8[[#This Row],[Numero Documento]]&amp;Tabla8[[#This Row],[PROG]]&amp;LEFT(Tabla8[[#This Row],[Tipo Empleado]],3)</f>
        <v>0011783781501EMP</v>
      </c>
      <c r="E787" s="49" t="s">
        <v>3066</v>
      </c>
      <c r="F787" s="50" t="s">
        <v>59</v>
      </c>
      <c r="G787" s="49" t="s">
        <v>3133</v>
      </c>
      <c r="H787" s="49" t="s">
        <v>1116</v>
      </c>
      <c r="I787" s="51" t="s">
        <v>1679</v>
      </c>
      <c r="J787" s="50" t="s">
        <v>3136</v>
      </c>
      <c r="K787" t="str">
        <f t="shared" si="12"/>
        <v>F</v>
      </c>
    </row>
    <row r="788" spans="1:11">
      <c r="A788" s="48" t="s">
        <v>3569</v>
      </c>
      <c r="B788" s="49" t="str">
        <f>_xlfn.XLOOKUP(Tabla8[[#This Row],[Codigo Area Liquidacion]],TBLAREA[PLANTA],TBLAREA[PROG])</f>
        <v>01</v>
      </c>
      <c r="C788" s="50" t="s">
        <v>3036</v>
      </c>
      <c r="D788" s="49" t="str">
        <f>Tabla8[[#This Row],[Numero Documento]]&amp;Tabla8[[#This Row],[PROG]]&amp;LEFT(Tabla8[[#This Row],[Tipo Empleado]],3)</f>
        <v>0011790322901EMP</v>
      </c>
      <c r="E788" s="49" t="s">
        <v>3568</v>
      </c>
      <c r="F788" s="50" t="s">
        <v>261</v>
      </c>
      <c r="G788" s="49" t="s">
        <v>3133</v>
      </c>
      <c r="H788" s="49" t="s">
        <v>1116</v>
      </c>
      <c r="I788" s="51" t="s">
        <v>1679</v>
      </c>
      <c r="J788" s="50" t="s">
        <v>3135</v>
      </c>
      <c r="K788" t="str">
        <f t="shared" si="12"/>
        <v>M</v>
      </c>
    </row>
    <row r="789" spans="1:11">
      <c r="A789" s="48" t="s">
        <v>2494</v>
      </c>
      <c r="B789" s="49" t="str">
        <f>_xlfn.XLOOKUP(Tabla8[[#This Row],[Codigo Area Liquidacion]],TBLAREA[PLANTA],TBLAREA[PROG])</f>
        <v>13</v>
      </c>
      <c r="C789" s="50" t="s">
        <v>11</v>
      </c>
      <c r="D789" s="49" t="str">
        <f>Tabla8[[#This Row],[Numero Documento]]&amp;Tabla8[[#This Row],[PROG]]&amp;LEFT(Tabla8[[#This Row],[Tipo Empleado]],3)</f>
        <v>0011790557013FIJ</v>
      </c>
      <c r="E789" s="49" t="s">
        <v>1049</v>
      </c>
      <c r="F789" s="50" t="s">
        <v>210</v>
      </c>
      <c r="G789" s="49" t="s">
        <v>3175</v>
      </c>
      <c r="H789" s="49" t="s">
        <v>342</v>
      </c>
      <c r="I789" s="51" t="s">
        <v>1670</v>
      </c>
      <c r="J789" s="50" t="s">
        <v>3136</v>
      </c>
      <c r="K789" t="str">
        <f t="shared" si="12"/>
        <v>F</v>
      </c>
    </row>
    <row r="790" spans="1:11">
      <c r="A790" s="48" t="s">
        <v>2206</v>
      </c>
      <c r="B790" s="49" t="str">
        <f>_xlfn.XLOOKUP(Tabla8[[#This Row],[Codigo Area Liquidacion]],TBLAREA[PLANTA],TBLAREA[PROG])</f>
        <v>01</v>
      </c>
      <c r="C790" s="50" t="s">
        <v>11</v>
      </c>
      <c r="D790" s="49" t="str">
        <f>Tabla8[[#This Row],[Numero Documento]]&amp;Tabla8[[#This Row],[PROG]]&amp;LEFT(Tabla8[[#This Row],[Tipo Empleado]],3)</f>
        <v>0011790615601FIJ</v>
      </c>
      <c r="E790" s="49" t="s">
        <v>241</v>
      </c>
      <c r="F790" s="50" t="s">
        <v>242</v>
      </c>
      <c r="G790" s="49" t="s">
        <v>3133</v>
      </c>
      <c r="H790" s="49" t="s">
        <v>238</v>
      </c>
      <c r="I790" s="51" t="s">
        <v>1696</v>
      </c>
      <c r="J790" s="50" t="s">
        <v>3136</v>
      </c>
      <c r="K790" t="str">
        <f t="shared" si="12"/>
        <v>F</v>
      </c>
    </row>
    <row r="791" spans="1:11">
      <c r="A791" s="48" t="s">
        <v>2281</v>
      </c>
      <c r="B791" s="49" t="str">
        <f>_xlfn.XLOOKUP(Tabla8[[#This Row],[Codigo Area Liquidacion]],TBLAREA[PLANTA],TBLAREA[PROG])</f>
        <v>01</v>
      </c>
      <c r="C791" s="50" t="s">
        <v>11</v>
      </c>
      <c r="D791" s="49" t="str">
        <f>Tabla8[[#This Row],[Numero Documento]]&amp;Tabla8[[#This Row],[PROG]]&amp;LEFT(Tabla8[[#This Row],[Tipo Empleado]],3)</f>
        <v>0011790702201FIJ</v>
      </c>
      <c r="E791" s="49" t="s">
        <v>952</v>
      </c>
      <c r="F791" s="50" t="s">
        <v>393</v>
      </c>
      <c r="G791" s="49" t="s">
        <v>3133</v>
      </c>
      <c r="H791" s="49" t="s">
        <v>1953</v>
      </c>
      <c r="I791" s="51" t="s">
        <v>1669</v>
      </c>
      <c r="J791" s="50" t="s">
        <v>3136</v>
      </c>
      <c r="K791" t="str">
        <f t="shared" si="12"/>
        <v>F</v>
      </c>
    </row>
    <row r="792" spans="1:11">
      <c r="A792" s="48" t="s">
        <v>3060</v>
      </c>
      <c r="B792" s="49" t="str">
        <f>_xlfn.XLOOKUP(Tabla8[[#This Row],[Codigo Area Liquidacion]],TBLAREA[PLANTA],TBLAREA[PROG])</f>
        <v>01</v>
      </c>
      <c r="C792" s="50" t="s">
        <v>3045</v>
      </c>
      <c r="D792" s="49" t="str">
        <f>Tabla8[[#This Row],[Numero Documento]]&amp;Tabla8[[#This Row],[PROG]]&amp;LEFT(Tabla8[[#This Row],[Tipo Empleado]],3)</f>
        <v>0011790788101PER</v>
      </c>
      <c r="E792" s="49" t="s">
        <v>3900</v>
      </c>
      <c r="F792" s="50" t="s">
        <v>1060</v>
      </c>
      <c r="G792" s="49" t="s">
        <v>3133</v>
      </c>
      <c r="H792" s="49" t="s">
        <v>1116</v>
      </c>
      <c r="I792" s="51" t="s">
        <v>1679</v>
      </c>
      <c r="J792" s="50" t="s">
        <v>3135</v>
      </c>
      <c r="K792" t="str">
        <f t="shared" si="12"/>
        <v>M</v>
      </c>
    </row>
    <row r="793" spans="1:11">
      <c r="A793" s="48" t="s">
        <v>2566</v>
      </c>
      <c r="B793" s="49" t="str">
        <f>_xlfn.XLOOKUP(Tabla8[[#This Row],[Codigo Area Liquidacion]],TBLAREA[PLANTA],TBLAREA[PROG])</f>
        <v>11</v>
      </c>
      <c r="C793" s="50" t="s">
        <v>11</v>
      </c>
      <c r="D793" s="49" t="str">
        <f>Tabla8[[#This Row],[Numero Documento]]&amp;Tabla8[[#This Row],[PROG]]&amp;LEFT(Tabla8[[#This Row],[Tipo Empleado]],3)</f>
        <v>0011791651011FIJ</v>
      </c>
      <c r="E793" s="49" t="s">
        <v>1852</v>
      </c>
      <c r="F793" s="50" t="s">
        <v>140</v>
      </c>
      <c r="G793" s="49" t="s">
        <v>3145</v>
      </c>
      <c r="H793" s="49" t="s">
        <v>1951</v>
      </c>
      <c r="I793" s="51" t="s">
        <v>1683</v>
      </c>
      <c r="J793" s="50" t="s">
        <v>3136</v>
      </c>
      <c r="K793" t="str">
        <f t="shared" si="12"/>
        <v>F</v>
      </c>
    </row>
    <row r="794" spans="1:11">
      <c r="A794" s="48" t="s">
        <v>4078</v>
      </c>
      <c r="B794" s="49" t="str">
        <f>_xlfn.XLOOKUP(Tabla8[[#This Row],[Codigo Area Liquidacion]],TBLAREA[PLANTA],TBLAREA[PROG])</f>
        <v>01</v>
      </c>
      <c r="C794" s="50" t="s">
        <v>3036</v>
      </c>
      <c r="D794" s="49" t="str">
        <f>Tabla8[[#This Row],[Numero Documento]]&amp;Tabla8[[#This Row],[PROG]]&amp;LEFT(Tabla8[[#This Row],[Tipo Empleado]],3)</f>
        <v>0011792977801EMP</v>
      </c>
      <c r="E794" s="49" t="s">
        <v>3901</v>
      </c>
      <c r="F794" s="50" t="s">
        <v>59</v>
      </c>
      <c r="G794" s="49" t="s">
        <v>3133</v>
      </c>
      <c r="H794" s="49" t="s">
        <v>1116</v>
      </c>
      <c r="I794" s="51" t="s">
        <v>1679</v>
      </c>
      <c r="J794" s="50" t="s">
        <v>3135</v>
      </c>
      <c r="K794" t="str">
        <f t="shared" si="12"/>
        <v>M</v>
      </c>
    </row>
    <row r="795" spans="1:11">
      <c r="A795" s="52" t="s">
        <v>2468</v>
      </c>
      <c r="B795" s="49" t="str">
        <f>_xlfn.XLOOKUP(Tabla8[[#This Row],[Codigo Area Liquidacion]],TBLAREA[PLANTA],TBLAREA[PROG])</f>
        <v>01</v>
      </c>
      <c r="C795" s="50" t="s">
        <v>3036</v>
      </c>
      <c r="D795" s="49" t="str">
        <f>Tabla8[[#This Row],[Numero Documento]]&amp;Tabla8[[#This Row],[PROG]]&amp;LEFT(Tabla8[[#This Row],[Tipo Empleado]],3)</f>
        <v>0011794383701EMP</v>
      </c>
      <c r="E795" s="49" t="s">
        <v>3142</v>
      </c>
      <c r="F795" s="50" t="s">
        <v>259</v>
      </c>
      <c r="G795" s="49" t="s">
        <v>3133</v>
      </c>
      <c r="H795" s="49" t="s">
        <v>1116</v>
      </c>
      <c r="I795" s="51" t="s">
        <v>1679</v>
      </c>
      <c r="J795" s="50" t="s">
        <v>3136</v>
      </c>
      <c r="K795" t="str">
        <f t="shared" si="12"/>
        <v>F</v>
      </c>
    </row>
    <row r="796" spans="1:11">
      <c r="A796" s="52" t="s">
        <v>2468</v>
      </c>
      <c r="B796" s="49" t="str">
        <f>_xlfn.XLOOKUP(Tabla8[[#This Row],[Codigo Area Liquidacion]],TBLAREA[PLANTA],TBLAREA[PROG])</f>
        <v>13</v>
      </c>
      <c r="C796" s="50" t="s">
        <v>11</v>
      </c>
      <c r="D796" s="49" t="str">
        <f>Tabla8[[#This Row],[Numero Documento]]&amp;Tabla8[[#This Row],[PROG]]&amp;LEFT(Tabla8[[#This Row],[Tipo Empleado]],3)</f>
        <v>0011794383713FIJ</v>
      </c>
      <c r="E796" s="49" t="s">
        <v>3142</v>
      </c>
      <c r="F796" s="50" t="s">
        <v>259</v>
      </c>
      <c r="G796" s="49" t="s">
        <v>3175</v>
      </c>
      <c r="H796" s="49" t="s">
        <v>342</v>
      </c>
      <c r="I796" s="51" t="s">
        <v>1670</v>
      </c>
      <c r="J796" s="50" t="s">
        <v>3136</v>
      </c>
      <c r="K796" t="str">
        <f t="shared" si="12"/>
        <v>F</v>
      </c>
    </row>
    <row r="797" spans="1:11">
      <c r="A797" s="48" t="s">
        <v>2468</v>
      </c>
      <c r="B797" s="49" t="str">
        <f>_xlfn.XLOOKUP(Tabla8[[#This Row],[Codigo Area Liquidacion]],TBLAREA[PLANTA],TBLAREA[PROG])</f>
        <v>13</v>
      </c>
      <c r="C797" s="50" t="s">
        <v>11</v>
      </c>
      <c r="D797" s="49" t="str">
        <f>Tabla8[[#This Row],[Numero Documento]]&amp;Tabla8[[#This Row],[PROG]]&amp;LEFT(Tabla8[[#This Row],[Tipo Empleado]],3)</f>
        <v>0011794383713FIJ</v>
      </c>
      <c r="E797" s="49" t="s">
        <v>3142</v>
      </c>
      <c r="F797" s="50" t="s">
        <v>3494</v>
      </c>
      <c r="G797" s="49" t="s">
        <v>3175</v>
      </c>
      <c r="H797" s="49" t="s">
        <v>342</v>
      </c>
      <c r="I797" s="51" t="s">
        <v>1670</v>
      </c>
      <c r="J797" s="50" t="s">
        <v>3136</v>
      </c>
      <c r="K797" t="str">
        <f t="shared" si="12"/>
        <v>F</v>
      </c>
    </row>
    <row r="798" spans="1:11">
      <c r="A798" s="48" t="s">
        <v>4079</v>
      </c>
      <c r="B798" s="49" t="str">
        <f>_xlfn.XLOOKUP(Tabla8[[#This Row],[Codigo Area Liquidacion]],TBLAREA[PLANTA],TBLAREA[PROG])</f>
        <v>13</v>
      </c>
      <c r="C798" s="50" t="s">
        <v>11</v>
      </c>
      <c r="D798" s="49" t="str">
        <f>Tabla8[[#This Row],[Numero Documento]]&amp;Tabla8[[#This Row],[PROG]]&amp;LEFT(Tabla8[[#This Row],[Tipo Empleado]],3)</f>
        <v>0011794963613FIJ</v>
      </c>
      <c r="E798" s="49" t="s">
        <v>3902</v>
      </c>
      <c r="F798" s="50" t="s">
        <v>27</v>
      </c>
      <c r="G798" s="49" t="s">
        <v>3175</v>
      </c>
      <c r="H798" s="49" t="s">
        <v>1952</v>
      </c>
      <c r="I798" s="51" t="s">
        <v>1677</v>
      </c>
      <c r="J798" s="50" t="s">
        <v>3135</v>
      </c>
      <c r="K798" t="str">
        <f t="shared" si="12"/>
        <v>M</v>
      </c>
    </row>
    <row r="799" spans="1:11">
      <c r="A799" s="48" t="s">
        <v>2384</v>
      </c>
      <c r="B799" s="49" t="str">
        <f>_xlfn.XLOOKUP(Tabla8[[#This Row],[Codigo Area Liquidacion]],TBLAREA[PLANTA],TBLAREA[PROG])</f>
        <v>13</v>
      </c>
      <c r="C799" s="50" t="s">
        <v>11</v>
      </c>
      <c r="D799" s="49" t="str">
        <f>Tabla8[[#This Row],[Numero Documento]]&amp;Tabla8[[#This Row],[PROG]]&amp;LEFT(Tabla8[[#This Row],[Tipo Empleado]],3)</f>
        <v>0011795107913FIJ</v>
      </c>
      <c r="E799" s="49" t="s">
        <v>635</v>
      </c>
      <c r="F799" s="50" t="s">
        <v>27</v>
      </c>
      <c r="G799" s="49" t="s">
        <v>3175</v>
      </c>
      <c r="H799" s="49" t="s">
        <v>1952</v>
      </c>
      <c r="I799" s="51" t="s">
        <v>1677</v>
      </c>
      <c r="J799" s="50" t="s">
        <v>3135</v>
      </c>
      <c r="K799" t="str">
        <f t="shared" si="12"/>
        <v>M</v>
      </c>
    </row>
    <row r="800" spans="1:11">
      <c r="A800" s="48" t="s">
        <v>1371</v>
      </c>
      <c r="B800" s="49" t="str">
        <f>_xlfn.XLOOKUP(Tabla8[[#This Row],[Codigo Area Liquidacion]],TBLAREA[PLANTA],TBLAREA[PROG])</f>
        <v>13</v>
      </c>
      <c r="C800" s="50" t="s">
        <v>11</v>
      </c>
      <c r="D800" s="49" t="str">
        <f>Tabla8[[#This Row],[Numero Documento]]&amp;Tabla8[[#This Row],[PROG]]&amp;LEFT(Tabla8[[#This Row],[Tipo Empleado]],3)</f>
        <v>0011799019213FIJ</v>
      </c>
      <c r="E800" s="49" t="s">
        <v>212</v>
      </c>
      <c r="F800" s="50" t="s">
        <v>209</v>
      </c>
      <c r="G800" s="49" t="s">
        <v>3175</v>
      </c>
      <c r="H800" s="49" t="s">
        <v>342</v>
      </c>
      <c r="I800" s="51" t="s">
        <v>1670</v>
      </c>
      <c r="J800" s="50" t="s">
        <v>3136</v>
      </c>
      <c r="K800" t="str">
        <f t="shared" si="12"/>
        <v>F</v>
      </c>
    </row>
    <row r="801" spans="1:11">
      <c r="A801" s="48" t="s">
        <v>2964</v>
      </c>
      <c r="B801" s="49" t="str">
        <f>_xlfn.XLOOKUP(Tabla8[[#This Row],[Codigo Area Liquidacion]],TBLAREA[PLANTA],TBLAREA[PROG])</f>
        <v>01</v>
      </c>
      <c r="C801" s="50" t="s">
        <v>3045</v>
      </c>
      <c r="D801" s="49" t="str">
        <f>Tabla8[[#This Row],[Numero Documento]]&amp;Tabla8[[#This Row],[PROG]]&amp;LEFT(Tabla8[[#This Row],[Tipo Empleado]],3)</f>
        <v>0011801017201PER</v>
      </c>
      <c r="E801" s="49" t="s">
        <v>1761</v>
      </c>
      <c r="F801" s="50" t="s">
        <v>1060</v>
      </c>
      <c r="G801" s="49" t="s">
        <v>3133</v>
      </c>
      <c r="H801" s="49" t="s">
        <v>1116</v>
      </c>
      <c r="I801" s="51" t="s">
        <v>1679</v>
      </c>
      <c r="J801" s="50" t="s">
        <v>3135</v>
      </c>
      <c r="K801" t="str">
        <f t="shared" si="12"/>
        <v>M</v>
      </c>
    </row>
    <row r="802" spans="1:11">
      <c r="A802" s="48" t="s">
        <v>1342</v>
      </c>
      <c r="B802" s="49" t="str">
        <f>_xlfn.XLOOKUP(Tabla8[[#This Row],[Codigo Area Liquidacion]],TBLAREA[PLANTA],TBLAREA[PROG])</f>
        <v>01</v>
      </c>
      <c r="C802" s="50" t="s">
        <v>11</v>
      </c>
      <c r="D802" s="49" t="str">
        <f>Tabla8[[#This Row],[Numero Documento]]&amp;Tabla8[[#This Row],[PROG]]&amp;LEFT(Tabla8[[#This Row],[Tipo Empleado]],3)</f>
        <v>0011806666101FIJ</v>
      </c>
      <c r="E802" s="49" t="s">
        <v>1219</v>
      </c>
      <c r="F802" s="50" t="s">
        <v>1069</v>
      </c>
      <c r="G802" s="49" t="s">
        <v>3133</v>
      </c>
      <c r="H802" s="49" t="s">
        <v>255</v>
      </c>
      <c r="I802" s="51" t="s">
        <v>1695</v>
      </c>
      <c r="J802" s="50" t="s">
        <v>3136</v>
      </c>
      <c r="K802" t="str">
        <f t="shared" si="12"/>
        <v>F</v>
      </c>
    </row>
    <row r="803" spans="1:11">
      <c r="A803" s="48" t="s">
        <v>2324</v>
      </c>
      <c r="B803" s="49" t="str">
        <f>_xlfn.XLOOKUP(Tabla8[[#This Row],[Codigo Area Liquidacion]],TBLAREA[PLANTA],TBLAREA[PROG])</f>
        <v>13</v>
      </c>
      <c r="C803" s="50" t="s">
        <v>11</v>
      </c>
      <c r="D803" s="49" t="str">
        <f>Tabla8[[#This Row],[Numero Documento]]&amp;Tabla8[[#This Row],[PROG]]&amp;LEFT(Tabla8[[#This Row],[Tipo Empleado]],3)</f>
        <v>0011806866713FIJ</v>
      </c>
      <c r="E803" s="49" t="s">
        <v>386</v>
      </c>
      <c r="F803" s="50" t="s">
        <v>210</v>
      </c>
      <c r="G803" s="49" t="s">
        <v>3175</v>
      </c>
      <c r="H803" s="49" t="s">
        <v>342</v>
      </c>
      <c r="I803" s="51" t="s">
        <v>1670</v>
      </c>
      <c r="J803" s="50" t="s">
        <v>3136</v>
      </c>
      <c r="K803" t="str">
        <f t="shared" si="12"/>
        <v>F</v>
      </c>
    </row>
    <row r="804" spans="1:11">
      <c r="A804" s="48" t="s">
        <v>2222</v>
      </c>
      <c r="B804" s="49" t="str">
        <f>_xlfn.XLOOKUP(Tabla8[[#This Row],[Codigo Area Liquidacion]],TBLAREA[PLANTA],TBLAREA[PROG])</f>
        <v>01</v>
      </c>
      <c r="C804" s="50" t="s">
        <v>11</v>
      </c>
      <c r="D804" s="49" t="str">
        <f>Tabla8[[#This Row],[Numero Documento]]&amp;Tabla8[[#This Row],[PROG]]&amp;LEFT(Tabla8[[#This Row],[Tipo Empleado]],3)</f>
        <v>0011807700701FIJ</v>
      </c>
      <c r="E804" s="49" t="s">
        <v>3170</v>
      </c>
      <c r="F804" s="50" t="s">
        <v>389</v>
      </c>
      <c r="G804" s="49" t="s">
        <v>3133</v>
      </c>
      <c r="H804" s="49" t="s">
        <v>1956</v>
      </c>
      <c r="I804" s="51" t="s">
        <v>1699</v>
      </c>
      <c r="J804" s="50" t="s">
        <v>3135</v>
      </c>
      <c r="K804" t="str">
        <f t="shared" si="12"/>
        <v>M</v>
      </c>
    </row>
    <row r="805" spans="1:11">
      <c r="A805" s="48" t="s">
        <v>1417</v>
      </c>
      <c r="B805" s="49" t="str">
        <f>_xlfn.XLOOKUP(Tabla8[[#This Row],[Codigo Area Liquidacion]],TBLAREA[PLANTA],TBLAREA[PROG])</f>
        <v>13</v>
      </c>
      <c r="C805" s="50" t="s">
        <v>11</v>
      </c>
      <c r="D805" s="49" t="str">
        <f>Tabla8[[#This Row],[Numero Documento]]&amp;Tabla8[[#This Row],[PROG]]&amp;LEFT(Tabla8[[#This Row],[Tipo Empleado]],3)</f>
        <v>0011809709613FIJ</v>
      </c>
      <c r="E805" s="49" t="s">
        <v>399</v>
      </c>
      <c r="F805" s="50" t="s">
        <v>27</v>
      </c>
      <c r="G805" s="49" t="s">
        <v>3175</v>
      </c>
      <c r="H805" s="49" t="s">
        <v>342</v>
      </c>
      <c r="I805" s="51" t="s">
        <v>1670</v>
      </c>
      <c r="J805" s="50" t="s">
        <v>3135</v>
      </c>
      <c r="K805" t="str">
        <f t="shared" si="12"/>
        <v>M</v>
      </c>
    </row>
    <row r="806" spans="1:11">
      <c r="A806" s="48" t="s">
        <v>2135</v>
      </c>
      <c r="B806" s="49" t="str">
        <f>_xlfn.XLOOKUP(Tabla8[[#This Row],[Codigo Area Liquidacion]],TBLAREA[PLANTA],TBLAREA[PROG])</f>
        <v>01</v>
      </c>
      <c r="C806" s="50" t="s">
        <v>11</v>
      </c>
      <c r="D806" s="49" t="str">
        <f>Tabla8[[#This Row],[Numero Documento]]&amp;Tabla8[[#This Row],[PROG]]&amp;LEFT(Tabla8[[#This Row],[Tipo Empleado]],3)</f>
        <v>0011810027001FIJ</v>
      </c>
      <c r="E806" s="49" t="s">
        <v>1076</v>
      </c>
      <c r="F806" s="50" t="s">
        <v>59</v>
      </c>
      <c r="G806" s="49" t="s">
        <v>3133</v>
      </c>
      <c r="H806" s="49" t="s">
        <v>225</v>
      </c>
      <c r="I806" s="51" t="s">
        <v>1706</v>
      </c>
      <c r="J806" s="50" t="s">
        <v>3135</v>
      </c>
      <c r="K806" t="str">
        <f t="shared" si="12"/>
        <v>M</v>
      </c>
    </row>
    <row r="807" spans="1:11">
      <c r="A807" s="48" t="s">
        <v>2796</v>
      </c>
      <c r="B807" s="49" t="str">
        <f>_xlfn.XLOOKUP(Tabla8[[#This Row],[Codigo Area Liquidacion]],TBLAREA[PLANTA],TBLAREA[PROG])</f>
        <v>01</v>
      </c>
      <c r="C807" s="50" t="s">
        <v>3036</v>
      </c>
      <c r="D807" s="49" t="str">
        <f>Tabla8[[#This Row],[Numero Documento]]&amp;Tabla8[[#This Row],[PROG]]&amp;LEFT(Tabla8[[#This Row],[Tipo Empleado]],3)</f>
        <v>0011810393601EMP</v>
      </c>
      <c r="E807" s="49" t="s">
        <v>1900</v>
      </c>
      <c r="F807" s="50" t="s">
        <v>1738</v>
      </c>
      <c r="G807" s="49" t="s">
        <v>3133</v>
      </c>
      <c r="H807" s="49" t="s">
        <v>1116</v>
      </c>
      <c r="I807" s="51" t="s">
        <v>1679</v>
      </c>
      <c r="J807" s="50" t="s">
        <v>3136</v>
      </c>
      <c r="K807" t="str">
        <f t="shared" si="12"/>
        <v>F</v>
      </c>
    </row>
    <row r="808" spans="1:11">
      <c r="A808" s="48" t="s">
        <v>2880</v>
      </c>
      <c r="B808" s="49" t="str">
        <f>_xlfn.XLOOKUP(Tabla8[[#This Row],[Codigo Area Liquidacion]],TBLAREA[PLANTA],TBLAREA[PROG])</f>
        <v>01</v>
      </c>
      <c r="C808" s="50" t="s">
        <v>3036</v>
      </c>
      <c r="D808" s="49" t="str">
        <f>Tabla8[[#This Row],[Numero Documento]]&amp;Tabla8[[#This Row],[PROG]]&amp;LEFT(Tabla8[[#This Row],[Tipo Empleado]],3)</f>
        <v>0011813311501EMP</v>
      </c>
      <c r="E808" s="49" t="s">
        <v>3143</v>
      </c>
      <c r="F808" s="50" t="s">
        <v>100</v>
      </c>
      <c r="G808" s="49" t="s">
        <v>3133</v>
      </c>
      <c r="H808" s="49" t="s">
        <v>1116</v>
      </c>
      <c r="I808" s="51" t="s">
        <v>1679</v>
      </c>
      <c r="J808" s="50" t="s">
        <v>3136</v>
      </c>
      <c r="K808" t="str">
        <f t="shared" si="12"/>
        <v>F</v>
      </c>
    </row>
    <row r="809" spans="1:11">
      <c r="A809" s="48" t="s">
        <v>2277</v>
      </c>
      <c r="B809" s="49" t="str">
        <f>_xlfn.XLOOKUP(Tabla8[[#This Row],[Codigo Area Liquidacion]],TBLAREA[PLANTA],TBLAREA[PROG])</f>
        <v>01</v>
      </c>
      <c r="C809" s="50" t="s">
        <v>11</v>
      </c>
      <c r="D809" s="49" t="str">
        <f>Tabla8[[#This Row],[Numero Documento]]&amp;Tabla8[[#This Row],[PROG]]&amp;LEFT(Tabla8[[#This Row],[Tipo Empleado]],3)</f>
        <v>0011814510101FIJ</v>
      </c>
      <c r="E809" s="49" t="s">
        <v>1211</v>
      </c>
      <c r="F809" s="50" t="s">
        <v>389</v>
      </c>
      <c r="G809" s="49" t="s">
        <v>3133</v>
      </c>
      <c r="H809" s="49" t="s">
        <v>193</v>
      </c>
      <c r="I809" s="51" t="s">
        <v>1712</v>
      </c>
      <c r="J809" s="50" t="s">
        <v>3135</v>
      </c>
      <c r="K809" t="str">
        <f t="shared" si="12"/>
        <v>M</v>
      </c>
    </row>
    <row r="810" spans="1:11">
      <c r="A810" s="48" t="s">
        <v>2632</v>
      </c>
      <c r="B810" s="49" t="str">
        <f>_xlfn.XLOOKUP(Tabla8[[#This Row],[Codigo Area Liquidacion]],TBLAREA[PLANTA],TBLAREA[PROG])</f>
        <v>11</v>
      </c>
      <c r="C810" s="50" t="s">
        <v>11</v>
      </c>
      <c r="D810" s="49" t="str">
        <f>Tabla8[[#This Row],[Numero Documento]]&amp;Tabla8[[#This Row],[PROG]]&amp;LEFT(Tabla8[[#This Row],[Tipo Empleado]],3)</f>
        <v>0011817281611FIJ</v>
      </c>
      <c r="E810" s="49" t="s">
        <v>1102</v>
      </c>
      <c r="F810" s="50" t="s">
        <v>259</v>
      </c>
      <c r="G810" s="49" t="s">
        <v>3145</v>
      </c>
      <c r="H810" s="49" t="s">
        <v>332</v>
      </c>
      <c r="I810" s="51" t="s">
        <v>1722</v>
      </c>
      <c r="J810" s="50" t="s">
        <v>3135</v>
      </c>
      <c r="K810" t="str">
        <f t="shared" si="12"/>
        <v>M</v>
      </c>
    </row>
    <row r="811" spans="1:11">
      <c r="A811" s="48" t="s">
        <v>2180</v>
      </c>
      <c r="B811" s="49" t="str">
        <f>_xlfn.XLOOKUP(Tabla8[[#This Row],[Codigo Area Liquidacion]],TBLAREA[PLANTA],TBLAREA[PROG])</f>
        <v>01</v>
      </c>
      <c r="C811" s="50" t="s">
        <v>11</v>
      </c>
      <c r="D811" s="49" t="str">
        <f>Tabla8[[#This Row],[Numero Documento]]&amp;Tabla8[[#This Row],[PROG]]&amp;LEFT(Tabla8[[#This Row],[Tipo Empleado]],3)</f>
        <v>0011817617101FIJ</v>
      </c>
      <c r="E811" s="49" t="s">
        <v>1218</v>
      </c>
      <c r="F811" s="50" t="s">
        <v>171</v>
      </c>
      <c r="G811" s="49" t="s">
        <v>3133</v>
      </c>
      <c r="H811" s="49" t="s">
        <v>266</v>
      </c>
      <c r="I811" s="51" t="s">
        <v>1687</v>
      </c>
      <c r="J811" s="50" t="s">
        <v>3136</v>
      </c>
      <c r="K811" t="str">
        <f t="shared" si="12"/>
        <v>F</v>
      </c>
    </row>
    <row r="812" spans="1:11">
      <c r="A812" s="48" t="s">
        <v>2467</v>
      </c>
      <c r="B812" s="49" t="str">
        <f>_xlfn.XLOOKUP(Tabla8[[#This Row],[Codigo Area Liquidacion]],TBLAREA[PLANTA],TBLAREA[PROG])</f>
        <v>13</v>
      </c>
      <c r="C812" s="50" t="s">
        <v>11</v>
      </c>
      <c r="D812" s="49" t="str">
        <f>Tabla8[[#This Row],[Numero Documento]]&amp;Tabla8[[#This Row],[PROG]]&amp;LEFT(Tabla8[[#This Row],[Tipo Empleado]],3)</f>
        <v>0011818908313FIJ</v>
      </c>
      <c r="E812" s="49" t="s">
        <v>1046</v>
      </c>
      <c r="F812" s="50" t="s">
        <v>210</v>
      </c>
      <c r="G812" s="49" t="s">
        <v>3175</v>
      </c>
      <c r="H812" s="49" t="s">
        <v>342</v>
      </c>
      <c r="I812" s="51" t="s">
        <v>1670</v>
      </c>
      <c r="J812" s="50" t="s">
        <v>3136</v>
      </c>
      <c r="K812" t="str">
        <f t="shared" si="12"/>
        <v>F</v>
      </c>
    </row>
    <row r="813" spans="1:11">
      <c r="A813" s="48" t="s">
        <v>2754</v>
      </c>
      <c r="B813" s="49" t="str">
        <f>_xlfn.XLOOKUP(Tabla8[[#This Row],[Codigo Area Liquidacion]],TBLAREA[PLANTA],TBLAREA[PROG])</f>
        <v>01</v>
      </c>
      <c r="C813" s="50" t="s">
        <v>3036</v>
      </c>
      <c r="D813" s="49" t="str">
        <f>Tabla8[[#This Row],[Numero Documento]]&amp;Tabla8[[#This Row],[PROG]]&amp;LEFT(Tabla8[[#This Row],[Tipo Empleado]],3)</f>
        <v>0011821645601EMP</v>
      </c>
      <c r="E813" s="49" t="s">
        <v>1183</v>
      </c>
      <c r="F813" s="50" t="s">
        <v>1173</v>
      </c>
      <c r="G813" s="49" t="s">
        <v>3133</v>
      </c>
      <c r="H813" s="49" t="s">
        <v>1116</v>
      </c>
      <c r="I813" s="51" t="s">
        <v>1679</v>
      </c>
      <c r="J813" s="50" t="s">
        <v>3135</v>
      </c>
      <c r="K813" t="str">
        <f t="shared" si="12"/>
        <v>M</v>
      </c>
    </row>
    <row r="814" spans="1:11">
      <c r="A814" s="48" t="s">
        <v>2196</v>
      </c>
      <c r="B814" s="49" t="str">
        <f>_xlfn.XLOOKUP(Tabla8[[#This Row],[Codigo Area Liquidacion]],TBLAREA[PLANTA],TBLAREA[PROG])</f>
        <v>01</v>
      </c>
      <c r="C814" s="50" t="s">
        <v>11</v>
      </c>
      <c r="D814" s="49" t="str">
        <f>Tabla8[[#This Row],[Numero Documento]]&amp;Tabla8[[#This Row],[PROG]]&amp;LEFT(Tabla8[[#This Row],[Tipo Empleado]],3)</f>
        <v>0011823244601FIJ</v>
      </c>
      <c r="E814" s="49" t="s">
        <v>799</v>
      </c>
      <c r="F814" s="50" t="s">
        <v>59</v>
      </c>
      <c r="G814" s="49" t="s">
        <v>3133</v>
      </c>
      <c r="H814" s="49" t="s">
        <v>1953</v>
      </c>
      <c r="I814" s="51" t="s">
        <v>1669</v>
      </c>
      <c r="J814" s="50" t="s">
        <v>3136</v>
      </c>
      <c r="K814" t="str">
        <f t="shared" si="12"/>
        <v>F</v>
      </c>
    </row>
    <row r="815" spans="1:11">
      <c r="A815" s="48" t="s">
        <v>2421</v>
      </c>
      <c r="B815" s="49" t="str">
        <f>_xlfn.XLOOKUP(Tabla8[[#This Row],[Codigo Area Liquidacion]],TBLAREA[PLANTA],TBLAREA[PROG])</f>
        <v>13</v>
      </c>
      <c r="C815" s="50" t="s">
        <v>11</v>
      </c>
      <c r="D815" s="49" t="str">
        <f>Tabla8[[#This Row],[Numero Documento]]&amp;Tabla8[[#This Row],[PROG]]&amp;LEFT(Tabla8[[#This Row],[Tipo Empleado]],3)</f>
        <v>0011828306813FIJ</v>
      </c>
      <c r="E815" s="49" t="s">
        <v>477</v>
      </c>
      <c r="F815" s="50" t="s">
        <v>8</v>
      </c>
      <c r="G815" s="49" t="s">
        <v>3175</v>
      </c>
      <c r="H815" s="49" t="s">
        <v>342</v>
      </c>
      <c r="I815" s="51" t="s">
        <v>1670</v>
      </c>
      <c r="J815" s="50" t="s">
        <v>3136</v>
      </c>
      <c r="K815" t="str">
        <f t="shared" si="12"/>
        <v>F</v>
      </c>
    </row>
    <row r="816" spans="1:11">
      <c r="A816" s="48" t="s">
        <v>2501</v>
      </c>
      <c r="B816" s="49" t="str">
        <f>_xlfn.XLOOKUP(Tabla8[[#This Row],[Codigo Area Liquidacion]],TBLAREA[PLANTA],TBLAREA[PROG])</f>
        <v>13</v>
      </c>
      <c r="C816" s="50" t="s">
        <v>11</v>
      </c>
      <c r="D816" s="49" t="str">
        <f>Tabla8[[#This Row],[Numero Documento]]&amp;Tabla8[[#This Row],[PROG]]&amp;LEFT(Tabla8[[#This Row],[Tipo Empleado]],3)</f>
        <v>0011832125613FIJ</v>
      </c>
      <c r="E816" s="49" t="s">
        <v>560</v>
      </c>
      <c r="F816" s="50" t="s">
        <v>561</v>
      </c>
      <c r="G816" s="49" t="s">
        <v>3175</v>
      </c>
      <c r="H816" s="49" t="s">
        <v>342</v>
      </c>
      <c r="I816" s="51" t="s">
        <v>1670</v>
      </c>
      <c r="J816" s="50" t="s">
        <v>3135</v>
      </c>
      <c r="K816" t="str">
        <f t="shared" si="12"/>
        <v>M</v>
      </c>
    </row>
    <row r="817" spans="1:11">
      <c r="A817" s="52" t="s">
        <v>2780</v>
      </c>
      <c r="B817" s="49" t="str">
        <f>_xlfn.XLOOKUP(Tabla8[[#This Row],[Codigo Area Liquidacion]],TBLAREA[PLANTA],TBLAREA[PROG])</f>
        <v>01</v>
      </c>
      <c r="C817" s="50" t="s">
        <v>3036</v>
      </c>
      <c r="D817" s="49" t="str">
        <f>Tabla8[[#This Row],[Numero Documento]]&amp;Tabla8[[#This Row],[PROG]]&amp;LEFT(Tabla8[[#This Row],[Tipo Empleado]],3)</f>
        <v>0011832153801EMP</v>
      </c>
      <c r="E817" s="49" t="s">
        <v>1762</v>
      </c>
      <c r="F817" s="50" t="s">
        <v>3134</v>
      </c>
      <c r="G817" s="49" t="s">
        <v>3133</v>
      </c>
      <c r="H817" s="49" t="s">
        <v>1116</v>
      </c>
      <c r="I817" s="51" t="s">
        <v>1679</v>
      </c>
      <c r="J817" s="50" t="s">
        <v>3136</v>
      </c>
      <c r="K817" t="str">
        <f t="shared" si="12"/>
        <v>F</v>
      </c>
    </row>
    <row r="818" spans="1:11">
      <c r="A818" s="48" t="s">
        <v>2780</v>
      </c>
      <c r="B818" s="49" t="str">
        <f>_xlfn.XLOOKUP(Tabla8[[#This Row],[Codigo Area Liquidacion]],TBLAREA[PLANTA],TBLAREA[PROG])</f>
        <v>01</v>
      </c>
      <c r="C818" s="50" t="s">
        <v>3036</v>
      </c>
      <c r="D818" s="49" t="str">
        <f>Tabla8[[#This Row],[Numero Documento]]&amp;Tabla8[[#This Row],[PROG]]&amp;LEFT(Tabla8[[#This Row],[Tipo Empleado]],3)</f>
        <v>0011832153801EMP</v>
      </c>
      <c r="E818" s="49" t="s">
        <v>1762</v>
      </c>
      <c r="F818" s="50" t="s">
        <v>130</v>
      </c>
      <c r="G818" s="49" t="s">
        <v>3133</v>
      </c>
      <c r="H818" s="49" t="s">
        <v>1116</v>
      </c>
      <c r="I818" s="51" t="s">
        <v>1679</v>
      </c>
      <c r="J818" s="50" t="s">
        <v>3136</v>
      </c>
      <c r="K818" t="str">
        <f t="shared" si="12"/>
        <v>F</v>
      </c>
    </row>
    <row r="819" spans="1:11">
      <c r="A819" s="48" t="s">
        <v>2758</v>
      </c>
      <c r="B819" s="49" t="str">
        <f>_xlfn.XLOOKUP(Tabla8[[#This Row],[Codigo Area Liquidacion]],TBLAREA[PLANTA],TBLAREA[PROG])</f>
        <v>01</v>
      </c>
      <c r="C819" s="50" t="s">
        <v>3036</v>
      </c>
      <c r="D819" s="49" t="str">
        <f>Tabla8[[#This Row],[Numero Documento]]&amp;Tabla8[[#This Row],[PROG]]&amp;LEFT(Tabla8[[#This Row],[Tipo Empleado]],3)</f>
        <v>0011833417601EMP</v>
      </c>
      <c r="E819" s="49" t="s">
        <v>1863</v>
      </c>
      <c r="F819" s="50" t="s">
        <v>130</v>
      </c>
      <c r="G819" s="49" t="s">
        <v>3133</v>
      </c>
      <c r="H819" s="49" t="s">
        <v>1116</v>
      </c>
      <c r="I819" s="51" t="s">
        <v>1679</v>
      </c>
      <c r="J819" s="50" t="s">
        <v>3136</v>
      </c>
      <c r="K819" t="str">
        <f t="shared" si="12"/>
        <v>F</v>
      </c>
    </row>
    <row r="820" spans="1:11">
      <c r="A820" s="48" t="s">
        <v>2278</v>
      </c>
      <c r="B820" s="49" t="str">
        <f>_xlfn.XLOOKUP(Tabla8[[#This Row],[Codigo Area Liquidacion]],TBLAREA[PLANTA],TBLAREA[PROG])</f>
        <v>01</v>
      </c>
      <c r="C820" s="50" t="s">
        <v>11</v>
      </c>
      <c r="D820" s="49" t="str">
        <f>Tabla8[[#This Row],[Numero Documento]]&amp;Tabla8[[#This Row],[PROG]]&amp;LEFT(Tabla8[[#This Row],[Tipo Empleado]],3)</f>
        <v>0011839594601FIJ</v>
      </c>
      <c r="E820" s="49" t="s">
        <v>272</v>
      </c>
      <c r="F820" s="50" t="s">
        <v>232</v>
      </c>
      <c r="G820" s="49" t="s">
        <v>3133</v>
      </c>
      <c r="H820" s="49" t="s">
        <v>1948</v>
      </c>
      <c r="I820" s="51" t="s">
        <v>1725</v>
      </c>
      <c r="J820" s="50" t="s">
        <v>3135</v>
      </c>
      <c r="K820" t="str">
        <f t="shared" si="12"/>
        <v>M</v>
      </c>
    </row>
    <row r="821" spans="1:11">
      <c r="A821" s="48" t="s">
        <v>2833</v>
      </c>
      <c r="B821" s="49" t="str">
        <f>_xlfn.XLOOKUP(Tabla8[[#This Row],[Codigo Area Liquidacion]],TBLAREA[PLANTA],TBLAREA[PROG])</f>
        <v>01</v>
      </c>
      <c r="C821" s="50" t="s">
        <v>3036</v>
      </c>
      <c r="D821" s="49" t="str">
        <f>Tabla8[[#This Row],[Numero Documento]]&amp;Tabla8[[#This Row],[PROG]]&amp;LEFT(Tabla8[[#This Row],[Tipo Empleado]],3)</f>
        <v>0011843426501EMP</v>
      </c>
      <c r="E821" s="49" t="s">
        <v>1901</v>
      </c>
      <c r="F821" s="50" t="s">
        <v>1738</v>
      </c>
      <c r="G821" s="49" t="s">
        <v>3133</v>
      </c>
      <c r="H821" s="49" t="s">
        <v>1116</v>
      </c>
      <c r="I821" s="51" t="s">
        <v>1679</v>
      </c>
      <c r="J821" s="50" t="s">
        <v>3136</v>
      </c>
      <c r="K821" t="str">
        <f t="shared" si="12"/>
        <v>F</v>
      </c>
    </row>
    <row r="822" spans="1:11">
      <c r="A822" s="48" t="s">
        <v>3393</v>
      </c>
      <c r="B822" s="49" t="str">
        <f>_xlfn.XLOOKUP(Tabla8[[#This Row],[Codigo Area Liquidacion]],TBLAREA[PLANTA],TBLAREA[PROG])</f>
        <v>01</v>
      </c>
      <c r="C822" s="50" t="s">
        <v>3036</v>
      </c>
      <c r="D822" s="49" t="str">
        <f>Tabla8[[#This Row],[Numero Documento]]&amp;Tabla8[[#This Row],[PROG]]&amp;LEFT(Tabla8[[#This Row],[Tipo Empleado]],3)</f>
        <v>0011843608801EMP</v>
      </c>
      <c r="E822" s="49" t="s">
        <v>3392</v>
      </c>
      <c r="F822" s="50" t="s">
        <v>130</v>
      </c>
      <c r="G822" s="49" t="s">
        <v>3133</v>
      </c>
      <c r="H822" s="49" t="s">
        <v>1116</v>
      </c>
      <c r="I822" s="51" t="s">
        <v>1679</v>
      </c>
      <c r="J822" s="50" t="s">
        <v>3135</v>
      </c>
      <c r="K822" t="str">
        <f t="shared" si="12"/>
        <v>M</v>
      </c>
    </row>
    <row r="823" spans="1:11">
      <c r="A823" s="48" t="s">
        <v>3439</v>
      </c>
      <c r="B823" s="49" t="str">
        <f>_xlfn.XLOOKUP(Tabla8[[#This Row],[Codigo Area Liquidacion]],TBLAREA[PLANTA],TBLAREA[PROG])</f>
        <v>01</v>
      </c>
      <c r="C823" s="50" t="s">
        <v>11</v>
      </c>
      <c r="D823" s="49" t="str">
        <f>Tabla8[[#This Row],[Numero Documento]]&amp;Tabla8[[#This Row],[PROG]]&amp;LEFT(Tabla8[[#This Row],[Tipo Empleado]],3)</f>
        <v>0011844133601FIJ</v>
      </c>
      <c r="E823" s="49" t="s">
        <v>3438</v>
      </c>
      <c r="F823" s="50" t="s">
        <v>1654</v>
      </c>
      <c r="G823" s="49" t="s">
        <v>3133</v>
      </c>
      <c r="H823" s="49" t="s">
        <v>1116</v>
      </c>
      <c r="I823" s="51" t="s">
        <v>1679</v>
      </c>
      <c r="J823" s="50" t="s">
        <v>3136</v>
      </c>
      <c r="K823" t="str">
        <f t="shared" si="12"/>
        <v>F</v>
      </c>
    </row>
    <row r="824" spans="1:11">
      <c r="A824" s="48" t="s">
        <v>4080</v>
      </c>
      <c r="B824" s="49" t="str">
        <f>_xlfn.XLOOKUP(Tabla8[[#This Row],[Codigo Area Liquidacion]],TBLAREA[PLANTA],TBLAREA[PROG])</f>
        <v>01</v>
      </c>
      <c r="C824" s="50" t="s">
        <v>3045</v>
      </c>
      <c r="D824" s="49" t="str">
        <f>Tabla8[[#This Row],[Numero Documento]]&amp;Tabla8[[#This Row],[PROG]]&amp;LEFT(Tabla8[[#This Row],[Tipo Empleado]],3)</f>
        <v>0011849281801PER</v>
      </c>
      <c r="E824" s="49" t="s">
        <v>3903</v>
      </c>
      <c r="F824" s="50" t="s">
        <v>1060</v>
      </c>
      <c r="G824" s="49" t="s">
        <v>3133</v>
      </c>
      <c r="H824" s="49" t="s">
        <v>1116</v>
      </c>
      <c r="I824" s="51" t="s">
        <v>1679</v>
      </c>
      <c r="J824" s="50" t="s">
        <v>3135</v>
      </c>
      <c r="K824" t="str">
        <f t="shared" si="12"/>
        <v>M</v>
      </c>
    </row>
    <row r="825" spans="1:11">
      <c r="A825" s="48" t="s">
        <v>2120</v>
      </c>
      <c r="B825" s="49" t="str">
        <f>_xlfn.XLOOKUP(Tabla8[[#This Row],[Codigo Area Liquidacion]],TBLAREA[PLANTA],TBLAREA[PROG])</f>
        <v>01</v>
      </c>
      <c r="C825" s="50" t="s">
        <v>11</v>
      </c>
      <c r="D825" s="49" t="str">
        <f>Tabla8[[#This Row],[Numero Documento]]&amp;Tabla8[[#This Row],[PROG]]&amp;LEFT(Tabla8[[#This Row],[Tipo Empleado]],3)</f>
        <v>0011852868601FIJ</v>
      </c>
      <c r="E825" s="49" t="s">
        <v>271</v>
      </c>
      <c r="F825" s="50" t="s">
        <v>232</v>
      </c>
      <c r="G825" s="49" t="s">
        <v>3133</v>
      </c>
      <c r="H825" s="49" t="s">
        <v>1948</v>
      </c>
      <c r="I825" s="51" t="s">
        <v>1725</v>
      </c>
      <c r="J825" s="50" t="s">
        <v>3136</v>
      </c>
      <c r="K825" t="str">
        <f t="shared" si="12"/>
        <v>F</v>
      </c>
    </row>
    <row r="826" spans="1:11">
      <c r="A826" s="48" t="s">
        <v>2121</v>
      </c>
      <c r="B826" s="49" t="str">
        <f>_xlfn.XLOOKUP(Tabla8[[#This Row],[Codigo Area Liquidacion]],TBLAREA[PLANTA],TBLAREA[PROG])</f>
        <v>01</v>
      </c>
      <c r="C826" s="50" t="s">
        <v>11</v>
      </c>
      <c r="D826" s="49" t="str">
        <f>Tabla8[[#This Row],[Numero Documento]]&amp;Tabla8[[#This Row],[PROG]]&amp;LEFT(Tabla8[[#This Row],[Tipo Empleado]],3)</f>
        <v>0011852896701FIJ</v>
      </c>
      <c r="E826" s="49" t="s">
        <v>1074</v>
      </c>
      <c r="F826" s="50" t="s">
        <v>1075</v>
      </c>
      <c r="G826" s="49" t="s">
        <v>3133</v>
      </c>
      <c r="H826" s="49" t="s">
        <v>1955</v>
      </c>
      <c r="I826" s="51" t="s">
        <v>1685</v>
      </c>
      <c r="J826" s="50" t="s">
        <v>3135</v>
      </c>
      <c r="K826" t="str">
        <f t="shared" si="12"/>
        <v>M</v>
      </c>
    </row>
    <row r="827" spans="1:11">
      <c r="A827" s="48" t="s">
        <v>2195</v>
      </c>
      <c r="B827" s="49" t="str">
        <f>_xlfn.XLOOKUP(Tabla8[[#This Row],[Codigo Area Liquidacion]],TBLAREA[PLANTA],TBLAREA[PROG])</f>
        <v>01</v>
      </c>
      <c r="C827" s="50" t="s">
        <v>11</v>
      </c>
      <c r="D827" s="49" t="str">
        <f>Tabla8[[#This Row],[Numero Documento]]&amp;Tabla8[[#This Row],[PROG]]&amp;LEFT(Tabla8[[#This Row],[Tipo Empleado]],3)</f>
        <v>0011853481701FIJ</v>
      </c>
      <c r="E827" s="49" t="s">
        <v>1923</v>
      </c>
      <c r="F827" s="50" t="s">
        <v>10</v>
      </c>
      <c r="G827" s="49" t="s">
        <v>3133</v>
      </c>
      <c r="H827" s="49" t="s">
        <v>1116</v>
      </c>
      <c r="I827" s="51" t="s">
        <v>1679</v>
      </c>
      <c r="J827" s="50" t="s">
        <v>3136</v>
      </c>
      <c r="K827" t="str">
        <f t="shared" si="12"/>
        <v>F</v>
      </c>
    </row>
    <row r="828" spans="1:11">
      <c r="A828" s="48" t="s">
        <v>2819</v>
      </c>
      <c r="B828" s="49" t="str">
        <f>_xlfn.XLOOKUP(Tabla8[[#This Row],[Codigo Area Liquidacion]],TBLAREA[PLANTA],TBLAREA[PROG])</f>
        <v>01</v>
      </c>
      <c r="C828" s="50" t="s">
        <v>3036</v>
      </c>
      <c r="D828" s="49" t="str">
        <f>Tabla8[[#This Row],[Numero Documento]]&amp;Tabla8[[#This Row],[PROG]]&amp;LEFT(Tabla8[[#This Row],[Tipo Empleado]],3)</f>
        <v>0011858769001EMP</v>
      </c>
      <c r="E828" s="49" t="s">
        <v>1902</v>
      </c>
      <c r="F828" s="50" t="s">
        <v>130</v>
      </c>
      <c r="G828" s="49" t="s">
        <v>3133</v>
      </c>
      <c r="H828" s="49" t="s">
        <v>1116</v>
      </c>
      <c r="I828" s="51" t="s">
        <v>1679</v>
      </c>
      <c r="J828" s="50" t="s">
        <v>3135</v>
      </c>
      <c r="K828" t="str">
        <f t="shared" si="12"/>
        <v>M</v>
      </c>
    </row>
    <row r="829" spans="1:11">
      <c r="A829" s="48" t="s">
        <v>3649</v>
      </c>
      <c r="B829" s="49" t="str">
        <f>_xlfn.XLOOKUP(Tabla8[[#This Row],[Codigo Area Liquidacion]],TBLAREA[PLANTA],TBLAREA[PROG])</f>
        <v>01</v>
      </c>
      <c r="C829" s="50" t="s">
        <v>3036</v>
      </c>
      <c r="D829" s="49" t="str">
        <f>Tabla8[[#This Row],[Numero Documento]]&amp;Tabla8[[#This Row],[PROG]]&amp;LEFT(Tabla8[[#This Row],[Tipo Empleado]],3)</f>
        <v>0011860015401EMP</v>
      </c>
      <c r="E829" s="49" t="s">
        <v>3904</v>
      </c>
      <c r="F829" s="50" t="s">
        <v>3210</v>
      </c>
      <c r="G829" s="49" t="s">
        <v>3133</v>
      </c>
      <c r="H829" s="49" t="s">
        <v>1116</v>
      </c>
      <c r="I829" s="51" t="s">
        <v>1679</v>
      </c>
      <c r="J829" s="50" t="s">
        <v>3136</v>
      </c>
      <c r="K829" t="str">
        <f t="shared" si="12"/>
        <v>F</v>
      </c>
    </row>
    <row r="830" spans="1:11">
      <c r="A830" s="48" t="s">
        <v>2671</v>
      </c>
      <c r="B830" s="49" t="str">
        <f>_xlfn.XLOOKUP(Tabla8[[#This Row],[Codigo Area Liquidacion]],TBLAREA[PLANTA],TBLAREA[PROG])</f>
        <v>11</v>
      </c>
      <c r="C830" s="50" t="s">
        <v>11</v>
      </c>
      <c r="D830" s="49" t="str">
        <f>Tabla8[[#This Row],[Numero Documento]]&amp;Tabla8[[#This Row],[PROG]]&amp;LEFT(Tabla8[[#This Row],[Tipo Empleado]],3)</f>
        <v>0011860037811FIJ</v>
      </c>
      <c r="E830" s="49" t="s">
        <v>1188</v>
      </c>
      <c r="F830" s="50" t="s">
        <v>8</v>
      </c>
      <c r="G830" s="49" t="s">
        <v>3145</v>
      </c>
      <c r="H830" s="49" t="s">
        <v>73</v>
      </c>
      <c r="I830" s="51" t="s">
        <v>1684</v>
      </c>
      <c r="J830" s="50" t="s">
        <v>3136</v>
      </c>
      <c r="K830" t="str">
        <f t="shared" si="12"/>
        <v>F</v>
      </c>
    </row>
    <row r="831" spans="1:11">
      <c r="A831" s="48" t="s">
        <v>2283</v>
      </c>
      <c r="B831" s="49" t="str">
        <f>_xlfn.XLOOKUP(Tabla8[[#This Row],[Codigo Area Liquidacion]],TBLAREA[PLANTA],TBLAREA[PROG])</f>
        <v>13</v>
      </c>
      <c r="C831" s="50" t="s">
        <v>11</v>
      </c>
      <c r="D831" s="49" t="str">
        <f>Tabla8[[#This Row],[Numero Documento]]&amp;Tabla8[[#This Row],[PROG]]&amp;LEFT(Tabla8[[#This Row],[Tipo Empleado]],3)</f>
        <v>0011863574713FIJ</v>
      </c>
      <c r="E831" s="49" t="s">
        <v>345</v>
      </c>
      <c r="F831" s="50" t="s">
        <v>82</v>
      </c>
      <c r="G831" s="49" t="s">
        <v>3175</v>
      </c>
      <c r="H831" s="49" t="s">
        <v>342</v>
      </c>
      <c r="I831" s="51" t="s">
        <v>1670</v>
      </c>
      <c r="J831" s="50" t="s">
        <v>3135</v>
      </c>
      <c r="K831" t="str">
        <f t="shared" si="12"/>
        <v>M</v>
      </c>
    </row>
    <row r="832" spans="1:11">
      <c r="A832" s="48" t="s">
        <v>3603</v>
      </c>
      <c r="B832" s="49" t="str">
        <f>_xlfn.XLOOKUP(Tabla8[[#This Row],[Codigo Area Liquidacion]],TBLAREA[PLANTA],TBLAREA[PROG])</f>
        <v>01</v>
      </c>
      <c r="C832" s="50" t="s">
        <v>3036</v>
      </c>
      <c r="D832" s="49" t="str">
        <f>Tabla8[[#This Row],[Numero Documento]]&amp;Tabla8[[#This Row],[PROG]]&amp;LEFT(Tabla8[[#This Row],[Tipo Empleado]],3)</f>
        <v>0011875961201EMP</v>
      </c>
      <c r="E832" s="49" t="s">
        <v>3602</v>
      </c>
      <c r="F832" s="50" t="s">
        <v>1860</v>
      </c>
      <c r="G832" s="49" t="s">
        <v>3133</v>
      </c>
      <c r="H832" s="49" t="s">
        <v>1116</v>
      </c>
      <c r="I832" s="51" t="s">
        <v>1679</v>
      </c>
      <c r="J832" s="50" t="s">
        <v>3135</v>
      </c>
      <c r="K832" t="str">
        <f t="shared" si="12"/>
        <v>M</v>
      </c>
    </row>
    <row r="833" spans="1:11">
      <c r="A833" s="48" t="s">
        <v>2096</v>
      </c>
      <c r="B833" s="49" t="str">
        <f>_xlfn.XLOOKUP(Tabla8[[#This Row],[Codigo Area Liquidacion]],TBLAREA[PLANTA],TBLAREA[PROG])</f>
        <v>01</v>
      </c>
      <c r="C833" s="50" t="s">
        <v>11</v>
      </c>
      <c r="D833" s="49" t="str">
        <f>Tabla8[[#This Row],[Numero Documento]]&amp;Tabla8[[#This Row],[PROG]]&amp;LEFT(Tabla8[[#This Row],[Tipo Empleado]],3)</f>
        <v>0011876067701FIJ</v>
      </c>
      <c r="E833" s="49" t="s">
        <v>970</v>
      </c>
      <c r="F833" s="50" t="s">
        <v>455</v>
      </c>
      <c r="G833" s="49" t="s">
        <v>3133</v>
      </c>
      <c r="H833" s="49" t="s">
        <v>960</v>
      </c>
      <c r="I833" s="51" t="s">
        <v>1710</v>
      </c>
      <c r="J833" s="50" t="s">
        <v>3135</v>
      </c>
      <c r="K833" t="str">
        <f t="shared" si="12"/>
        <v>M</v>
      </c>
    </row>
    <row r="834" spans="1:11">
      <c r="A834" s="52" t="s">
        <v>2798</v>
      </c>
      <c r="B834" s="49" t="str">
        <f>_xlfn.XLOOKUP(Tabla8[[#This Row],[Codigo Area Liquidacion]],TBLAREA[PLANTA],TBLAREA[PROG])</f>
        <v>01</v>
      </c>
      <c r="C834" s="50" t="s">
        <v>3036</v>
      </c>
      <c r="D834" s="49" t="str">
        <f>Tabla8[[#This Row],[Numero Documento]]&amp;Tabla8[[#This Row],[PROG]]&amp;LEFT(Tabla8[[#This Row],[Tipo Empleado]],3)</f>
        <v>0011879475901EMP</v>
      </c>
      <c r="E834" s="49" t="s">
        <v>1294</v>
      </c>
      <c r="F834" s="50" t="s">
        <v>259</v>
      </c>
      <c r="G834" s="49" t="s">
        <v>3133</v>
      </c>
      <c r="H834" s="49" t="s">
        <v>1116</v>
      </c>
      <c r="I834" s="51" t="s">
        <v>1679</v>
      </c>
      <c r="J834" s="50" t="s">
        <v>3135</v>
      </c>
      <c r="K834" t="str">
        <f t="shared" si="12"/>
        <v>M</v>
      </c>
    </row>
    <row r="835" spans="1:11">
      <c r="A835" s="48" t="s">
        <v>2798</v>
      </c>
      <c r="B835" s="49" t="str">
        <f>_xlfn.XLOOKUP(Tabla8[[#This Row],[Codigo Area Liquidacion]],TBLAREA[PLANTA],TBLAREA[PROG])</f>
        <v>01</v>
      </c>
      <c r="C835" s="50" t="s">
        <v>11</v>
      </c>
      <c r="D835" s="49" t="str">
        <f>Tabla8[[#This Row],[Numero Documento]]&amp;Tabla8[[#This Row],[PROG]]&amp;LEFT(Tabla8[[#This Row],[Tipo Empleado]],3)</f>
        <v>0011879475901FIJ</v>
      </c>
      <c r="E835" s="49" t="s">
        <v>1294</v>
      </c>
      <c r="F835" s="50" t="s">
        <v>32</v>
      </c>
      <c r="G835" s="49" t="s">
        <v>3133</v>
      </c>
      <c r="H835" s="49" t="s">
        <v>1116</v>
      </c>
      <c r="I835" s="51" t="s">
        <v>1679</v>
      </c>
      <c r="J835" s="50" t="s">
        <v>3135</v>
      </c>
      <c r="K835" t="str">
        <f t="shared" si="12"/>
        <v>M</v>
      </c>
    </row>
    <row r="836" spans="1:11">
      <c r="A836" s="48" t="s">
        <v>2993</v>
      </c>
      <c r="B836" s="49" t="str">
        <f>_xlfn.XLOOKUP(Tabla8[[#This Row],[Codigo Area Liquidacion]],TBLAREA[PLANTA],TBLAREA[PROG])</f>
        <v>01</v>
      </c>
      <c r="C836" s="50" t="s">
        <v>3045</v>
      </c>
      <c r="D836" s="49" t="str">
        <f>Tabla8[[#This Row],[Numero Documento]]&amp;Tabla8[[#This Row],[PROG]]&amp;LEFT(Tabla8[[#This Row],[Tipo Empleado]],3)</f>
        <v>0011881821001PER</v>
      </c>
      <c r="E836" s="49" t="s">
        <v>1892</v>
      </c>
      <c r="F836" s="50" t="s">
        <v>1060</v>
      </c>
      <c r="G836" s="49" t="s">
        <v>3133</v>
      </c>
      <c r="H836" s="49" t="s">
        <v>1116</v>
      </c>
      <c r="I836" s="51" t="s">
        <v>1679</v>
      </c>
      <c r="J836" s="50" t="s">
        <v>3135</v>
      </c>
      <c r="K836" t="str">
        <f t="shared" si="12"/>
        <v>M</v>
      </c>
    </row>
    <row r="837" spans="1:11">
      <c r="A837" s="48" t="s">
        <v>2191</v>
      </c>
      <c r="B837" s="49" t="str">
        <f>_xlfn.XLOOKUP(Tabla8[[#This Row],[Codigo Area Liquidacion]],TBLAREA[PLANTA],TBLAREA[PROG])</f>
        <v>01</v>
      </c>
      <c r="C837" s="50" t="s">
        <v>11</v>
      </c>
      <c r="D837" s="49" t="str">
        <f>Tabla8[[#This Row],[Numero Documento]]&amp;Tabla8[[#This Row],[PROG]]&amp;LEFT(Tabla8[[#This Row],[Tipo Empleado]],3)</f>
        <v>0011886157401FIJ</v>
      </c>
      <c r="E837" s="49" t="s">
        <v>1088</v>
      </c>
      <c r="F837" s="50" t="s">
        <v>1089</v>
      </c>
      <c r="G837" s="49" t="s">
        <v>3133</v>
      </c>
      <c r="H837" s="49" t="s">
        <v>1948</v>
      </c>
      <c r="I837" s="51" t="s">
        <v>1725</v>
      </c>
      <c r="J837" s="50" t="s">
        <v>3135</v>
      </c>
      <c r="K837" t="str">
        <f t="shared" ref="K837:K900" si="13">LEFT(J837,1)</f>
        <v>M</v>
      </c>
    </row>
    <row r="838" spans="1:11">
      <c r="A838" s="48" t="s">
        <v>2122</v>
      </c>
      <c r="B838" s="49" t="str">
        <f>_xlfn.XLOOKUP(Tabla8[[#This Row],[Codigo Area Liquidacion]],TBLAREA[PLANTA],TBLAREA[PROG])</f>
        <v>01</v>
      </c>
      <c r="C838" s="50" t="s">
        <v>11</v>
      </c>
      <c r="D838" s="49" t="str">
        <f>Tabla8[[#This Row],[Numero Documento]]&amp;Tabla8[[#This Row],[PROG]]&amp;LEFT(Tabla8[[#This Row],[Tipo Empleado]],3)</f>
        <v>0011887168001FIJ</v>
      </c>
      <c r="E838" s="49" t="s">
        <v>704</v>
      </c>
      <c r="F838" s="50" t="s">
        <v>128</v>
      </c>
      <c r="G838" s="49" t="s">
        <v>3133</v>
      </c>
      <c r="H838" s="49" t="s">
        <v>699</v>
      </c>
      <c r="I838" s="51" t="s">
        <v>1708</v>
      </c>
      <c r="J838" s="50" t="s">
        <v>3135</v>
      </c>
      <c r="K838" t="str">
        <f t="shared" si="13"/>
        <v>M</v>
      </c>
    </row>
    <row r="839" spans="1:11">
      <c r="A839" s="48" t="s">
        <v>2937</v>
      </c>
      <c r="B839" s="49" t="str">
        <f>_xlfn.XLOOKUP(Tabla8[[#This Row],[Codigo Area Liquidacion]],TBLAREA[PLANTA],TBLAREA[PROG])</f>
        <v>01</v>
      </c>
      <c r="C839" s="50" t="s">
        <v>3045</v>
      </c>
      <c r="D839" s="49" t="str">
        <f>Tabla8[[#This Row],[Numero Documento]]&amp;Tabla8[[#This Row],[PROG]]&amp;LEFT(Tabla8[[#This Row],[Tipo Empleado]],3)</f>
        <v>0011889626501PER</v>
      </c>
      <c r="E839" s="49" t="s">
        <v>3905</v>
      </c>
      <c r="F839" s="50" t="s">
        <v>1060</v>
      </c>
      <c r="G839" s="49" t="s">
        <v>3133</v>
      </c>
      <c r="H839" s="49" t="s">
        <v>1116</v>
      </c>
      <c r="I839" s="51" t="s">
        <v>1679</v>
      </c>
      <c r="J839" s="50" t="s">
        <v>3135</v>
      </c>
      <c r="K839" t="str">
        <f t="shared" si="13"/>
        <v>M</v>
      </c>
    </row>
    <row r="840" spans="1:11">
      <c r="A840" s="48" t="s">
        <v>2485</v>
      </c>
      <c r="B840" s="49" t="str">
        <f>_xlfn.XLOOKUP(Tabla8[[#This Row],[Codigo Area Liquidacion]],TBLAREA[PLANTA],TBLAREA[PROG])</f>
        <v>13</v>
      </c>
      <c r="C840" s="50" t="s">
        <v>11</v>
      </c>
      <c r="D840" s="49" t="str">
        <f>Tabla8[[#This Row],[Numero Documento]]&amp;Tabla8[[#This Row],[PROG]]&amp;LEFT(Tabla8[[#This Row],[Tipo Empleado]],3)</f>
        <v>0011890364013FIJ</v>
      </c>
      <c r="E840" s="49" t="s">
        <v>551</v>
      </c>
      <c r="F840" s="50" t="s">
        <v>15</v>
      </c>
      <c r="G840" s="49" t="s">
        <v>3175</v>
      </c>
      <c r="H840" s="49" t="s">
        <v>342</v>
      </c>
      <c r="I840" s="51" t="s">
        <v>1670</v>
      </c>
      <c r="J840" s="50" t="s">
        <v>3135</v>
      </c>
      <c r="K840" t="str">
        <f t="shared" si="13"/>
        <v>M</v>
      </c>
    </row>
    <row r="841" spans="1:11">
      <c r="A841" s="48" t="s">
        <v>3389</v>
      </c>
      <c r="B841" s="49" t="str">
        <f>_xlfn.XLOOKUP(Tabla8[[#This Row],[Codigo Area Liquidacion]],TBLAREA[PLANTA],TBLAREA[PROG])</f>
        <v>01</v>
      </c>
      <c r="C841" s="50" t="s">
        <v>3036</v>
      </c>
      <c r="D841" s="49" t="str">
        <f>Tabla8[[#This Row],[Numero Documento]]&amp;Tabla8[[#This Row],[PROG]]&amp;LEFT(Tabla8[[#This Row],[Tipo Empleado]],3)</f>
        <v>0011891359901EMP</v>
      </c>
      <c r="E841" s="49" t="s">
        <v>3416</v>
      </c>
      <c r="F841" s="50" t="s">
        <v>261</v>
      </c>
      <c r="G841" s="49" t="s">
        <v>3133</v>
      </c>
      <c r="H841" s="49" t="s">
        <v>1116</v>
      </c>
      <c r="I841" s="51" t="s">
        <v>1679</v>
      </c>
      <c r="J841" s="50" t="s">
        <v>3135</v>
      </c>
      <c r="K841" t="str">
        <f t="shared" si="13"/>
        <v>M</v>
      </c>
    </row>
    <row r="842" spans="1:11">
      <c r="A842" s="48" t="s">
        <v>2371</v>
      </c>
      <c r="B842" s="49" t="str">
        <f>_xlfn.XLOOKUP(Tabla8[[#This Row],[Codigo Area Liquidacion]],TBLAREA[PLANTA],TBLAREA[PROG])</f>
        <v>13</v>
      </c>
      <c r="C842" s="50" t="s">
        <v>11</v>
      </c>
      <c r="D842" s="49" t="str">
        <f>Tabla8[[#This Row],[Numero Documento]]&amp;Tabla8[[#This Row],[PROG]]&amp;LEFT(Tabla8[[#This Row],[Tipo Empleado]],3)</f>
        <v>0011892348113FIJ</v>
      </c>
      <c r="E842" s="49" t="s">
        <v>632</v>
      </c>
      <c r="F842" s="50" t="s">
        <v>95</v>
      </c>
      <c r="G842" s="49" t="s">
        <v>3175</v>
      </c>
      <c r="H842" s="49" t="s">
        <v>1952</v>
      </c>
      <c r="I842" s="51" t="s">
        <v>1677</v>
      </c>
      <c r="J842" s="50" t="s">
        <v>3135</v>
      </c>
      <c r="K842" t="str">
        <f t="shared" si="13"/>
        <v>M</v>
      </c>
    </row>
    <row r="843" spans="1:11">
      <c r="A843" s="48" t="s">
        <v>3748</v>
      </c>
      <c r="B843" s="49" t="str">
        <f>_xlfn.XLOOKUP(Tabla8[[#This Row],[Codigo Area Liquidacion]],TBLAREA[PLANTA],TBLAREA[PROG])</f>
        <v>01</v>
      </c>
      <c r="C843" s="50" t="s">
        <v>3036</v>
      </c>
      <c r="D843" s="49" t="str">
        <f>Tabla8[[#This Row],[Numero Documento]]&amp;Tabla8[[#This Row],[PROG]]&amp;LEFT(Tabla8[[#This Row],[Tipo Empleado]],3)</f>
        <v>0011892817501EMP</v>
      </c>
      <c r="E843" s="49" t="s">
        <v>3747</v>
      </c>
      <c r="F843" s="50" t="s">
        <v>1197</v>
      </c>
      <c r="G843" s="49" t="s">
        <v>3133</v>
      </c>
      <c r="H843" s="49" t="s">
        <v>1116</v>
      </c>
      <c r="I843" s="51" t="s">
        <v>1679</v>
      </c>
      <c r="J843" s="50" t="s">
        <v>3136</v>
      </c>
      <c r="K843" t="str">
        <f t="shared" si="13"/>
        <v>F</v>
      </c>
    </row>
    <row r="844" spans="1:11">
      <c r="A844" s="48" t="s">
        <v>2387</v>
      </c>
      <c r="B844" s="49" t="str">
        <f>_xlfn.XLOOKUP(Tabla8[[#This Row],[Codigo Area Liquidacion]],TBLAREA[PLANTA],TBLAREA[PROG])</f>
        <v>13</v>
      </c>
      <c r="C844" s="50" t="s">
        <v>11</v>
      </c>
      <c r="D844" s="49" t="str">
        <f>Tabla8[[#This Row],[Numero Documento]]&amp;Tabla8[[#This Row],[PROG]]&amp;LEFT(Tabla8[[#This Row],[Tipo Empleado]],3)</f>
        <v>0011892900913FIJ</v>
      </c>
      <c r="E844" s="49" t="s">
        <v>450</v>
      </c>
      <c r="F844" s="50" t="s">
        <v>210</v>
      </c>
      <c r="G844" s="49" t="s">
        <v>3175</v>
      </c>
      <c r="H844" s="49" t="s">
        <v>342</v>
      </c>
      <c r="I844" s="51" t="s">
        <v>1670</v>
      </c>
      <c r="J844" s="50" t="s">
        <v>3136</v>
      </c>
      <c r="K844" t="str">
        <f t="shared" si="13"/>
        <v>F</v>
      </c>
    </row>
    <row r="845" spans="1:11">
      <c r="A845" s="48" t="s">
        <v>2853</v>
      </c>
      <c r="B845" s="49" t="str">
        <f>_xlfn.XLOOKUP(Tabla8[[#This Row],[Codigo Area Liquidacion]],TBLAREA[PLANTA],TBLAREA[PROG])</f>
        <v>01</v>
      </c>
      <c r="C845" s="50" t="s">
        <v>3036</v>
      </c>
      <c r="D845" s="49" t="str">
        <f>Tabla8[[#This Row],[Numero Documento]]&amp;Tabla8[[#This Row],[PROG]]&amp;LEFT(Tabla8[[#This Row],[Tipo Empleado]],3)</f>
        <v>0011900362201EMP</v>
      </c>
      <c r="E845" s="49" t="s">
        <v>1884</v>
      </c>
      <c r="F845" s="50" t="s">
        <v>130</v>
      </c>
      <c r="G845" s="49" t="s">
        <v>3133</v>
      </c>
      <c r="H845" s="49" t="s">
        <v>1116</v>
      </c>
      <c r="I845" s="51" t="s">
        <v>1679</v>
      </c>
      <c r="J845" s="50" t="s">
        <v>3136</v>
      </c>
      <c r="K845" t="str">
        <f t="shared" si="13"/>
        <v>F</v>
      </c>
    </row>
    <row r="846" spans="1:11">
      <c r="A846" s="48" t="s">
        <v>2382</v>
      </c>
      <c r="B846" s="49" t="str">
        <f>_xlfn.XLOOKUP(Tabla8[[#This Row],[Codigo Area Liquidacion]],TBLAREA[PLANTA],TBLAREA[PROG])</f>
        <v>13</v>
      </c>
      <c r="C846" s="50" t="s">
        <v>11</v>
      </c>
      <c r="D846" s="49" t="str">
        <f>Tabla8[[#This Row],[Numero Documento]]&amp;Tabla8[[#This Row],[PROG]]&amp;LEFT(Tabla8[[#This Row],[Tipo Empleado]],3)</f>
        <v>0011904552413FIJ</v>
      </c>
      <c r="E846" s="49" t="s">
        <v>448</v>
      </c>
      <c r="F846" s="50" t="s">
        <v>346</v>
      </c>
      <c r="G846" s="49" t="s">
        <v>3175</v>
      </c>
      <c r="H846" s="49" t="s">
        <v>342</v>
      </c>
      <c r="I846" s="51" t="s">
        <v>1670</v>
      </c>
      <c r="J846" s="50" t="s">
        <v>3136</v>
      </c>
      <c r="K846" t="str">
        <f t="shared" si="13"/>
        <v>F</v>
      </c>
    </row>
    <row r="847" spans="1:11">
      <c r="A847" s="48" t="s">
        <v>3057</v>
      </c>
      <c r="B847" s="49" t="str">
        <f>_xlfn.XLOOKUP(Tabla8[[#This Row],[Codigo Area Liquidacion]],TBLAREA[PLANTA],TBLAREA[PROG])</f>
        <v>01</v>
      </c>
      <c r="C847" s="50" t="s">
        <v>11</v>
      </c>
      <c r="D847" s="49" t="str">
        <f>Tabla8[[#This Row],[Numero Documento]]&amp;Tabla8[[#This Row],[PROG]]&amp;LEFT(Tabla8[[#This Row],[Tipo Empleado]],3)</f>
        <v>0011904950001FIJ</v>
      </c>
      <c r="E847" s="49" t="s">
        <v>3071</v>
      </c>
      <c r="F847" s="50" t="s">
        <v>42</v>
      </c>
      <c r="G847" s="49" t="s">
        <v>3133</v>
      </c>
      <c r="H847" s="49" t="s">
        <v>282</v>
      </c>
      <c r="I847" s="51" t="s">
        <v>1721</v>
      </c>
      <c r="J847" s="50" t="s">
        <v>3135</v>
      </c>
      <c r="K847" t="str">
        <f t="shared" si="13"/>
        <v>M</v>
      </c>
    </row>
    <row r="848" spans="1:11">
      <c r="A848" s="48" t="s">
        <v>3559</v>
      </c>
      <c r="B848" s="49" t="str">
        <f>_xlfn.XLOOKUP(Tabla8[[#This Row],[Codigo Area Liquidacion]],TBLAREA[PLANTA],TBLAREA[PROG])</f>
        <v>01</v>
      </c>
      <c r="C848" s="50" t="s">
        <v>3036</v>
      </c>
      <c r="D848" s="49" t="str">
        <f>Tabla8[[#This Row],[Numero Documento]]&amp;Tabla8[[#This Row],[PROG]]&amp;LEFT(Tabla8[[#This Row],[Tipo Empleado]],3)</f>
        <v>0011905103501EMP</v>
      </c>
      <c r="E848" s="49" t="s">
        <v>3558</v>
      </c>
      <c r="F848" s="50" t="s">
        <v>3491</v>
      </c>
      <c r="G848" s="49" t="s">
        <v>3133</v>
      </c>
      <c r="H848" s="49" t="s">
        <v>1116</v>
      </c>
      <c r="I848" s="51" t="s">
        <v>1679</v>
      </c>
      <c r="J848" s="50" t="s">
        <v>3135</v>
      </c>
      <c r="K848" t="str">
        <f t="shared" si="13"/>
        <v>M</v>
      </c>
    </row>
    <row r="849" spans="1:11">
      <c r="A849" s="48" t="s">
        <v>2681</v>
      </c>
      <c r="B849" s="49" t="str">
        <f>_xlfn.XLOOKUP(Tabla8[[#This Row],[Codigo Area Liquidacion]],TBLAREA[PLANTA],TBLAREA[PROG])</f>
        <v>11</v>
      </c>
      <c r="C849" s="50" t="s">
        <v>11</v>
      </c>
      <c r="D849" s="49" t="str">
        <f>Tabla8[[#This Row],[Numero Documento]]&amp;Tabla8[[#This Row],[PROG]]&amp;LEFT(Tabla8[[#This Row],[Tipo Empleado]],3)</f>
        <v>0011907703011FIJ</v>
      </c>
      <c r="E849" s="49" t="s">
        <v>1187</v>
      </c>
      <c r="F849" s="50" t="s">
        <v>1186</v>
      </c>
      <c r="G849" s="49" t="s">
        <v>3145</v>
      </c>
      <c r="H849" s="49" t="s">
        <v>728</v>
      </c>
      <c r="I849" s="51" t="s">
        <v>1674</v>
      </c>
      <c r="J849" s="50" t="s">
        <v>3135</v>
      </c>
      <c r="K849" t="str">
        <f t="shared" si="13"/>
        <v>M</v>
      </c>
    </row>
    <row r="850" spans="1:11">
      <c r="A850" s="48" t="s">
        <v>2012</v>
      </c>
      <c r="B850" s="49" t="str">
        <f>_xlfn.XLOOKUP(Tabla8[[#This Row],[Codigo Area Liquidacion]],TBLAREA[PLANTA],TBLAREA[PROG])</f>
        <v>01</v>
      </c>
      <c r="C850" s="50" t="s">
        <v>11</v>
      </c>
      <c r="D850" s="49" t="str">
        <f>Tabla8[[#This Row],[Numero Documento]]&amp;Tabla8[[#This Row],[PROG]]&amp;LEFT(Tabla8[[#This Row],[Tipo Empleado]],3)</f>
        <v>0011908081001FIJ</v>
      </c>
      <c r="E850" s="49" t="s">
        <v>1228</v>
      </c>
      <c r="F850" s="50" t="s">
        <v>55</v>
      </c>
      <c r="G850" s="49" t="s">
        <v>3133</v>
      </c>
      <c r="H850" s="49" t="s">
        <v>960</v>
      </c>
      <c r="I850" s="51" t="s">
        <v>1710</v>
      </c>
      <c r="J850" s="50" t="s">
        <v>3136</v>
      </c>
      <c r="K850" t="str">
        <f t="shared" si="13"/>
        <v>F</v>
      </c>
    </row>
    <row r="851" spans="1:11">
      <c r="A851" s="48" t="s">
        <v>2528</v>
      </c>
      <c r="B851" s="49" t="str">
        <f>_xlfn.XLOOKUP(Tabla8[[#This Row],[Codigo Area Liquidacion]],TBLAREA[PLANTA],TBLAREA[PROG])</f>
        <v>13</v>
      </c>
      <c r="C851" s="50" t="s">
        <v>11</v>
      </c>
      <c r="D851" s="49" t="str">
        <f>Tabla8[[#This Row],[Numero Documento]]&amp;Tabla8[[#This Row],[PROG]]&amp;LEFT(Tabla8[[#This Row],[Tipo Empleado]],3)</f>
        <v>0011908856513FIJ</v>
      </c>
      <c r="E851" s="49" t="s">
        <v>3187</v>
      </c>
      <c r="F851" s="50" t="s">
        <v>210</v>
      </c>
      <c r="G851" s="49" t="s">
        <v>3175</v>
      </c>
      <c r="H851" s="49" t="s">
        <v>342</v>
      </c>
      <c r="I851" s="51" t="s">
        <v>1670</v>
      </c>
      <c r="J851" s="50" t="s">
        <v>3135</v>
      </c>
      <c r="K851" t="str">
        <f t="shared" si="13"/>
        <v>M</v>
      </c>
    </row>
    <row r="852" spans="1:11">
      <c r="A852" s="48" t="s">
        <v>3805</v>
      </c>
      <c r="B852" s="49" t="str">
        <f>_xlfn.XLOOKUP(Tabla8[[#This Row],[Codigo Area Liquidacion]],TBLAREA[PLANTA],TBLAREA[PROG])</f>
        <v>01</v>
      </c>
      <c r="C852" s="50" t="s">
        <v>3036</v>
      </c>
      <c r="D852" s="49" t="str">
        <f>Tabla8[[#This Row],[Numero Documento]]&amp;Tabla8[[#This Row],[PROG]]&amp;LEFT(Tabla8[[#This Row],[Tipo Empleado]],3)</f>
        <v>0011909153601EMP</v>
      </c>
      <c r="E852" s="49" t="s">
        <v>3804</v>
      </c>
      <c r="F852" s="50" t="s">
        <v>1944</v>
      </c>
      <c r="G852" s="49" t="s">
        <v>3133</v>
      </c>
      <c r="H852" s="49" t="s">
        <v>1116</v>
      </c>
      <c r="I852" s="51" t="s">
        <v>1679</v>
      </c>
      <c r="J852" s="50" t="s">
        <v>3135</v>
      </c>
      <c r="K852" t="str">
        <f t="shared" si="13"/>
        <v>M</v>
      </c>
    </row>
    <row r="853" spans="1:11">
      <c r="A853" s="48" t="s">
        <v>4081</v>
      </c>
      <c r="B853" s="49" t="str">
        <f>_xlfn.XLOOKUP(Tabla8[[#This Row],[Codigo Area Liquidacion]],TBLAREA[PLANTA],TBLAREA[PROG])</f>
        <v>01</v>
      </c>
      <c r="C853" s="50" t="s">
        <v>3036</v>
      </c>
      <c r="D853" s="49" t="str">
        <f>Tabla8[[#This Row],[Numero Documento]]&amp;Tabla8[[#This Row],[PROG]]&amp;LEFT(Tabla8[[#This Row],[Tipo Empleado]],3)</f>
        <v>0011912710801EMP</v>
      </c>
      <c r="E853" s="49" t="s">
        <v>3906</v>
      </c>
      <c r="F853" s="50" t="s">
        <v>100</v>
      </c>
      <c r="G853" s="49" t="s">
        <v>3133</v>
      </c>
      <c r="H853" s="49" t="s">
        <v>1116</v>
      </c>
      <c r="I853" s="51" t="s">
        <v>1679</v>
      </c>
      <c r="J853" s="50" t="s">
        <v>3135</v>
      </c>
      <c r="K853" t="str">
        <f t="shared" si="13"/>
        <v>M</v>
      </c>
    </row>
    <row r="854" spans="1:11">
      <c r="A854" s="48" t="s">
        <v>2349</v>
      </c>
      <c r="B854" s="49" t="str">
        <f>_xlfn.XLOOKUP(Tabla8[[#This Row],[Codigo Area Liquidacion]],TBLAREA[PLANTA],TBLAREA[PROG])</f>
        <v>13</v>
      </c>
      <c r="C854" s="50" t="s">
        <v>11</v>
      </c>
      <c r="D854" s="49" t="str">
        <f>Tabla8[[#This Row],[Numero Documento]]&amp;Tabla8[[#This Row],[PROG]]&amp;LEFT(Tabla8[[#This Row],[Tipo Empleado]],3)</f>
        <v>0011912827013FIJ</v>
      </c>
      <c r="E854" s="49" t="s">
        <v>420</v>
      </c>
      <c r="F854" s="50" t="s">
        <v>210</v>
      </c>
      <c r="G854" s="49" t="s">
        <v>3175</v>
      </c>
      <c r="H854" s="49" t="s">
        <v>342</v>
      </c>
      <c r="I854" s="51" t="s">
        <v>1670</v>
      </c>
      <c r="J854" s="50" t="s">
        <v>3135</v>
      </c>
      <c r="K854" t="str">
        <f t="shared" si="13"/>
        <v>M</v>
      </c>
    </row>
    <row r="855" spans="1:11">
      <c r="A855" s="48" t="s">
        <v>2379</v>
      </c>
      <c r="B855" s="49" t="str">
        <f>_xlfn.XLOOKUP(Tabla8[[#This Row],[Codigo Area Liquidacion]],TBLAREA[PLANTA],TBLAREA[PROG])</f>
        <v>13</v>
      </c>
      <c r="C855" s="50" t="s">
        <v>11</v>
      </c>
      <c r="D855" s="49" t="str">
        <f>Tabla8[[#This Row],[Numero Documento]]&amp;Tabla8[[#This Row],[PROG]]&amp;LEFT(Tabla8[[#This Row],[Tipo Empleado]],3)</f>
        <v>0011914968013FIJ</v>
      </c>
      <c r="E855" s="49" t="s">
        <v>446</v>
      </c>
      <c r="F855" s="50" t="s">
        <v>210</v>
      </c>
      <c r="G855" s="49" t="s">
        <v>3175</v>
      </c>
      <c r="H855" s="49" t="s">
        <v>342</v>
      </c>
      <c r="I855" s="51" t="s">
        <v>1670</v>
      </c>
      <c r="J855" s="50" t="s">
        <v>3136</v>
      </c>
      <c r="K855" t="str">
        <f t="shared" si="13"/>
        <v>F</v>
      </c>
    </row>
    <row r="856" spans="1:11">
      <c r="A856" s="48" t="s">
        <v>4082</v>
      </c>
      <c r="B856" s="49" t="str">
        <f>_xlfn.XLOOKUP(Tabla8[[#This Row],[Codigo Area Liquidacion]],TBLAREA[PLANTA],TBLAREA[PROG])</f>
        <v>01</v>
      </c>
      <c r="C856" s="50" t="s">
        <v>3036</v>
      </c>
      <c r="D856" s="49" t="str">
        <f>Tabla8[[#This Row],[Numero Documento]]&amp;Tabla8[[#This Row],[PROG]]&amp;LEFT(Tabla8[[#This Row],[Tipo Empleado]],3)</f>
        <v>0011921803001EMP</v>
      </c>
      <c r="E856" s="49" t="s">
        <v>3907</v>
      </c>
      <c r="F856" s="50" t="s">
        <v>1763</v>
      </c>
      <c r="G856" s="49" t="s">
        <v>3133</v>
      </c>
      <c r="H856" s="49" t="s">
        <v>1116</v>
      </c>
      <c r="I856" s="51" t="s">
        <v>1679</v>
      </c>
      <c r="J856" s="50" t="s">
        <v>3136</v>
      </c>
      <c r="K856" t="str">
        <f t="shared" si="13"/>
        <v>F</v>
      </c>
    </row>
    <row r="857" spans="1:11">
      <c r="A857" s="48" t="s">
        <v>2239</v>
      </c>
      <c r="B857" s="49" t="str">
        <f>_xlfn.XLOOKUP(Tabla8[[#This Row],[Codigo Area Liquidacion]],TBLAREA[PLANTA],TBLAREA[PROG])</f>
        <v>01</v>
      </c>
      <c r="C857" s="50" t="s">
        <v>11</v>
      </c>
      <c r="D857" s="49" t="str">
        <f>Tabla8[[#This Row],[Numero Documento]]&amp;Tabla8[[#This Row],[PROG]]&amp;LEFT(Tabla8[[#This Row],[Tipo Empleado]],3)</f>
        <v>0011922172901FIJ</v>
      </c>
      <c r="E857" s="49" t="s">
        <v>726</v>
      </c>
      <c r="F857" s="50" t="s">
        <v>10</v>
      </c>
      <c r="G857" s="49" t="s">
        <v>3133</v>
      </c>
      <c r="H857" s="49" t="s">
        <v>716</v>
      </c>
      <c r="I857" s="51" t="s">
        <v>1671</v>
      </c>
      <c r="J857" s="50" t="s">
        <v>3136</v>
      </c>
      <c r="K857" t="str">
        <f t="shared" si="13"/>
        <v>F</v>
      </c>
    </row>
    <row r="858" spans="1:11">
      <c r="A858" s="48" t="s">
        <v>2372</v>
      </c>
      <c r="B858" s="49" t="str">
        <f>_xlfn.XLOOKUP(Tabla8[[#This Row],[Codigo Area Liquidacion]],TBLAREA[PLANTA],TBLAREA[PROG])</f>
        <v>13</v>
      </c>
      <c r="C858" s="50" t="s">
        <v>11</v>
      </c>
      <c r="D858" s="49" t="str">
        <f>Tabla8[[#This Row],[Numero Documento]]&amp;Tabla8[[#This Row],[PROG]]&amp;LEFT(Tabla8[[#This Row],[Tipo Empleado]],3)</f>
        <v>0011922674413FIJ</v>
      </c>
      <c r="E858" s="49" t="s">
        <v>1206</v>
      </c>
      <c r="F858" s="50" t="s">
        <v>210</v>
      </c>
      <c r="G858" s="49" t="s">
        <v>3175</v>
      </c>
      <c r="H858" s="49" t="s">
        <v>342</v>
      </c>
      <c r="I858" s="51" t="s">
        <v>1670</v>
      </c>
      <c r="J858" s="50" t="s">
        <v>3135</v>
      </c>
      <c r="K858" t="str">
        <f t="shared" si="13"/>
        <v>M</v>
      </c>
    </row>
    <row r="859" spans="1:11">
      <c r="A859" s="48" t="s">
        <v>3449</v>
      </c>
      <c r="B859" s="49" t="str">
        <f>_xlfn.XLOOKUP(Tabla8[[#This Row],[Codigo Area Liquidacion]],TBLAREA[PLANTA],TBLAREA[PROG])</f>
        <v>01</v>
      </c>
      <c r="C859" s="50" t="s">
        <v>11</v>
      </c>
      <c r="D859" s="49" t="str">
        <f>Tabla8[[#This Row],[Numero Documento]]&amp;Tabla8[[#This Row],[PROG]]&amp;LEFT(Tabla8[[#This Row],[Tipo Empleado]],3)</f>
        <v>0011923091001FIJ</v>
      </c>
      <c r="E859" s="49" t="s">
        <v>3448</v>
      </c>
      <c r="F859" s="50" t="s">
        <v>32</v>
      </c>
      <c r="G859" s="49" t="s">
        <v>3133</v>
      </c>
      <c r="H859" s="49" t="s">
        <v>1116</v>
      </c>
      <c r="I859" s="51" t="s">
        <v>1679</v>
      </c>
      <c r="J859" s="50" t="s">
        <v>3136</v>
      </c>
      <c r="K859" t="str">
        <f t="shared" si="13"/>
        <v>F</v>
      </c>
    </row>
    <row r="860" spans="1:11">
      <c r="A860" s="48" t="s">
        <v>4083</v>
      </c>
      <c r="B860" s="49" t="str">
        <f>_xlfn.XLOOKUP(Tabla8[[#This Row],[Codigo Area Liquidacion]],TBLAREA[PLANTA],TBLAREA[PROG])</f>
        <v>01</v>
      </c>
      <c r="C860" s="50" t="s">
        <v>11</v>
      </c>
      <c r="D860" s="49" t="str">
        <f>Tabla8[[#This Row],[Numero Documento]]&amp;Tabla8[[#This Row],[PROG]]&amp;LEFT(Tabla8[[#This Row],[Tipo Empleado]],3)</f>
        <v>0011929610101FIJ</v>
      </c>
      <c r="E860" s="49" t="s">
        <v>3908</v>
      </c>
      <c r="F860" s="50" t="s">
        <v>389</v>
      </c>
      <c r="G860" s="49" t="s">
        <v>3133</v>
      </c>
      <c r="H860" s="49" t="s">
        <v>193</v>
      </c>
      <c r="I860" s="51" t="s">
        <v>1712</v>
      </c>
      <c r="J860" s="50" t="s">
        <v>3135</v>
      </c>
      <c r="K860" t="str">
        <f t="shared" si="13"/>
        <v>M</v>
      </c>
    </row>
    <row r="861" spans="1:11">
      <c r="A861" s="48" t="s">
        <v>3459</v>
      </c>
      <c r="B861" s="49" t="str">
        <f>_xlfn.XLOOKUP(Tabla8[[#This Row],[Codigo Area Liquidacion]],TBLAREA[PLANTA],TBLAREA[PROG])</f>
        <v>01</v>
      </c>
      <c r="C861" s="50" t="s">
        <v>11</v>
      </c>
      <c r="D861" s="49" t="str">
        <f>Tabla8[[#This Row],[Numero Documento]]&amp;Tabla8[[#This Row],[PROG]]&amp;LEFT(Tabla8[[#This Row],[Tipo Empleado]],3)</f>
        <v>0011929753901FIJ</v>
      </c>
      <c r="E861" s="49" t="s">
        <v>3458</v>
      </c>
      <c r="F861" s="50" t="s">
        <v>8</v>
      </c>
      <c r="G861" s="49" t="s">
        <v>3133</v>
      </c>
      <c r="H861" s="49" t="s">
        <v>266</v>
      </c>
      <c r="I861" s="51" t="s">
        <v>1687</v>
      </c>
      <c r="J861" s="50" t="s">
        <v>3136</v>
      </c>
      <c r="K861" t="str">
        <f t="shared" si="13"/>
        <v>F</v>
      </c>
    </row>
    <row r="862" spans="1:11">
      <c r="A862" s="48" t="s">
        <v>2597</v>
      </c>
      <c r="B862" s="49" t="str">
        <f>_xlfn.XLOOKUP(Tabla8[[#This Row],[Codigo Area Liquidacion]],TBLAREA[PLANTA],TBLAREA[PROG])</f>
        <v>11</v>
      </c>
      <c r="C862" s="50" t="s">
        <v>11</v>
      </c>
      <c r="D862" s="49" t="str">
        <f>Tabla8[[#This Row],[Numero Documento]]&amp;Tabla8[[#This Row],[PROG]]&amp;LEFT(Tabla8[[#This Row],[Tipo Empleado]],3)</f>
        <v>0011931752711FIJ</v>
      </c>
      <c r="E862" s="49" t="s">
        <v>1764</v>
      </c>
      <c r="F862" s="50" t="s">
        <v>292</v>
      </c>
      <c r="G862" s="49" t="s">
        <v>3145</v>
      </c>
      <c r="H862" s="49" t="s">
        <v>332</v>
      </c>
      <c r="I862" s="51" t="s">
        <v>1722</v>
      </c>
      <c r="J862" s="50" t="s">
        <v>3136</v>
      </c>
      <c r="K862" t="str">
        <f t="shared" si="13"/>
        <v>F</v>
      </c>
    </row>
    <row r="863" spans="1:11">
      <c r="A863" s="48" t="s">
        <v>2799</v>
      </c>
      <c r="B863" s="49" t="str">
        <f>_xlfn.XLOOKUP(Tabla8[[#This Row],[Codigo Area Liquidacion]],TBLAREA[PLANTA],TBLAREA[PROG])</f>
        <v>01</v>
      </c>
      <c r="C863" s="50" t="s">
        <v>3036</v>
      </c>
      <c r="D863" s="49" t="str">
        <f>Tabla8[[#This Row],[Numero Documento]]&amp;Tabla8[[#This Row],[PROG]]&amp;LEFT(Tabla8[[#This Row],[Tipo Empleado]],3)</f>
        <v>0011937771101EMP</v>
      </c>
      <c r="E863" s="49" t="s">
        <v>1628</v>
      </c>
      <c r="F863" s="50" t="s">
        <v>1587</v>
      </c>
      <c r="G863" s="49" t="s">
        <v>3133</v>
      </c>
      <c r="H863" s="49" t="s">
        <v>1116</v>
      </c>
      <c r="I863" s="51" t="s">
        <v>1679</v>
      </c>
      <c r="J863" s="50" t="s">
        <v>3135</v>
      </c>
      <c r="K863" t="str">
        <f t="shared" si="13"/>
        <v>M</v>
      </c>
    </row>
    <row r="864" spans="1:11">
      <c r="A864" s="48" t="s">
        <v>2919</v>
      </c>
      <c r="B864" s="49" t="str">
        <f>_xlfn.XLOOKUP(Tabla8[[#This Row],[Codigo Area Liquidacion]],TBLAREA[PLANTA],TBLAREA[PROG])</f>
        <v>01</v>
      </c>
      <c r="C864" s="50" t="s">
        <v>3045</v>
      </c>
      <c r="D864" s="49" t="str">
        <f>Tabla8[[#This Row],[Numero Documento]]&amp;Tabla8[[#This Row],[PROG]]&amp;LEFT(Tabla8[[#This Row],[Tipo Empleado]],3)</f>
        <v>0011937910501PER</v>
      </c>
      <c r="E864" s="49" t="s">
        <v>1765</v>
      </c>
      <c r="F864" s="50" t="s">
        <v>1060</v>
      </c>
      <c r="G864" s="49" t="s">
        <v>3133</v>
      </c>
      <c r="H864" s="49" t="s">
        <v>1116</v>
      </c>
      <c r="I864" s="51" t="s">
        <v>1679</v>
      </c>
      <c r="J864" s="50" t="s">
        <v>3135</v>
      </c>
      <c r="K864" t="str">
        <f t="shared" si="13"/>
        <v>M</v>
      </c>
    </row>
    <row r="865" spans="1:11">
      <c r="A865" s="48" t="s">
        <v>4084</v>
      </c>
      <c r="B865" s="49" t="str">
        <f>_xlfn.XLOOKUP(Tabla8[[#This Row],[Codigo Area Liquidacion]],TBLAREA[PLANTA],TBLAREA[PROG])</f>
        <v>01</v>
      </c>
      <c r="C865" s="50" t="s">
        <v>3036</v>
      </c>
      <c r="D865" s="49" t="str">
        <f>Tabla8[[#This Row],[Numero Documento]]&amp;Tabla8[[#This Row],[PROG]]&amp;LEFT(Tabla8[[#This Row],[Tipo Empleado]],3)</f>
        <v>0011939808901EMP</v>
      </c>
      <c r="E865" s="49" t="s">
        <v>3909</v>
      </c>
      <c r="F865" s="50" t="s">
        <v>100</v>
      </c>
      <c r="G865" s="49" t="s">
        <v>3133</v>
      </c>
      <c r="H865" s="49" t="s">
        <v>1116</v>
      </c>
      <c r="I865" s="51" t="s">
        <v>1679</v>
      </c>
      <c r="J865" s="50" t="s">
        <v>3136</v>
      </c>
      <c r="K865" t="str">
        <f t="shared" si="13"/>
        <v>F</v>
      </c>
    </row>
    <row r="866" spans="1:11">
      <c r="A866" s="48" t="s">
        <v>2270</v>
      </c>
      <c r="B866" s="49" t="str">
        <f>_xlfn.XLOOKUP(Tabla8[[#This Row],[Codigo Area Liquidacion]],TBLAREA[PLANTA],TBLAREA[PROG])</f>
        <v>01</v>
      </c>
      <c r="C866" s="50" t="s">
        <v>11</v>
      </c>
      <c r="D866" s="49" t="str">
        <f>Tabla8[[#This Row],[Numero Documento]]&amp;Tabla8[[#This Row],[PROG]]&amp;LEFT(Tabla8[[#This Row],[Tipo Empleado]],3)</f>
        <v>0011944415601FIJ</v>
      </c>
      <c r="E866" s="49" t="s">
        <v>1610</v>
      </c>
      <c r="F866" s="50" t="s">
        <v>474</v>
      </c>
      <c r="G866" s="49" t="s">
        <v>3133</v>
      </c>
      <c r="H866" s="49" t="s">
        <v>266</v>
      </c>
      <c r="I866" s="51" t="s">
        <v>1687</v>
      </c>
      <c r="J866" s="50" t="s">
        <v>3135</v>
      </c>
      <c r="K866" t="str">
        <f t="shared" si="13"/>
        <v>M</v>
      </c>
    </row>
    <row r="867" spans="1:11">
      <c r="A867" s="48" t="s">
        <v>2402</v>
      </c>
      <c r="B867" s="49" t="str">
        <f>_xlfn.XLOOKUP(Tabla8[[#This Row],[Codigo Area Liquidacion]],TBLAREA[PLANTA],TBLAREA[PROG])</f>
        <v>13</v>
      </c>
      <c r="C867" s="50" t="s">
        <v>11</v>
      </c>
      <c r="D867" s="49" t="str">
        <f>Tabla8[[#This Row],[Numero Documento]]&amp;Tabla8[[#This Row],[PROG]]&amp;LEFT(Tabla8[[#This Row],[Tipo Empleado]],3)</f>
        <v>0011946116813FIJ</v>
      </c>
      <c r="E867" s="49" t="s">
        <v>1766</v>
      </c>
      <c r="F867" s="50" t="s">
        <v>27</v>
      </c>
      <c r="G867" s="49" t="s">
        <v>3175</v>
      </c>
      <c r="H867" s="49" t="s">
        <v>1952</v>
      </c>
      <c r="I867" s="51" t="s">
        <v>1677</v>
      </c>
      <c r="J867" s="50" t="s">
        <v>3135</v>
      </c>
      <c r="K867" t="str">
        <f t="shared" si="13"/>
        <v>M</v>
      </c>
    </row>
    <row r="868" spans="1:11">
      <c r="A868" s="48" t="s">
        <v>2538</v>
      </c>
      <c r="B868" s="49" t="str">
        <f>_xlfn.XLOOKUP(Tabla8[[#This Row],[Codigo Area Liquidacion]],TBLAREA[PLANTA],TBLAREA[PROG])</f>
        <v>13</v>
      </c>
      <c r="C868" s="50" t="s">
        <v>11</v>
      </c>
      <c r="D868" s="49" t="str">
        <f>Tabla8[[#This Row],[Numero Documento]]&amp;Tabla8[[#This Row],[PROG]]&amp;LEFT(Tabla8[[#This Row],[Tipo Empleado]],3)</f>
        <v>0011946820513FIJ</v>
      </c>
      <c r="E868" s="49" t="s">
        <v>1030</v>
      </c>
      <c r="F868" s="50" t="s">
        <v>251</v>
      </c>
      <c r="G868" s="49" t="s">
        <v>3175</v>
      </c>
      <c r="H868" s="49" t="s">
        <v>1959</v>
      </c>
      <c r="I868" s="51" t="s">
        <v>1673</v>
      </c>
      <c r="J868" s="50" t="s">
        <v>3136</v>
      </c>
      <c r="K868" t="str">
        <f t="shared" si="13"/>
        <v>F</v>
      </c>
    </row>
    <row r="869" spans="1:11">
      <c r="A869" s="52" t="s">
        <v>2476</v>
      </c>
      <c r="B869" s="49" t="str">
        <f>_xlfn.XLOOKUP(Tabla8[[#This Row],[Codigo Area Liquidacion]],TBLAREA[PLANTA],TBLAREA[PROG])</f>
        <v>13</v>
      </c>
      <c r="C869" s="50" t="s">
        <v>11</v>
      </c>
      <c r="D869" s="49" t="str">
        <f>Tabla8[[#This Row],[Numero Documento]]&amp;Tabla8[[#This Row],[PROG]]&amp;LEFT(Tabla8[[#This Row],[Tipo Empleado]],3)</f>
        <v>0020013335313FIJ</v>
      </c>
      <c r="E869" s="49" t="s">
        <v>540</v>
      </c>
      <c r="F869" s="50" t="s">
        <v>541</v>
      </c>
      <c r="G869" s="49" t="s">
        <v>3175</v>
      </c>
      <c r="H869" s="49" t="s">
        <v>342</v>
      </c>
      <c r="I869" s="51" t="s">
        <v>1670</v>
      </c>
      <c r="J869" s="50" t="s">
        <v>3135</v>
      </c>
      <c r="K869" t="str">
        <f t="shared" si="13"/>
        <v>M</v>
      </c>
    </row>
    <row r="870" spans="1:11">
      <c r="A870" s="48" t="s">
        <v>2476</v>
      </c>
      <c r="B870" s="49" t="str">
        <f>_xlfn.XLOOKUP(Tabla8[[#This Row],[Codigo Area Liquidacion]],TBLAREA[PLANTA],TBLAREA[PROG])</f>
        <v>13</v>
      </c>
      <c r="C870" s="50" t="s">
        <v>11</v>
      </c>
      <c r="D870" s="49" t="str">
        <f>Tabla8[[#This Row],[Numero Documento]]&amp;Tabla8[[#This Row],[PROG]]&amp;LEFT(Tabla8[[#This Row],[Tipo Empleado]],3)</f>
        <v>0020013335313FIJ</v>
      </c>
      <c r="E870" s="49" t="s">
        <v>540</v>
      </c>
      <c r="F870" s="50" t="s">
        <v>3491</v>
      </c>
      <c r="G870" s="49" t="s">
        <v>3175</v>
      </c>
      <c r="H870" s="49" t="s">
        <v>342</v>
      </c>
      <c r="I870" s="51" t="s">
        <v>1670</v>
      </c>
      <c r="J870" s="50" t="s">
        <v>3135</v>
      </c>
      <c r="K870" t="str">
        <f t="shared" si="13"/>
        <v>M</v>
      </c>
    </row>
    <row r="871" spans="1:11">
      <c r="A871" s="52" t="s">
        <v>2325</v>
      </c>
      <c r="B871" s="49" t="str">
        <f>_xlfn.XLOOKUP(Tabla8[[#This Row],[Codigo Area Liquidacion]],TBLAREA[PLANTA],TBLAREA[PROG])</f>
        <v>13</v>
      </c>
      <c r="C871" s="50" t="s">
        <v>11</v>
      </c>
      <c r="D871" s="49" t="str">
        <f>Tabla8[[#This Row],[Numero Documento]]&amp;Tabla8[[#This Row],[PROG]]&amp;LEFT(Tabla8[[#This Row],[Tipo Empleado]],3)</f>
        <v>0020015547113FIJ</v>
      </c>
      <c r="E871" s="49" t="s">
        <v>387</v>
      </c>
      <c r="F871" s="50" t="s">
        <v>664</v>
      </c>
      <c r="G871" s="49" t="s">
        <v>3175</v>
      </c>
      <c r="H871" s="49" t="s">
        <v>342</v>
      </c>
      <c r="I871" s="51" t="s">
        <v>1670</v>
      </c>
      <c r="J871" s="50" t="s">
        <v>3136</v>
      </c>
      <c r="K871" t="str">
        <f t="shared" si="13"/>
        <v>F</v>
      </c>
    </row>
    <row r="872" spans="1:11">
      <c r="A872" s="48" t="s">
        <v>2325</v>
      </c>
      <c r="B872" s="49" t="str">
        <f>_xlfn.XLOOKUP(Tabla8[[#This Row],[Codigo Area Liquidacion]],TBLAREA[PLANTA],TBLAREA[PROG])</f>
        <v>13</v>
      </c>
      <c r="C872" s="50" t="s">
        <v>11</v>
      </c>
      <c r="D872" s="49" t="str">
        <f>Tabla8[[#This Row],[Numero Documento]]&amp;Tabla8[[#This Row],[PROG]]&amp;LEFT(Tabla8[[#This Row],[Tipo Empleado]],3)</f>
        <v>0020015547113FIJ</v>
      </c>
      <c r="E872" s="49" t="s">
        <v>387</v>
      </c>
      <c r="F872" s="50" t="s">
        <v>388</v>
      </c>
      <c r="G872" s="49" t="s">
        <v>3175</v>
      </c>
      <c r="H872" s="49" t="s">
        <v>342</v>
      </c>
      <c r="I872" s="51" t="s">
        <v>1670</v>
      </c>
      <c r="J872" s="50" t="s">
        <v>3136</v>
      </c>
      <c r="K872" t="str">
        <f t="shared" si="13"/>
        <v>F</v>
      </c>
    </row>
    <row r="873" spans="1:11">
      <c r="A873" s="48" t="s">
        <v>2513</v>
      </c>
      <c r="B873" s="49" t="str">
        <f>_xlfn.XLOOKUP(Tabla8[[#This Row],[Codigo Area Liquidacion]],TBLAREA[PLANTA],TBLAREA[PROG])</f>
        <v>13</v>
      </c>
      <c r="C873" s="50" t="s">
        <v>11</v>
      </c>
      <c r="D873" s="49" t="str">
        <f>Tabla8[[#This Row],[Numero Documento]]&amp;Tabla8[[#This Row],[PROG]]&amp;LEFT(Tabla8[[#This Row],[Tipo Empleado]],3)</f>
        <v>0020015736013FIJ</v>
      </c>
      <c r="E873" s="49" t="s">
        <v>826</v>
      </c>
      <c r="F873" s="50" t="s">
        <v>827</v>
      </c>
      <c r="G873" s="49" t="s">
        <v>3175</v>
      </c>
      <c r="H873" s="49" t="s">
        <v>811</v>
      </c>
      <c r="I873" s="51" t="s">
        <v>1705</v>
      </c>
      <c r="J873" s="50" t="s">
        <v>3135</v>
      </c>
      <c r="K873" t="str">
        <f t="shared" si="13"/>
        <v>M</v>
      </c>
    </row>
    <row r="874" spans="1:11">
      <c r="A874" s="48" t="s">
        <v>1355</v>
      </c>
      <c r="B874" s="49" t="str">
        <f>_xlfn.XLOOKUP(Tabla8[[#This Row],[Codigo Area Liquidacion]],TBLAREA[PLANTA],TBLAREA[PROG])</f>
        <v>01</v>
      </c>
      <c r="C874" s="50" t="s">
        <v>11</v>
      </c>
      <c r="D874" s="49" t="str">
        <f>Tabla8[[#This Row],[Numero Documento]]&amp;Tabla8[[#This Row],[PROG]]&amp;LEFT(Tabla8[[#This Row],[Tipo Empleado]],3)</f>
        <v>0020023910101FIJ</v>
      </c>
      <c r="E874" s="49" t="s">
        <v>314</v>
      </c>
      <c r="F874" s="50" t="s">
        <v>310</v>
      </c>
      <c r="G874" s="49" t="s">
        <v>3133</v>
      </c>
      <c r="H874" s="49" t="s">
        <v>309</v>
      </c>
      <c r="I874" s="51" t="s">
        <v>1688</v>
      </c>
      <c r="J874" s="50" t="s">
        <v>3136</v>
      </c>
      <c r="K874" t="str">
        <f t="shared" si="13"/>
        <v>F</v>
      </c>
    </row>
    <row r="875" spans="1:11">
      <c r="A875" s="48" t="s">
        <v>1327</v>
      </c>
      <c r="B875" s="49" t="str">
        <f>_xlfn.XLOOKUP(Tabla8[[#This Row],[Codigo Area Liquidacion]],TBLAREA[PLANTA],TBLAREA[PROG])</f>
        <v>01</v>
      </c>
      <c r="C875" s="50" t="s">
        <v>11</v>
      </c>
      <c r="D875" s="49" t="str">
        <f>Tabla8[[#This Row],[Numero Documento]]&amp;Tabla8[[#This Row],[PROG]]&amp;LEFT(Tabla8[[#This Row],[Tipo Empleado]],3)</f>
        <v>0020044098001FIJ</v>
      </c>
      <c r="E875" s="49" t="s">
        <v>968</v>
      </c>
      <c r="F875" s="50" t="s">
        <v>3161</v>
      </c>
      <c r="G875" s="49" t="s">
        <v>3133</v>
      </c>
      <c r="H875" s="49" t="s">
        <v>960</v>
      </c>
      <c r="I875" s="51" t="s">
        <v>1710</v>
      </c>
      <c r="J875" s="50" t="s">
        <v>3136</v>
      </c>
      <c r="K875" t="str">
        <f t="shared" si="13"/>
        <v>F</v>
      </c>
    </row>
    <row r="876" spans="1:11">
      <c r="A876" s="48" t="s">
        <v>2286</v>
      </c>
      <c r="B876" s="49" t="str">
        <f>_xlfn.XLOOKUP(Tabla8[[#This Row],[Codigo Area Liquidacion]],TBLAREA[PLANTA],TBLAREA[PROG])</f>
        <v>13</v>
      </c>
      <c r="C876" s="50" t="s">
        <v>11</v>
      </c>
      <c r="D876" s="49" t="str">
        <f>Tabla8[[#This Row],[Numero Documento]]&amp;Tabla8[[#This Row],[PROG]]&amp;LEFT(Tabla8[[#This Row],[Tipo Empleado]],3)</f>
        <v>0020045549113FIJ</v>
      </c>
      <c r="E876" s="49" t="s">
        <v>612</v>
      </c>
      <c r="F876" s="50" t="s">
        <v>27</v>
      </c>
      <c r="G876" s="49" t="s">
        <v>3175</v>
      </c>
      <c r="H876" s="49" t="s">
        <v>1952</v>
      </c>
      <c r="I876" s="51" t="s">
        <v>1677</v>
      </c>
      <c r="J876" s="50" t="s">
        <v>3135</v>
      </c>
      <c r="K876" t="str">
        <f t="shared" si="13"/>
        <v>M</v>
      </c>
    </row>
    <row r="877" spans="1:11">
      <c r="A877" s="48" t="s">
        <v>2360</v>
      </c>
      <c r="B877" s="49" t="str">
        <f>_xlfn.XLOOKUP(Tabla8[[#This Row],[Codigo Area Liquidacion]],TBLAREA[PLANTA],TBLAREA[PROG])</f>
        <v>13</v>
      </c>
      <c r="C877" s="50" t="s">
        <v>11</v>
      </c>
      <c r="D877" s="49" t="str">
        <f>Tabla8[[#This Row],[Numero Documento]]&amp;Tabla8[[#This Row],[PROG]]&amp;LEFT(Tabla8[[#This Row],[Tipo Empleado]],3)</f>
        <v>0020045551713FIJ</v>
      </c>
      <c r="E877" s="49" t="s">
        <v>627</v>
      </c>
      <c r="F877" s="50" t="s">
        <v>27</v>
      </c>
      <c r="G877" s="49" t="s">
        <v>3175</v>
      </c>
      <c r="H877" s="49" t="s">
        <v>1952</v>
      </c>
      <c r="I877" s="51" t="s">
        <v>1677</v>
      </c>
      <c r="J877" s="50" t="s">
        <v>3135</v>
      </c>
      <c r="K877" t="str">
        <f t="shared" si="13"/>
        <v>M</v>
      </c>
    </row>
    <row r="878" spans="1:11">
      <c r="A878" s="48" t="s">
        <v>1473</v>
      </c>
      <c r="B878" s="49" t="str">
        <f>_xlfn.XLOOKUP(Tabla8[[#This Row],[Codigo Area Liquidacion]],TBLAREA[PLANTA],TBLAREA[PROG])</f>
        <v>13</v>
      </c>
      <c r="C878" s="50" t="s">
        <v>11</v>
      </c>
      <c r="D878" s="49" t="str">
        <f>Tabla8[[#This Row],[Numero Documento]]&amp;Tabla8[[#This Row],[PROG]]&amp;LEFT(Tabla8[[#This Row],[Tipo Empleado]],3)</f>
        <v>0020045932913FIJ</v>
      </c>
      <c r="E878" s="49" t="s">
        <v>653</v>
      </c>
      <c r="F878" s="50" t="s">
        <v>27</v>
      </c>
      <c r="G878" s="49" t="s">
        <v>3175</v>
      </c>
      <c r="H878" s="49" t="s">
        <v>1952</v>
      </c>
      <c r="I878" s="51" t="s">
        <v>1677</v>
      </c>
      <c r="J878" s="50" t="s">
        <v>3135</v>
      </c>
      <c r="K878" t="str">
        <f t="shared" si="13"/>
        <v>M</v>
      </c>
    </row>
    <row r="879" spans="1:11">
      <c r="A879" s="48" t="s">
        <v>3518</v>
      </c>
      <c r="B879" s="49" t="str">
        <f>_xlfn.XLOOKUP(Tabla8[[#This Row],[Codigo Area Liquidacion]],TBLAREA[PLANTA],TBLAREA[PROG])</f>
        <v>11</v>
      </c>
      <c r="C879" s="50" t="s">
        <v>11</v>
      </c>
      <c r="D879" s="49" t="str">
        <f>Tabla8[[#This Row],[Numero Documento]]&amp;Tabla8[[#This Row],[PROG]]&amp;LEFT(Tabla8[[#This Row],[Tipo Empleado]],3)</f>
        <v>0020066608911FIJ</v>
      </c>
      <c r="E879" s="49" t="s">
        <v>3517</v>
      </c>
      <c r="F879" s="50" t="s">
        <v>8</v>
      </c>
      <c r="G879" s="49" t="s">
        <v>3145</v>
      </c>
      <c r="H879" s="49" t="s">
        <v>830</v>
      </c>
      <c r="I879" s="51" t="s">
        <v>1672</v>
      </c>
      <c r="J879" s="50" t="s">
        <v>3135</v>
      </c>
      <c r="K879" t="str">
        <f t="shared" si="13"/>
        <v>M</v>
      </c>
    </row>
    <row r="880" spans="1:11">
      <c r="A880" s="48" t="s">
        <v>3754</v>
      </c>
      <c r="B880" s="49" t="str">
        <f>_xlfn.XLOOKUP(Tabla8[[#This Row],[Codigo Area Liquidacion]],TBLAREA[PLANTA],TBLAREA[PROG])</f>
        <v>01</v>
      </c>
      <c r="C880" s="50" t="s">
        <v>3036</v>
      </c>
      <c r="D880" s="49" t="str">
        <f>Tabla8[[#This Row],[Numero Documento]]&amp;Tabla8[[#This Row],[PROG]]&amp;LEFT(Tabla8[[#This Row],[Tipo Empleado]],3)</f>
        <v>0020083881101EMP</v>
      </c>
      <c r="E880" s="49" t="s">
        <v>3753</v>
      </c>
      <c r="F880" s="50" t="s">
        <v>196</v>
      </c>
      <c r="G880" s="49" t="s">
        <v>3133</v>
      </c>
      <c r="H880" s="49" t="s">
        <v>1116</v>
      </c>
      <c r="I880" s="51" t="s">
        <v>1679</v>
      </c>
      <c r="J880" s="50" t="s">
        <v>3135</v>
      </c>
      <c r="K880" t="str">
        <f t="shared" si="13"/>
        <v>M</v>
      </c>
    </row>
    <row r="881" spans="1:11">
      <c r="A881" s="48" t="s">
        <v>3311</v>
      </c>
      <c r="B881" s="49" t="str">
        <f>_xlfn.XLOOKUP(Tabla8[[#This Row],[Codigo Area Liquidacion]],TBLAREA[PLANTA],TBLAREA[PROG])</f>
        <v>01</v>
      </c>
      <c r="C881" s="50" t="s">
        <v>3045</v>
      </c>
      <c r="D881" s="49" t="str">
        <f>Tabla8[[#This Row],[Numero Documento]]&amp;Tabla8[[#This Row],[PROG]]&amp;LEFT(Tabla8[[#This Row],[Tipo Empleado]],3)</f>
        <v>0020095250501PER</v>
      </c>
      <c r="E881" s="49" t="s">
        <v>3279</v>
      </c>
      <c r="F881" s="50" t="s">
        <v>1060</v>
      </c>
      <c r="G881" s="49" t="s">
        <v>3133</v>
      </c>
      <c r="H881" s="49" t="s">
        <v>1116</v>
      </c>
      <c r="I881" s="51" t="s">
        <v>1679</v>
      </c>
      <c r="J881" s="50" t="s">
        <v>3135</v>
      </c>
      <c r="K881" t="str">
        <f t="shared" si="13"/>
        <v>M</v>
      </c>
    </row>
    <row r="882" spans="1:11">
      <c r="A882" s="48" t="s">
        <v>2390</v>
      </c>
      <c r="B882" s="49" t="str">
        <f>_xlfn.XLOOKUP(Tabla8[[#This Row],[Codigo Area Liquidacion]],TBLAREA[PLANTA],TBLAREA[PROG])</f>
        <v>13</v>
      </c>
      <c r="C882" s="50" t="s">
        <v>11</v>
      </c>
      <c r="D882" s="49" t="str">
        <f>Tabla8[[#This Row],[Numero Documento]]&amp;Tabla8[[#This Row],[PROG]]&amp;LEFT(Tabla8[[#This Row],[Tipo Empleado]],3)</f>
        <v>0020126062713FIJ</v>
      </c>
      <c r="E882" s="49" t="s">
        <v>637</v>
      </c>
      <c r="F882" s="50" t="s">
        <v>27</v>
      </c>
      <c r="G882" s="49" t="s">
        <v>3175</v>
      </c>
      <c r="H882" s="49" t="s">
        <v>1952</v>
      </c>
      <c r="I882" s="51" t="s">
        <v>1677</v>
      </c>
      <c r="J882" s="50" t="s">
        <v>3135</v>
      </c>
      <c r="K882" t="str">
        <f t="shared" si="13"/>
        <v>M</v>
      </c>
    </row>
    <row r="883" spans="1:11">
      <c r="A883" s="48" t="s">
        <v>2410</v>
      </c>
      <c r="B883" s="49" t="str">
        <f>_xlfn.XLOOKUP(Tabla8[[#This Row],[Codigo Area Liquidacion]],TBLAREA[PLANTA],TBLAREA[PROG])</f>
        <v>13</v>
      </c>
      <c r="C883" s="50" t="s">
        <v>11</v>
      </c>
      <c r="D883" s="49" t="str">
        <f>Tabla8[[#This Row],[Numero Documento]]&amp;Tabla8[[#This Row],[PROG]]&amp;LEFT(Tabla8[[#This Row],[Tipo Empleado]],3)</f>
        <v>0020131024013FIJ</v>
      </c>
      <c r="E883" s="49" t="s">
        <v>469</v>
      </c>
      <c r="F883" s="50" t="s">
        <v>346</v>
      </c>
      <c r="G883" s="49" t="s">
        <v>3175</v>
      </c>
      <c r="H883" s="49" t="s">
        <v>342</v>
      </c>
      <c r="I883" s="51" t="s">
        <v>1670</v>
      </c>
      <c r="J883" s="50" t="s">
        <v>3135</v>
      </c>
      <c r="K883" t="str">
        <f t="shared" si="13"/>
        <v>M</v>
      </c>
    </row>
    <row r="884" spans="1:11">
      <c r="A884" s="48" t="s">
        <v>2809</v>
      </c>
      <c r="B884" s="49" t="str">
        <f>_xlfn.XLOOKUP(Tabla8[[#This Row],[Codigo Area Liquidacion]],TBLAREA[PLANTA],TBLAREA[PROG])</f>
        <v>01</v>
      </c>
      <c r="C884" s="50" t="s">
        <v>3036</v>
      </c>
      <c r="D884" s="49" t="str">
        <f>Tabla8[[#This Row],[Numero Documento]]&amp;Tabla8[[#This Row],[PROG]]&amp;LEFT(Tabla8[[#This Row],[Tipo Empleado]],3)</f>
        <v>0020144258901EMP</v>
      </c>
      <c r="E884" s="49" t="s">
        <v>1903</v>
      </c>
      <c r="F884" s="50" t="s">
        <v>100</v>
      </c>
      <c r="G884" s="49" t="s">
        <v>3133</v>
      </c>
      <c r="H884" s="49" t="s">
        <v>1116</v>
      </c>
      <c r="I884" s="51" t="s">
        <v>1679</v>
      </c>
      <c r="J884" s="50" t="s">
        <v>3136</v>
      </c>
      <c r="K884" t="str">
        <f t="shared" si="13"/>
        <v>F</v>
      </c>
    </row>
    <row r="885" spans="1:11">
      <c r="A885" s="48" t="s">
        <v>2842</v>
      </c>
      <c r="B885" s="49" t="str">
        <f>_xlfn.XLOOKUP(Tabla8[[#This Row],[Codigo Area Liquidacion]],TBLAREA[PLANTA],TBLAREA[PROG])</f>
        <v>01</v>
      </c>
      <c r="C885" s="50" t="s">
        <v>3036</v>
      </c>
      <c r="D885" s="49" t="str">
        <f>Tabla8[[#This Row],[Numero Documento]]&amp;Tabla8[[#This Row],[PROG]]&amp;LEFT(Tabla8[[#This Row],[Tipo Empleado]],3)</f>
        <v>0020149125501EMP</v>
      </c>
      <c r="E885" s="49" t="s">
        <v>1970</v>
      </c>
      <c r="F885" s="50" t="s">
        <v>100</v>
      </c>
      <c r="G885" s="49" t="s">
        <v>3133</v>
      </c>
      <c r="H885" s="49" t="s">
        <v>1116</v>
      </c>
      <c r="I885" s="51" t="s">
        <v>1679</v>
      </c>
      <c r="J885" s="50" t="s">
        <v>3136</v>
      </c>
      <c r="K885" t="str">
        <f t="shared" si="13"/>
        <v>F</v>
      </c>
    </row>
    <row r="886" spans="1:11">
      <c r="A886" s="48" t="s">
        <v>3312</v>
      </c>
      <c r="B886" s="49" t="str">
        <f>_xlfn.XLOOKUP(Tabla8[[#This Row],[Codigo Area Liquidacion]],TBLAREA[PLANTA],TBLAREA[PROG])</f>
        <v>01</v>
      </c>
      <c r="C886" s="50" t="s">
        <v>3045</v>
      </c>
      <c r="D886" s="49" t="str">
        <f>Tabla8[[#This Row],[Numero Documento]]&amp;Tabla8[[#This Row],[PROG]]&amp;LEFT(Tabla8[[#This Row],[Tipo Empleado]],3)</f>
        <v>0020150502101PER</v>
      </c>
      <c r="E886" s="49" t="s">
        <v>3280</v>
      </c>
      <c r="F886" s="50" t="s">
        <v>1060</v>
      </c>
      <c r="G886" s="49" t="s">
        <v>3133</v>
      </c>
      <c r="H886" s="49" t="s">
        <v>1116</v>
      </c>
      <c r="I886" s="51" t="s">
        <v>1679</v>
      </c>
      <c r="J886" s="50" t="s">
        <v>3135</v>
      </c>
      <c r="K886" t="str">
        <f t="shared" si="13"/>
        <v>M</v>
      </c>
    </row>
    <row r="887" spans="1:11">
      <c r="A887" s="48" t="s">
        <v>2786</v>
      </c>
      <c r="B887" s="49" t="str">
        <f>_xlfn.XLOOKUP(Tabla8[[#This Row],[Codigo Area Liquidacion]],TBLAREA[PLANTA],TBLAREA[PROG])</f>
        <v>01</v>
      </c>
      <c r="C887" s="50" t="s">
        <v>3036</v>
      </c>
      <c r="D887" s="49" t="str">
        <f>Tabla8[[#This Row],[Numero Documento]]&amp;Tabla8[[#This Row],[PROG]]&amp;LEFT(Tabla8[[#This Row],[Tipo Empleado]],3)</f>
        <v>0020163591901EMP</v>
      </c>
      <c r="E887" s="49" t="s">
        <v>1870</v>
      </c>
      <c r="F887" s="50" t="s">
        <v>100</v>
      </c>
      <c r="G887" s="49" t="s">
        <v>3133</v>
      </c>
      <c r="H887" s="49" t="s">
        <v>1116</v>
      </c>
      <c r="I887" s="51" t="s">
        <v>1679</v>
      </c>
      <c r="J887" s="50" t="s">
        <v>3135</v>
      </c>
      <c r="K887" t="str">
        <f t="shared" si="13"/>
        <v>M</v>
      </c>
    </row>
    <row r="888" spans="1:11">
      <c r="A888" s="48" t="s">
        <v>1369</v>
      </c>
      <c r="B888" s="49" t="str">
        <f>_xlfn.XLOOKUP(Tabla8[[#This Row],[Codigo Area Liquidacion]],TBLAREA[PLANTA],TBLAREA[PROG])</f>
        <v>01</v>
      </c>
      <c r="C888" s="50" t="s">
        <v>11</v>
      </c>
      <c r="D888" s="49" t="str">
        <f>Tabla8[[#This Row],[Numero Documento]]&amp;Tabla8[[#This Row],[PROG]]&amp;LEFT(Tabla8[[#This Row],[Tipo Empleado]],3)</f>
        <v>0030032727701FIJ</v>
      </c>
      <c r="E888" s="49" t="s">
        <v>990</v>
      </c>
      <c r="F888" s="50" t="s">
        <v>991</v>
      </c>
      <c r="G888" s="49" t="s">
        <v>3133</v>
      </c>
      <c r="H888" s="49" t="s">
        <v>960</v>
      </c>
      <c r="I888" s="51" t="s">
        <v>1710</v>
      </c>
      <c r="J888" s="50" t="s">
        <v>3136</v>
      </c>
      <c r="K888" t="str">
        <f t="shared" si="13"/>
        <v>F</v>
      </c>
    </row>
    <row r="889" spans="1:11">
      <c r="A889" s="48" t="s">
        <v>2142</v>
      </c>
      <c r="B889" s="49" t="str">
        <f>_xlfn.XLOOKUP(Tabla8[[#This Row],[Codigo Area Liquidacion]],TBLAREA[PLANTA],TBLAREA[PROG])</f>
        <v>01</v>
      </c>
      <c r="C889" s="50" t="s">
        <v>11</v>
      </c>
      <c r="D889" s="49" t="str">
        <f>Tabla8[[#This Row],[Numero Documento]]&amp;Tabla8[[#This Row],[PROG]]&amp;LEFT(Tabla8[[#This Row],[Tipo Empleado]],3)</f>
        <v>0030062078801FIJ</v>
      </c>
      <c r="E889" s="49" t="s">
        <v>1657</v>
      </c>
      <c r="F889" s="50" t="s">
        <v>133</v>
      </c>
      <c r="G889" s="49" t="s">
        <v>3133</v>
      </c>
      <c r="H889" s="49" t="s">
        <v>960</v>
      </c>
      <c r="I889" s="51" t="s">
        <v>1710</v>
      </c>
      <c r="J889" s="50" t="s">
        <v>3135</v>
      </c>
      <c r="K889" t="str">
        <f t="shared" si="13"/>
        <v>M</v>
      </c>
    </row>
    <row r="890" spans="1:11">
      <c r="A890" s="48" t="s">
        <v>2714</v>
      </c>
      <c r="B890" s="49" t="str">
        <f>_xlfn.XLOOKUP(Tabla8[[#This Row],[Codigo Area Liquidacion]],TBLAREA[PLANTA],TBLAREA[PROG])</f>
        <v>11</v>
      </c>
      <c r="C890" s="50" t="s">
        <v>11</v>
      </c>
      <c r="D890" s="49" t="str">
        <f>Tabla8[[#This Row],[Numero Documento]]&amp;Tabla8[[#This Row],[PROG]]&amp;LEFT(Tabla8[[#This Row],[Tipo Empleado]],3)</f>
        <v>0030062432711FIJ</v>
      </c>
      <c r="E890" s="49" t="s">
        <v>904</v>
      </c>
      <c r="F890" s="50" t="s">
        <v>8</v>
      </c>
      <c r="G890" s="49" t="s">
        <v>3145</v>
      </c>
      <c r="H890" s="49" t="s">
        <v>830</v>
      </c>
      <c r="I890" s="51" t="s">
        <v>1672</v>
      </c>
      <c r="J890" s="50" t="s">
        <v>3136</v>
      </c>
      <c r="K890" t="str">
        <f t="shared" si="13"/>
        <v>F</v>
      </c>
    </row>
    <row r="891" spans="1:11">
      <c r="A891" s="48" t="s">
        <v>2876</v>
      </c>
      <c r="B891" s="49" t="str">
        <f>_xlfn.XLOOKUP(Tabla8[[#This Row],[Codigo Area Liquidacion]],TBLAREA[PLANTA],TBLAREA[PROG])</f>
        <v>01</v>
      </c>
      <c r="C891" s="50" t="s">
        <v>3036</v>
      </c>
      <c r="D891" s="49" t="str">
        <f>Tabla8[[#This Row],[Numero Documento]]&amp;Tabla8[[#This Row],[PROG]]&amp;LEFT(Tabla8[[#This Row],[Tipo Empleado]],3)</f>
        <v>0030068772001EMP</v>
      </c>
      <c r="E891" s="49" t="s">
        <v>1137</v>
      </c>
      <c r="F891" s="50" t="s">
        <v>130</v>
      </c>
      <c r="G891" s="49" t="s">
        <v>3133</v>
      </c>
      <c r="H891" s="49" t="s">
        <v>1116</v>
      </c>
      <c r="I891" s="51" t="s">
        <v>1679</v>
      </c>
      <c r="J891" s="50" t="s">
        <v>3136</v>
      </c>
      <c r="K891" t="str">
        <f t="shared" si="13"/>
        <v>F</v>
      </c>
    </row>
    <row r="892" spans="1:11">
      <c r="A892" s="48" t="s">
        <v>2246</v>
      </c>
      <c r="B892" s="49" t="str">
        <f>_xlfn.XLOOKUP(Tabla8[[#This Row],[Codigo Area Liquidacion]],TBLAREA[PLANTA],TBLAREA[PROG])</f>
        <v>01</v>
      </c>
      <c r="C892" s="50" t="s">
        <v>11</v>
      </c>
      <c r="D892" s="49" t="str">
        <f>Tabla8[[#This Row],[Numero Documento]]&amp;Tabla8[[#This Row],[PROG]]&amp;LEFT(Tabla8[[#This Row],[Tipo Empleado]],3)</f>
        <v>0040012856701FIJ</v>
      </c>
      <c r="E892" s="49" t="s">
        <v>1924</v>
      </c>
      <c r="F892" s="50" t="s">
        <v>55</v>
      </c>
      <c r="G892" s="49" t="s">
        <v>3133</v>
      </c>
      <c r="H892" s="49" t="s">
        <v>1116</v>
      </c>
      <c r="I892" s="51" t="s">
        <v>1679</v>
      </c>
      <c r="J892" s="50" t="s">
        <v>3136</v>
      </c>
      <c r="K892" t="str">
        <f t="shared" si="13"/>
        <v>F</v>
      </c>
    </row>
    <row r="893" spans="1:11">
      <c r="A893" s="48" t="s">
        <v>3093</v>
      </c>
      <c r="B893" s="49" t="str">
        <f>_xlfn.XLOOKUP(Tabla8[[#This Row],[Codigo Area Liquidacion]],TBLAREA[PLANTA],TBLAREA[PROG])</f>
        <v>13</v>
      </c>
      <c r="C893" s="50" t="s">
        <v>11</v>
      </c>
      <c r="D893" s="49" t="str">
        <f>Tabla8[[#This Row],[Numero Documento]]&amp;Tabla8[[#This Row],[PROG]]&amp;LEFT(Tabla8[[#This Row],[Tipo Empleado]],3)</f>
        <v>0040016083413FIJ</v>
      </c>
      <c r="E893" s="49" t="s">
        <v>3092</v>
      </c>
      <c r="F893" s="50" t="s">
        <v>128</v>
      </c>
      <c r="G893" s="49" t="s">
        <v>3175</v>
      </c>
      <c r="H893" s="49" t="s">
        <v>342</v>
      </c>
      <c r="I893" s="51" t="s">
        <v>1670</v>
      </c>
      <c r="J893" s="50" t="s">
        <v>3135</v>
      </c>
      <c r="K893" t="str">
        <f t="shared" si="13"/>
        <v>M</v>
      </c>
    </row>
    <row r="894" spans="1:11">
      <c r="A894" s="48" t="s">
        <v>2346</v>
      </c>
      <c r="B894" s="49" t="str">
        <f>_xlfn.XLOOKUP(Tabla8[[#This Row],[Codigo Area Liquidacion]],TBLAREA[PLANTA],TBLAREA[PROG])</f>
        <v>13</v>
      </c>
      <c r="C894" s="50" t="s">
        <v>11</v>
      </c>
      <c r="D894" s="49" t="str">
        <f>Tabla8[[#This Row],[Numero Documento]]&amp;Tabla8[[#This Row],[PROG]]&amp;LEFT(Tabla8[[#This Row],[Tipo Empleado]],3)</f>
        <v>0050002051613FIJ</v>
      </c>
      <c r="E894" s="49" t="s">
        <v>415</v>
      </c>
      <c r="F894" s="50" t="s">
        <v>416</v>
      </c>
      <c r="G894" s="49" t="s">
        <v>3175</v>
      </c>
      <c r="H894" s="49" t="s">
        <v>342</v>
      </c>
      <c r="I894" s="51" t="s">
        <v>1670</v>
      </c>
      <c r="J894" s="50" t="s">
        <v>3135</v>
      </c>
      <c r="K894" t="str">
        <f t="shared" si="13"/>
        <v>M</v>
      </c>
    </row>
    <row r="895" spans="1:11">
      <c r="A895" s="48" t="s">
        <v>2475</v>
      </c>
      <c r="B895" s="49" t="str">
        <f>_xlfn.XLOOKUP(Tabla8[[#This Row],[Codigo Area Liquidacion]],TBLAREA[PLANTA],TBLAREA[PROG])</f>
        <v>13</v>
      </c>
      <c r="C895" s="50" t="s">
        <v>11</v>
      </c>
      <c r="D895" s="49" t="str">
        <f>Tabla8[[#This Row],[Numero Documento]]&amp;Tabla8[[#This Row],[PROG]]&amp;LEFT(Tabla8[[#This Row],[Tipo Empleado]],3)</f>
        <v>0050010561413FIJ</v>
      </c>
      <c r="E895" s="49" t="s">
        <v>538</v>
      </c>
      <c r="F895" s="50" t="s">
        <v>539</v>
      </c>
      <c r="G895" s="49" t="s">
        <v>3175</v>
      </c>
      <c r="H895" s="49" t="s">
        <v>342</v>
      </c>
      <c r="I895" s="51" t="s">
        <v>1670</v>
      </c>
      <c r="J895" s="50" t="s">
        <v>3135</v>
      </c>
      <c r="K895" t="str">
        <f t="shared" si="13"/>
        <v>M</v>
      </c>
    </row>
    <row r="896" spans="1:11">
      <c r="A896" s="48" t="s">
        <v>3500</v>
      </c>
      <c r="B896" s="49" t="str">
        <f>_xlfn.XLOOKUP(Tabla8[[#This Row],[Codigo Area Liquidacion]],TBLAREA[PLANTA],TBLAREA[PROG])</f>
        <v>13</v>
      </c>
      <c r="C896" s="50" t="s">
        <v>11</v>
      </c>
      <c r="D896" s="49" t="str">
        <f>Tabla8[[#This Row],[Numero Documento]]&amp;Tabla8[[#This Row],[PROG]]&amp;LEFT(Tabla8[[#This Row],[Tipo Empleado]],3)</f>
        <v>0050035659713FIJ</v>
      </c>
      <c r="E896" s="49" t="s">
        <v>3499</v>
      </c>
      <c r="F896" s="50" t="s">
        <v>210</v>
      </c>
      <c r="G896" s="49" t="s">
        <v>3175</v>
      </c>
      <c r="H896" s="49" t="s">
        <v>342</v>
      </c>
      <c r="I896" s="51" t="s">
        <v>1670</v>
      </c>
      <c r="J896" s="50" t="s">
        <v>3136</v>
      </c>
      <c r="K896" t="str">
        <f t="shared" si="13"/>
        <v>F</v>
      </c>
    </row>
    <row r="897" spans="1:11">
      <c r="A897" s="48" t="s">
        <v>2922</v>
      </c>
      <c r="B897" s="49" t="str">
        <f>_xlfn.XLOOKUP(Tabla8[[#This Row],[Codigo Area Liquidacion]],TBLAREA[PLANTA],TBLAREA[PROG])</f>
        <v>01</v>
      </c>
      <c r="C897" s="50" t="s">
        <v>3045</v>
      </c>
      <c r="D897" s="49" t="str">
        <f>Tabla8[[#This Row],[Numero Documento]]&amp;Tabla8[[#This Row],[PROG]]&amp;LEFT(Tabla8[[#This Row],[Tipo Empleado]],3)</f>
        <v>0050046701401PER</v>
      </c>
      <c r="E897" s="49" t="s">
        <v>1767</v>
      </c>
      <c r="F897" s="50" t="s">
        <v>1060</v>
      </c>
      <c r="G897" s="49" t="s">
        <v>3133</v>
      </c>
      <c r="H897" s="49" t="s">
        <v>1116</v>
      </c>
      <c r="I897" s="51" t="s">
        <v>1679</v>
      </c>
      <c r="J897" s="50" t="s">
        <v>3136</v>
      </c>
      <c r="K897" t="str">
        <f t="shared" si="13"/>
        <v>F</v>
      </c>
    </row>
    <row r="898" spans="1:11">
      <c r="A898" s="48" t="s">
        <v>2996</v>
      </c>
      <c r="B898" s="49" t="str">
        <f>_xlfn.XLOOKUP(Tabla8[[#This Row],[Codigo Area Liquidacion]],TBLAREA[PLANTA],TBLAREA[PROG])</f>
        <v>01</v>
      </c>
      <c r="C898" s="50" t="s">
        <v>3045</v>
      </c>
      <c r="D898" s="49" t="str">
        <f>Tabla8[[#This Row],[Numero Documento]]&amp;Tabla8[[#This Row],[PROG]]&amp;LEFT(Tabla8[[#This Row],[Tipo Empleado]],3)</f>
        <v>0050047280801PER</v>
      </c>
      <c r="E898" s="49" t="s">
        <v>1768</v>
      </c>
      <c r="F898" s="50" t="s">
        <v>1060</v>
      </c>
      <c r="G898" s="49" t="s">
        <v>3133</v>
      </c>
      <c r="H898" s="49" t="s">
        <v>1116</v>
      </c>
      <c r="I898" s="51" t="s">
        <v>1679</v>
      </c>
      <c r="J898" s="50" t="s">
        <v>3136</v>
      </c>
      <c r="K898" t="str">
        <f t="shared" si="13"/>
        <v>F</v>
      </c>
    </row>
    <row r="899" spans="1:11">
      <c r="A899" s="48" t="s">
        <v>3527</v>
      </c>
      <c r="B899" s="49" t="str">
        <f>_xlfn.XLOOKUP(Tabla8[[#This Row],[Codigo Area Liquidacion]],TBLAREA[PLANTA],TBLAREA[PROG])</f>
        <v>01</v>
      </c>
      <c r="C899" s="50" t="s">
        <v>3036</v>
      </c>
      <c r="D899" s="49" t="str">
        <f>Tabla8[[#This Row],[Numero Documento]]&amp;Tabla8[[#This Row],[PROG]]&amp;LEFT(Tabla8[[#This Row],[Tipo Empleado]],3)</f>
        <v>0080000800501EMP</v>
      </c>
      <c r="E899" s="49" t="s">
        <v>3526</v>
      </c>
      <c r="F899" s="50" t="s">
        <v>75</v>
      </c>
      <c r="G899" s="49" t="s">
        <v>3133</v>
      </c>
      <c r="H899" s="49" t="s">
        <v>1116</v>
      </c>
      <c r="I899" s="51" t="s">
        <v>1679</v>
      </c>
      <c r="J899" s="50" t="s">
        <v>3135</v>
      </c>
      <c r="K899" t="str">
        <f t="shared" si="13"/>
        <v>M</v>
      </c>
    </row>
    <row r="900" spans="1:11">
      <c r="A900" s="48" t="s">
        <v>2508</v>
      </c>
      <c r="B900" s="49" t="str">
        <f>_xlfn.XLOOKUP(Tabla8[[#This Row],[Codigo Area Liquidacion]],TBLAREA[PLANTA],TBLAREA[PROG])</f>
        <v>13</v>
      </c>
      <c r="C900" s="50" t="s">
        <v>11</v>
      </c>
      <c r="D900" s="49" t="str">
        <f>Tabla8[[#This Row],[Numero Documento]]&amp;Tabla8[[#This Row],[PROG]]&amp;LEFT(Tabla8[[#This Row],[Tipo Empleado]],3)</f>
        <v>0080016881713FIJ</v>
      </c>
      <c r="E900" s="49" t="s">
        <v>1159</v>
      </c>
      <c r="F900" s="50" t="s">
        <v>210</v>
      </c>
      <c r="G900" s="49" t="s">
        <v>3175</v>
      </c>
      <c r="H900" s="49" t="s">
        <v>342</v>
      </c>
      <c r="I900" s="51" t="s">
        <v>1670</v>
      </c>
      <c r="J900" s="50" t="s">
        <v>3135</v>
      </c>
      <c r="K900" t="str">
        <f t="shared" si="13"/>
        <v>M</v>
      </c>
    </row>
    <row r="901" spans="1:11">
      <c r="A901" s="48" t="s">
        <v>1398</v>
      </c>
      <c r="B901" s="49" t="str">
        <f>_xlfn.XLOOKUP(Tabla8[[#This Row],[Codigo Area Liquidacion]],TBLAREA[PLANTA],TBLAREA[PROG])</f>
        <v>13</v>
      </c>
      <c r="C901" s="50" t="s">
        <v>11</v>
      </c>
      <c r="D901" s="49" t="str">
        <f>Tabla8[[#This Row],[Numero Documento]]&amp;Tabla8[[#This Row],[PROG]]&amp;LEFT(Tabla8[[#This Row],[Tipo Empleado]],3)</f>
        <v>0080018463213FIJ</v>
      </c>
      <c r="E901" s="49" t="s">
        <v>366</v>
      </c>
      <c r="F901" s="50" t="s">
        <v>8</v>
      </c>
      <c r="G901" s="49" t="s">
        <v>3175</v>
      </c>
      <c r="H901" s="49" t="s">
        <v>342</v>
      </c>
      <c r="I901" s="51" t="s">
        <v>1670</v>
      </c>
      <c r="J901" s="50" t="s">
        <v>3136</v>
      </c>
      <c r="K901" t="str">
        <f t="shared" ref="K901:K964" si="14">LEFT(J901,1)</f>
        <v>F</v>
      </c>
    </row>
    <row r="902" spans="1:11">
      <c r="A902" s="48" t="s">
        <v>3000</v>
      </c>
      <c r="B902" s="49" t="str">
        <f>_xlfn.XLOOKUP(Tabla8[[#This Row],[Codigo Area Liquidacion]],TBLAREA[PLANTA],TBLAREA[PROG])</f>
        <v>01</v>
      </c>
      <c r="C902" s="50" t="s">
        <v>3045</v>
      </c>
      <c r="D902" s="49" t="str">
        <f>Tabla8[[#This Row],[Numero Documento]]&amp;Tabla8[[#This Row],[PROG]]&amp;LEFT(Tabla8[[#This Row],[Tipo Empleado]],3)</f>
        <v>0080022786001PER</v>
      </c>
      <c r="E902" s="49" t="s">
        <v>1769</v>
      </c>
      <c r="F902" s="50" t="s">
        <v>1060</v>
      </c>
      <c r="G902" s="49" t="s">
        <v>3133</v>
      </c>
      <c r="H902" s="49" t="s">
        <v>1116</v>
      </c>
      <c r="I902" s="51" t="s">
        <v>1679</v>
      </c>
      <c r="J902" s="50" t="s">
        <v>3135</v>
      </c>
      <c r="K902" t="str">
        <f t="shared" si="14"/>
        <v>M</v>
      </c>
    </row>
    <row r="903" spans="1:11">
      <c r="A903" s="48" t="s">
        <v>2063</v>
      </c>
      <c r="B903" s="49" t="str">
        <f>_xlfn.XLOOKUP(Tabla8[[#This Row],[Codigo Area Liquidacion]],TBLAREA[PLANTA],TBLAREA[PROG])</f>
        <v>01</v>
      </c>
      <c r="C903" s="50" t="s">
        <v>11</v>
      </c>
      <c r="D903" s="49" t="str">
        <f>Tabla8[[#This Row],[Numero Documento]]&amp;Tabla8[[#This Row],[PROG]]&amp;LEFT(Tabla8[[#This Row],[Tipo Empleado]],3)</f>
        <v>0080027259301FIJ</v>
      </c>
      <c r="E903" s="49" t="s">
        <v>915</v>
      </c>
      <c r="F903" s="50" t="s">
        <v>916</v>
      </c>
      <c r="G903" s="49" t="s">
        <v>3133</v>
      </c>
      <c r="H903" s="49" t="s">
        <v>1953</v>
      </c>
      <c r="I903" s="51" t="s">
        <v>1669</v>
      </c>
      <c r="J903" s="50" t="s">
        <v>3136</v>
      </c>
      <c r="K903" t="str">
        <f t="shared" si="14"/>
        <v>F</v>
      </c>
    </row>
    <row r="904" spans="1:11">
      <c r="A904" s="48" t="s">
        <v>2960</v>
      </c>
      <c r="B904" s="49" t="str">
        <f>_xlfn.XLOOKUP(Tabla8[[#This Row],[Codigo Area Liquidacion]],TBLAREA[PLANTA],TBLAREA[PROG])</f>
        <v>01</v>
      </c>
      <c r="C904" s="50" t="s">
        <v>3045</v>
      </c>
      <c r="D904" s="49" t="str">
        <f>Tabla8[[#This Row],[Numero Documento]]&amp;Tabla8[[#This Row],[PROG]]&amp;LEFT(Tabla8[[#This Row],[Tipo Empleado]],3)</f>
        <v>0080032966601PER</v>
      </c>
      <c r="E904" s="49" t="s">
        <v>1169</v>
      </c>
      <c r="F904" s="50" t="s">
        <v>1060</v>
      </c>
      <c r="G904" s="49" t="s">
        <v>3133</v>
      </c>
      <c r="H904" s="49" t="s">
        <v>1116</v>
      </c>
      <c r="I904" s="51" t="s">
        <v>1679</v>
      </c>
      <c r="J904" s="50" t="s">
        <v>3136</v>
      </c>
      <c r="K904" t="str">
        <f t="shared" si="14"/>
        <v>F</v>
      </c>
    </row>
    <row r="905" spans="1:11">
      <c r="A905" s="48" t="s">
        <v>1322</v>
      </c>
      <c r="B905" s="49" t="str">
        <f>_xlfn.XLOOKUP(Tabla8[[#This Row],[Codigo Area Liquidacion]],TBLAREA[PLANTA],TBLAREA[PROG])</f>
        <v>01</v>
      </c>
      <c r="C905" s="50" t="s">
        <v>11</v>
      </c>
      <c r="D905" s="49" t="str">
        <f>Tabla8[[#This Row],[Numero Documento]]&amp;Tabla8[[#This Row],[PROG]]&amp;LEFT(Tabla8[[#This Row],[Tipo Empleado]],3)</f>
        <v>0100038614201FIJ</v>
      </c>
      <c r="E905" s="49" t="s">
        <v>217</v>
      </c>
      <c r="F905" s="50" t="s">
        <v>218</v>
      </c>
      <c r="G905" s="49" t="s">
        <v>3133</v>
      </c>
      <c r="H905" s="49" t="s">
        <v>1960</v>
      </c>
      <c r="I905" s="51" t="s">
        <v>1686</v>
      </c>
      <c r="J905" s="50" t="s">
        <v>3136</v>
      </c>
      <c r="K905" t="str">
        <f t="shared" si="14"/>
        <v>F</v>
      </c>
    </row>
    <row r="906" spans="1:11">
      <c r="A906" s="48" t="s">
        <v>2359</v>
      </c>
      <c r="B906" s="49" t="str">
        <f>_xlfn.XLOOKUP(Tabla8[[#This Row],[Codigo Area Liquidacion]],TBLAREA[PLANTA],TBLAREA[PROG])</f>
        <v>13</v>
      </c>
      <c r="C906" s="50" t="s">
        <v>11</v>
      </c>
      <c r="D906" s="49" t="str">
        <f>Tabla8[[#This Row],[Numero Documento]]&amp;Tabla8[[#This Row],[PROG]]&amp;LEFT(Tabla8[[#This Row],[Tipo Empleado]],3)</f>
        <v>0100048488913FIJ</v>
      </c>
      <c r="E906" s="49" t="s">
        <v>426</v>
      </c>
      <c r="F906" s="50" t="s">
        <v>8</v>
      </c>
      <c r="G906" s="49" t="s">
        <v>3175</v>
      </c>
      <c r="H906" s="49" t="s">
        <v>342</v>
      </c>
      <c r="I906" s="51" t="s">
        <v>1670</v>
      </c>
      <c r="J906" s="50" t="s">
        <v>3136</v>
      </c>
      <c r="K906" t="str">
        <f t="shared" si="14"/>
        <v>F</v>
      </c>
    </row>
    <row r="907" spans="1:11">
      <c r="A907" s="48" t="s">
        <v>2088</v>
      </c>
      <c r="B907" s="49" t="str">
        <f>_xlfn.XLOOKUP(Tabla8[[#This Row],[Codigo Area Liquidacion]],TBLAREA[PLANTA],TBLAREA[PROG])</f>
        <v>01</v>
      </c>
      <c r="C907" s="50" t="s">
        <v>11</v>
      </c>
      <c r="D907" s="49" t="str">
        <f>Tabla8[[#This Row],[Numero Documento]]&amp;Tabla8[[#This Row],[PROG]]&amp;LEFT(Tabla8[[#This Row],[Tipo Empleado]],3)</f>
        <v>0100061489901FIJ</v>
      </c>
      <c r="E907" s="49" t="s">
        <v>1120</v>
      </c>
      <c r="F907" s="50" t="s">
        <v>133</v>
      </c>
      <c r="G907" s="49" t="s">
        <v>3133</v>
      </c>
      <c r="H907" s="49" t="s">
        <v>1956</v>
      </c>
      <c r="I907" s="51" t="s">
        <v>1699</v>
      </c>
      <c r="J907" s="50" t="s">
        <v>3135</v>
      </c>
      <c r="K907" t="str">
        <f t="shared" si="14"/>
        <v>M</v>
      </c>
    </row>
    <row r="908" spans="1:11">
      <c r="A908" s="48" t="s">
        <v>1320</v>
      </c>
      <c r="B908" s="49" t="str">
        <f>_xlfn.XLOOKUP(Tabla8[[#This Row],[Codigo Area Liquidacion]],TBLAREA[PLANTA],TBLAREA[PROG])</f>
        <v>11</v>
      </c>
      <c r="C908" s="50" t="s">
        <v>11</v>
      </c>
      <c r="D908" s="49" t="str">
        <f>Tabla8[[#This Row],[Numero Documento]]&amp;Tabla8[[#This Row],[PROG]]&amp;LEFT(Tabla8[[#This Row],[Tipo Empleado]],3)</f>
        <v>0100071434311FIJ</v>
      </c>
      <c r="E908" s="49" t="s">
        <v>260</v>
      </c>
      <c r="F908" s="50" t="s">
        <v>261</v>
      </c>
      <c r="G908" s="49" t="s">
        <v>3145</v>
      </c>
      <c r="H908" s="49" t="s">
        <v>73</v>
      </c>
      <c r="I908" s="51" t="s">
        <v>1684</v>
      </c>
      <c r="J908" s="50" t="s">
        <v>3136</v>
      </c>
      <c r="K908" t="str">
        <f t="shared" si="14"/>
        <v>F</v>
      </c>
    </row>
    <row r="909" spans="1:11">
      <c r="A909" s="48" t="s">
        <v>2603</v>
      </c>
      <c r="B909" s="49" t="str">
        <f>_xlfn.XLOOKUP(Tabla8[[#This Row],[Codigo Area Liquidacion]],TBLAREA[PLANTA],TBLAREA[PROG])</f>
        <v>11</v>
      </c>
      <c r="C909" s="50" t="s">
        <v>11</v>
      </c>
      <c r="D909" s="49" t="str">
        <f>Tabla8[[#This Row],[Numero Documento]]&amp;Tabla8[[#This Row],[PROG]]&amp;LEFT(Tabla8[[#This Row],[Tipo Empleado]],3)</f>
        <v>0100077766211FIJ</v>
      </c>
      <c r="E909" s="49" t="s">
        <v>1278</v>
      </c>
      <c r="F909" s="50" t="s">
        <v>697</v>
      </c>
      <c r="G909" s="49" t="s">
        <v>3145</v>
      </c>
      <c r="H909" s="49" t="s">
        <v>830</v>
      </c>
      <c r="I909" s="51" t="s">
        <v>1672</v>
      </c>
      <c r="J909" s="50" t="s">
        <v>3135</v>
      </c>
      <c r="K909" t="str">
        <f t="shared" si="14"/>
        <v>M</v>
      </c>
    </row>
    <row r="910" spans="1:11">
      <c r="A910" s="48" t="s">
        <v>3782</v>
      </c>
      <c r="B910" s="49" t="str">
        <f>_xlfn.XLOOKUP(Tabla8[[#This Row],[Codigo Area Liquidacion]],TBLAREA[PLANTA],TBLAREA[PROG])</f>
        <v>01</v>
      </c>
      <c r="C910" s="50" t="s">
        <v>3036</v>
      </c>
      <c r="D910" s="49" t="str">
        <f>Tabla8[[#This Row],[Numero Documento]]&amp;Tabla8[[#This Row],[PROG]]&amp;LEFT(Tabla8[[#This Row],[Tipo Empleado]],3)</f>
        <v>0100079088901EMP</v>
      </c>
      <c r="E910" s="49" t="s">
        <v>3781</v>
      </c>
      <c r="F910" s="50" t="s">
        <v>75</v>
      </c>
      <c r="G910" s="49" t="s">
        <v>3133</v>
      </c>
      <c r="H910" s="49" t="s">
        <v>1116</v>
      </c>
      <c r="I910" s="51" t="s">
        <v>1679</v>
      </c>
      <c r="J910" s="50" t="s">
        <v>3135</v>
      </c>
      <c r="K910" t="str">
        <f t="shared" si="14"/>
        <v>M</v>
      </c>
    </row>
    <row r="911" spans="1:11">
      <c r="A911" s="48" t="s">
        <v>3022</v>
      </c>
      <c r="B911" s="49" t="str">
        <f>_xlfn.XLOOKUP(Tabla8[[#This Row],[Codigo Area Liquidacion]],TBLAREA[PLANTA],TBLAREA[PROG])</f>
        <v>01</v>
      </c>
      <c r="C911" s="50" t="s">
        <v>3045</v>
      </c>
      <c r="D911" s="49" t="str">
        <f>Tabla8[[#This Row],[Numero Documento]]&amp;Tabla8[[#This Row],[PROG]]&amp;LEFT(Tabla8[[#This Row],[Tipo Empleado]],3)</f>
        <v>0100102593901PER</v>
      </c>
      <c r="E911" s="49" t="s">
        <v>1225</v>
      </c>
      <c r="F911" s="50" t="s">
        <v>1060</v>
      </c>
      <c r="G911" s="49" t="s">
        <v>3133</v>
      </c>
      <c r="H911" s="49" t="s">
        <v>1116</v>
      </c>
      <c r="I911" s="51" t="s">
        <v>1679</v>
      </c>
      <c r="J911" s="50" t="s">
        <v>3135</v>
      </c>
      <c r="K911" t="str">
        <f t="shared" si="14"/>
        <v>M</v>
      </c>
    </row>
    <row r="912" spans="1:11">
      <c r="A912" s="48" t="s">
        <v>3424</v>
      </c>
      <c r="B912" s="49" t="str">
        <f>_xlfn.XLOOKUP(Tabla8[[#This Row],[Codigo Area Liquidacion]],TBLAREA[PLANTA],TBLAREA[PROG])</f>
        <v>01</v>
      </c>
      <c r="C912" s="50" t="s">
        <v>11</v>
      </c>
      <c r="D912" s="49" t="str">
        <f>Tabla8[[#This Row],[Numero Documento]]&amp;Tabla8[[#This Row],[PROG]]&amp;LEFT(Tabla8[[#This Row],[Tipo Empleado]],3)</f>
        <v>0100105127301FIJ</v>
      </c>
      <c r="E912" s="49" t="s">
        <v>3423</v>
      </c>
      <c r="F912" s="50" t="s">
        <v>8</v>
      </c>
      <c r="G912" s="49" t="s">
        <v>3133</v>
      </c>
      <c r="H912" s="49" t="s">
        <v>1953</v>
      </c>
      <c r="I912" s="51" t="s">
        <v>1669</v>
      </c>
      <c r="J912" s="50" t="s">
        <v>3136</v>
      </c>
      <c r="K912" t="str">
        <f t="shared" si="14"/>
        <v>F</v>
      </c>
    </row>
    <row r="913" spans="1:11">
      <c r="A913" s="48" t="s">
        <v>3723</v>
      </c>
      <c r="B913" s="49" t="str">
        <f>_xlfn.XLOOKUP(Tabla8[[#This Row],[Codigo Area Liquidacion]],TBLAREA[PLANTA],TBLAREA[PROG])</f>
        <v>01</v>
      </c>
      <c r="C913" s="50" t="s">
        <v>3036</v>
      </c>
      <c r="D913" s="49" t="str">
        <f>Tabla8[[#This Row],[Numero Documento]]&amp;Tabla8[[#This Row],[PROG]]&amp;LEFT(Tabla8[[#This Row],[Tipo Empleado]],3)</f>
        <v>0100106236101EMP</v>
      </c>
      <c r="E913" s="49" t="s">
        <v>3722</v>
      </c>
      <c r="F913" s="50" t="s">
        <v>1763</v>
      </c>
      <c r="G913" s="49" t="s">
        <v>3133</v>
      </c>
      <c r="H913" s="49" t="s">
        <v>1116</v>
      </c>
      <c r="I913" s="51" t="s">
        <v>1679</v>
      </c>
      <c r="J913" s="50" t="s">
        <v>3135</v>
      </c>
      <c r="K913" t="str">
        <f t="shared" si="14"/>
        <v>M</v>
      </c>
    </row>
    <row r="914" spans="1:11">
      <c r="A914" s="48" t="s">
        <v>2705</v>
      </c>
      <c r="B914" s="49" t="str">
        <f>_xlfn.XLOOKUP(Tabla8[[#This Row],[Codigo Area Liquidacion]],TBLAREA[PLANTA],TBLAREA[PROG])</f>
        <v>11</v>
      </c>
      <c r="C914" s="50" t="s">
        <v>11</v>
      </c>
      <c r="D914" s="49" t="str">
        <f>Tabla8[[#This Row],[Numero Documento]]&amp;Tabla8[[#This Row],[PROG]]&amp;LEFT(Tabla8[[#This Row],[Tipo Empleado]],3)</f>
        <v>0100108368011FIJ</v>
      </c>
      <c r="E914" s="49" t="s">
        <v>1105</v>
      </c>
      <c r="F914" s="50" t="s">
        <v>59</v>
      </c>
      <c r="G914" s="49" t="s">
        <v>3145</v>
      </c>
      <c r="H914" s="49" t="s">
        <v>1106</v>
      </c>
      <c r="I914" s="51" t="s">
        <v>1726</v>
      </c>
      <c r="J914" s="50" t="s">
        <v>3135</v>
      </c>
      <c r="K914" t="str">
        <f t="shared" si="14"/>
        <v>M</v>
      </c>
    </row>
    <row r="915" spans="1:11">
      <c r="A915" s="48" t="s">
        <v>3671</v>
      </c>
      <c r="B915" s="49" t="str">
        <f>_xlfn.XLOOKUP(Tabla8[[#This Row],[Codigo Area Liquidacion]],TBLAREA[PLANTA],TBLAREA[PROG])</f>
        <v>01</v>
      </c>
      <c r="C915" s="50" t="s">
        <v>3036</v>
      </c>
      <c r="D915" s="49" t="str">
        <f>Tabla8[[#This Row],[Numero Documento]]&amp;Tabla8[[#This Row],[PROG]]&amp;LEFT(Tabla8[[#This Row],[Tipo Empleado]],3)</f>
        <v>0100108389601EMP</v>
      </c>
      <c r="E915" s="49" t="s">
        <v>3670</v>
      </c>
      <c r="F915" s="50" t="s">
        <v>1839</v>
      </c>
      <c r="G915" s="49" t="s">
        <v>3133</v>
      </c>
      <c r="H915" s="49" t="s">
        <v>1116</v>
      </c>
      <c r="I915" s="51" t="s">
        <v>1679</v>
      </c>
      <c r="J915" s="50" t="s">
        <v>3135</v>
      </c>
      <c r="K915" t="str">
        <f t="shared" si="14"/>
        <v>M</v>
      </c>
    </row>
    <row r="916" spans="1:11">
      <c r="A916" s="48" t="s">
        <v>3740</v>
      </c>
      <c r="B916" s="49" t="str">
        <f>_xlfn.XLOOKUP(Tabla8[[#This Row],[Codigo Area Liquidacion]],TBLAREA[PLANTA],TBLAREA[PROG])</f>
        <v>01</v>
      </c>
      <c r="C916" s="50" t="s">
        <v>3036</v>
      </c>
      <c r="D916" s="49" t="str">
        <f>Tabla8[[#This Row],[Numero Documento]]&amp;Tabla8[[#This Row],[PROG]]&amp;LEFT(Tabla8[[#This Row],[Tipo Empleado]],3)</f>
        <v>0100108568501EMP</v>
      </c>
      <c r="E916" s="49" t="s">
        <v>3910</v>
      </c>
      <c r="F916" s="50" t="s">
        <v>100</v>
      </c>
      <c r="G916" s="49" t="s">
        <v>3133</v>
      </c>
      <c r="H916" s="49" t="s">
        <v>1116</v>
      </c>
      <c r="I916" s="51" t="s">
        <v>1679</v>
      </c>
      <c r="J916" s="50" t="s">
        <v>3136</v>
      </c>
      <c r="K916" t="str">
        <f t="shared" si="14"/>
        <v>F</v>
      </c>
    </row>
    <row r="917" spans="1:11">
      <c r="A917" s="48" t="s">
        <v>2970</v>
      </c>
      <c r="B917" s="49" t="str">
        <f>_xlfn.XLOOKUP(Tabla8[[#This Row],[Codigo Area Liquidacion]],TBLAREA[PLANTA],TBLAREA[PROG])</f>
        <v>01</v>
      </c>
      <c r="C917" s="50" t="s">
        <v>3045</v>
      </c>
      <c r="D917" s="49" t="str">
        <f>Tabla8[[#This Row],[Numero Documento]]&amp;Tabla8[[#This Row],[PROG]]&amp;LEFT(Tabla8[[#This Row],[Tipo Empleado]],3)</f>
        <v>0100117383801PER</v>
      </c>
      <c r="E917" s="49" t="s">
        <v>1770</v>
      </c>
      <c r="F917" s="50" t="s">
        <v>1060</v>
      </c>
      <c r="G917" s="49" t="s">
        <v>3133</v>
      </c>
      <c r="H917" s="49" t="s">
        <v>1116</v>
      </c>
      <c r="I917" s="51" t="s">
        <v>1679</v>
      </c>
      <c r="J917" s="50" t="s">
        <v>3135</v>
      </c>
      <c r="K917" t="str">
        <f t="shared" si="14"/>
        <v>M</v>
      </c>
    </row>
    <row r="918" spans="1:11">
      <c r="A918" s="48" t="s">
        <v>3516</v>
      </c>
      <c r="B918" s="49" t="str">
        <f>_xlfn.XLOOKUP(Tabla8[[#This Row],[Codigo Area Liquidacion]],TBLAREA[PLANTA],TBLAREA[PROG])</f>
        <v>11</v>
      </c>
      <c r="C918" s="50" t="s">
        <v>11</v>
      </c>
      <c r="D918" s="49" t="str">
        <f>Tabla8[[#This Row],[Numero Documento]]&amp;Tabla8[[#This Row],[PROG]]&amp;LEFT(Tabla8[[#This Row],[Tipo Empleado]],3)</f>
        <v>0100119364611FIJ</v>
      </c>
      <c r="E918" s="49" t="s">
        <v>3515</v>
      </c>
      <c r="F918" s="50" t="s">
        <v>210</v>
      </c>
      <c r="G918" s="49" t="s">
        <v>3145</v>
      </c>
      <c r="H918" s="49" t="s">
        <v>1106</v>
      </c>
      <c r="I918" s="51" t="s">
        <v>1726</v>
      </c>
      <c r="J918" s="50" t="s">
        <v>3135</v>
      </c>
      <c r="K918" t="str">
        <f t="shared" si="14"/>
        <v>M</v>
      </c>
    </row>
    <row r="919" spans="1:11">
      <c r="A919" s="48" t="s">
        <v>1517</v>
      </c>
      <c r="B919" s="49" t="str">
        <f>_xlfn.XLOOKUP(Tabla8[[#This Row],[Codigo Area Liquidacion]],TBLAREA[PLANTA],TBLAREA[PROG])</f>
        <v>11</v>
      </c>
      <c r="C919" s="50" t="s">
        <v>11</v>
      </c>
      <c r="D919" s="49" t="str">
        <f>Tabla8[[#This Row],[Numero Documento]]&amp;Tabla8[[#This Row],[PROG]]&amp;LEFT(Tabla8[[#This Row],[Tipo Empleado]],3)</f>
        <v>0110001393511FIJ</v>
      </c>
      <c r="E919" s="49" t="s">
        <v>321</v>
      </c>
      <c r="F919" s="50" t="s">
        <v>3148</v>
      </c>
      <c r="G919" s="49" t="s">
        <v>3145</v>
      </c>
      <c r="H919" s="49" t="s">
        <v>1951</v>
      </c>
      <c r="I919" s="51" t="s">
        <v>1683</v>
      </c>
      <c r="J919" s="50" t="s">
        <v>3136</v>
      </c>
      <c r="K919" t="str">
        <f t="shared" si="14"/>
        <v>F</v>
      </c>
    </row>
    <row r="920" spans="1:11">
      <c r="A920" s="48" t="s">
        <v>2555</v>
      </c>
      <c r="B920" s="49" t="str">
        <f>_xlfn.XLOOKUP(Tabla8[[#This Row],[Codigo Area Liquidacion]],TBLAREA[PLANTA],TBLAREA[PROG])</f>
        <v>11</v>
      </c>
      <c r="C920" s="50" t="s">
        <v>11</v>
      </c>
      <c r="D920" s="49" t="str">
        <f>Tabla8[[#This Row],[Numero Documento]]&amp;Tabla8[[#This Row],[PROG]]&amp;LEFT(Tabla8[[#This Row],[Tipo Empleado]],3)</f>
        <v>0110006715411FIJ</v>
      </c>
      <c r="E920" s="49" t="s">
        <v>588</v>
      </c>
      <c r="F920" s="50" t="s">
        <v>393</v>
      </c>
      <c r="G920" s="49" t="s">
        <v>3145</v>
      </c>
      <c r="H920" s="49" t="s">
        <v>589</v>
      </c>
      <c r="I920" s="51" t="s">
        <v>1715</v>
      </c>
      <c r="J920" s="50" t="s">
        <v>3136</v>
      </c>
      <c r="K920" t="str">
        <f t="shared" si="14"/>
        <v>F</v>
      </c>
    </row>
    <row r="921" spans="1:11">
      <c r="A921" s="48" t="s">
        <v>2084</v>
      </c>
      <c r="B921" s="49" t="str">
        <f>_xlfn.XLOOKUP(Tabla8[[#This Row],[Codigo Area Liquidacion]],TBLAREA[PLANTA],TBLAREA[PROG])</f>
        <v>01</v>
      </c>
      <c r="C921" s="50" t="s">
        <v>11</v>
      </c>
      <c r="D921" s="49" t="str">
        <f>Tabla8[[#This Row],[Numero Documento]]&amp;Tabla8[[#This Row],[PROG]]&amp;LEFT(Tabla8[[#This Row],[Tipo Empleado]],3)</f>
        <v>0110021388101FIJ</v>
      </c>
      <c r="E921" s="49" t="s">
        <v>779</v>
      </c>
      <c r="F921" s="50" t="s">
        <v>780</v>
      </c>
      <c r="G921" s="49" t="s">
        <v>3133</v>
      </c>
      <c r="H921" s="49" t="s">
        <v>1116</v>
      </c>
      <c r="I921" s="51" t="s">
        <v>1679</v>
      </c>
      <c r="J921" s="50" t="s">
        <v>3135</v>
      </c>
      <c r="K921" t="str">
        <f t="shared" si="14"/>
        <v>M</v>
      </c>
    </row>
    <row r="922" spans="1:11">
      <c r="A922" s="48" t="s">
        <v>2971</v>
      </c>
      <c r="B922" s="49" t="str">
        <f>_xlfn.XLOOKUP(Tabla8[[#This Row],[Codigo Area Liquidacion]],TBLAREA[PLANTA],TBLAREA[PROG])</f>
        <v>01</v>
      </c>
      <c r="C922" s="50" t="s">
        <v>3045</v>
      </c>
      <c r="D922" s="49" t="str">
        <f>Tabla8[[#This Row],[Numero Documento]]&amp;Tabla8[[#This Row],[PROG]]&amp;LEFT(Tabla8[[#This Row],[Tipo Empleado]],3)</f>
        <v>0110027012101PER</v>
      </c>
      <c r="E922" s="49" t="s">
        <v>1771</v>
      </c>
      <c r="F922" s="50" t="s">
        <v>1060</v>
      </c>
      <c r="G922" s="49" t="s">
        <v>3133</v>
      </c>
      <c r="H922" s="49" t="s">
        <v>1116</v>
      </c>
      <c r="I922" s="51" t="s">
        <v>1679</v>
      </c>
      <c r="J922" s="50" t="s">
        <v>3135</v>
      </c>
      <c r="K922" t="str">
        <f t="shared" si="14"/>
        <v>M</v>
      </c>
    </row>
    <row r="923" spans="1:11">
      <c r="A923" s="48" t="s">
        <v>4085</v>
      </c>
      <c r="B923" s="49" t="str">
        <f>_xlfn.XLOOKUP(Tabla8[[#This Row],[Codigo Area Liquidacion]],TBLAREA[PLANTA],TBLAREA[PROG])</f>
        <v>01</v>
      </c>
      <c r="C923" s="50" t="s">
        <v>3045</v>
      </c>
      <c r="D923" s="49" t="str">
        <f>Tabla8[[#This Row],[Numero Documento]]&amp;Tabla8[[#This Row],[PROG]]&amp;LEFT(Tabla8[[#This Row],[Tipo Empleado]],3)</f>
        <v>0110029333901PER</v>
      </c>
      <c r="E923" s="49" t="s">
        <v>3911</v>
      </c>
      <c r="F923" s="50" t="s">
        <v>1060</v>
      </c>
      <c r="G923" s="49" t="s">
        <v>3133</v>
      </c>
      <c r="H923" s="49" t="s">
        <v>1116</v>
      </c>
      <c r="I923" s="51" t="s">
        <v>1679</v>
      </c>
      <c r="J923" s="50" t="s">
        <v>3135</v>
      </c>
      <c r="K923" t="str">
        <f t="shared" si="14"/>
        <v>M</v>
      </c>
    </row>
    <row r="924" spans="1:11">
      <c r="A924" s="48" t="s">
        <v>3001</v>
      </c>
      <c r="B924" s="49" t="str">
        <f>_xlfn.XLOOKUP(Tabla8[[#This Row],[Codigo Area Liquidacion]],TBLAREA[PLANTA],TBLAREA[PROG])</f>
        <v>01</v>
      </c>
      <c r="C924" s="50" t="s">
        <v>3045</v>
      </c>
      <c r="D924" s="49" t="str">
        <f>Tabla8[[#This Row],[Numero Documento]]&amp;Tabla8[[#This Row],[PROG]]&amp;LEFT(Tabla8[[#This Row],[Tipo Empleado]],3)</f>
        <v>0110029348701PER</v>
      </c>
      <c r="E924" s="49" t="s">
        <v>1938</v>
      </c>
      <c r="F924" s="50" t="s">
        <v>1060</v>
      </c>
      <c r="G924" s="49" t="s">
        <v>3133</v>
      </c>
      <c r="H924" s="49" t="s">
        <v>1116</v>
      </c>
      <c r="I924" s="51" t="s">
        <v>1679</v>
      </c>
      <c r="J924" s="50" t="s">
        <v>3135</v>
      </c>
      <c r="K924" t="str">
        <f t="shared" si="14"/>
        <v>M</v>
      </c>
    </row>
    <row r="925" spans="1:11">
      <c r="A925" s="48" t="s">
        <v>3061</v>
      </c>
      <c r="B925" s="49" t="str">
        <f>_xlfn.XLOOKUP(Tabla8[[#This Row],[Codigo Area Liquidacion]],TBLAREA[PLANTA],TBLAREA[PROG])</f>
        <v>01</v>
      </c>
      <c r="C925" s="50" t="s">
        <v>3045</v>
      </c>
      <c r="D925" s="49" t="str">
        <f>Tabla8[[#This Row],[Numero Documento]]&amp;Tabla8[[#This Row],[PROG]]&amp;LEFT(Tabla8[[#This Row],[Tipo Empleado]],3)</f>
        <v>0110032055301PER</v>
      </c>
      <c r="E925" s="49" t="s">
        <v>3074</v>
      </c>
      <c r="F925" s="50" t="s">
        <v>1060</v>
      </c>
      <c r="G925" s="49" t="s">
        <v>3133</v>
      </c>
      <c r="H925" s="49" t="s">
        <v>1116</v>
      </c>
      <c r="I925" s="51" t="s">
        <v>1679</v>
      </c>
      <c r="J925" s="50" t="s">
        <v>3135</v>
      </c>
      <c r="K925" t="str">
        <f t="shared" si="14"/>
        <v>M</v>
      </c>
    </row>
    <row r="926" spans="1:11">
      <c r="A926" s="48" t="s">
        <v>2098</v>
      </c>
      <c r="B926" s="49" t="str">
        <f>_xlfn.XLOOKUP(Tabla8[[#This Row],[Codigo Area Liquidacion]],TBLAREA[PLANTA],TBLAREA[PROG])</f>
        <v>01</v>
      </c>
      <c r="C926" s="50" t="s">
        <v>11</v>
      </c>
      <c r="D926" s="49" t="str">
        <f>Tabla8[[#This Row],[Numero Documento]]&amp;Tabla8[[#This Row],[PROG]]&amp;LEFT(Tabla8[[#This Row],[Tipo Empleado]],3)</f>
        <v>0110032084301FIJ</v>
      </c>
      <c r="E926" s="49" t="s">
        <v>696</v>
      </c>
      <c r="F926" s="50" t="s">
        <v>697</v>
      </c>
      <c r="G926" s="49" t="s">
        <v>3133</v>
      </c>
      <c r="H926" s="49" t="s">
        <v>695</v>
      </c>
      <c r="I926" s="51" t="s">
        <v>1720</v>
      </c>
      <c r="J926" s="50" t="s">
        <v>3135</v>
      </c>
      <c r="K926" t="str">
        <f t="shared" si="14"/>
        <v>M</v>
      </c>
    </row>
    <row r="927" spans="1:11">
      <c r="A927" s="48" t="s">
        <v>2939</v>
      </c>
      <c r="B927" s="49" t="str">
        <f>_xlfn.XLOOKUP(Tabla8[[#This Row],[Codigo Area Liquidacion]],TBLAREA[PLANTA],TBLAREA[PROG])</f>
        <v>01</v>
      </c>
      <c r="C927" s="50" t="s">
        <v>3045</v>
      </c>
      <c r="D927" s="49" t="str">
        <f>Tabla8[[#This Row],[Numero Documento]]&amp;Tabla8[[#This Row],[PROG]]&amp;LEFT(Tabla8[[#This Row],[Tipo Empleado]],3)</f>
        <v>0110034908101PER</v>
      </c>
      <c r="E927" s="49" t="s">
        <v>1651</v>
      </c>
      <c r="F927" s="50" t="s">
        <v>1060</v>
      </c>
      <c r="G927" s="49" t="s">
        <v>3133</v>
      </c>
      <c r="H927" s="49" t="s">
        <v>1116</v>
      </c>
      <c r="I927" s="51" t="s">
        <v>1679</v>
      </c>
      <c r="J927" s="50" t="s">
        <v>3135</v>
      </c>
      <c r="K927" t="str">
        <f t="shared" si="14"/>
        <v>M</v>
      </c>
    </row>
    <row r="928" spans="1:11">
      <c r="A928" s="48" t="s">
        <v>2998</v>
      </c>
      <c r="B928" s="49" t="str">
        <f>_xlfn.XLOOKUP(Tabla8[[#This Row],[Codigo Area Liquidacion]],TBLAREA[PLANTA],TBLAREA[PROG])</f>
        <v>01</v>
      </c>
      <c r="C928" s="50" t="s">
        <v>3045</v>
      </c>
      <c r="D928" s="49" t="str">
        <f>Tabla8[[#This Row],[Numero Documento]]&amp;Tabla8[[#This Row],[PROG]]&amp;LEFT(Tabla8[[#This Row],[Tipo Empleado]],3)</f>
        <v>0110036485801PER</v>
      </c>
      <c r="E928" s="49" t="s">
        <v>1772</v>
      </c>
      <c r="F928" s="50" t="s">
        <v>1060</v>
      </c>
      <c r="G928" s="49" t="s">
        <v>3133</v>
      </c>
      <c r="H928" s="49" t="s">
        <v>1116</v>
      </c>
      <c r="I928" s="51" t="s">
        <v>1679</v>
      </c>
      <c r="J928" s="50" t="s">
        <v>3135</v>
      </c>
      <c r="K928" t="str">
        <f t="shared" si="14"/>
        <v>M</v>
      </c>
    </row>
    <row r="929" spans="1:11">
      <c r="A929" s="48" t="s">
        <v>3313</v>
      </c>
      <c r="B929" s="49" t="str">
        <f>_xlfn.XLOOKUP(Tabla8[[#This Row],[Codigo Area Liquidacion]],TBLAREA[PLANTA],TBLAREA[PROG])</f>
        <v>01</v>
      </c>
      <c r="C929" s="50" t="s">
        <v>3045</v>
      </c>
      <c r="D929" s="49" t="str">
        <f>Tabla8[[#This Row],[Numero Documento]]&amp;Tabla8[[#This Row],[PROG]]&amp;LEFT(Tabla8[[#This Row],[Tipo Empleado]],3)</f>
        <v>0110039393101PER</v>
      </c>
      <c r="E929" s="49" t="s">
        <v>3281</v>
      </c>
      <c r="F929" s="50" t="s">
        <v>1060</v>
      </c>
      <c r="G929" s="49" t="s">
        <v>3133</v>
      </c>
      <c r="H929" s="49" t="s">
        <v>1116</v>
      </c>
      <c r="I929" s="51" t="s">
        <v>1679</v>
      </c>
      <c r="J929" s="50" t="s">
        <v>3135</v>
      </c>
      <c r="K929" t="str">
        <f t="shared" si="14"/>
        <v>M</v>
      </c>
    </row>
    <row r="930" spans="1:11">
      <c r="A930" s="48" t="s">
        <v>3659</v>
      </c>
      <c r="B930" s="49" t="str">
        <f>_xlfn.XLOOKUP(Tabla8[[#This Row],[Codigo Area Liquidacion]],TBLAREA[PLANTA],TBLAREA[PROG])</f>
        <v>01</v>
      </c>
      <c r="C930" s="50" t="s">
        <v>3036</v>
      </c>
      <c r="D930" s="49" t="str">
        <f>Tabla8[[#This Row],[Numero Documento]]&amp;Tabla8[[#This Row],[PROG]]&amp;LEFT(Tabla8[[#This Row],[Tipo Empleado]],3)</f>
        <v>0110039572001EMP</v>
      </c>
      <c r="E930" s="49" t="s">
        <v>3912</v>
      </c>
      <c r="F930" s="50" t="s">
        <v>1089</v>
      </c>
      <c r="G930" s="49" t="s">
        <v>3133</v>
      </c>
      <c r="H930" s="49" t="s">
        <v>1116</v>
      </c>
      <c r="I930" s="51" t="s">
        <v>1679</v>
      </c>
      <c r="J930" s="50" t="s">
        <v>3136</v>
      </c>
      <c r="K930" t="str">
        <f t="shared" si="14"/>
        <v>F</v>
      </c>
    </row>
    <row r="931" spans="1:11">
      <c r="A931" s="48" t="s">
        <v>2303</v>
      </c>
      <c r="B931" s="49" t="str">
        <f>_xlfn.XLOOKUP(Tabla8[[#This Row],[Codigo Area Liquidacion]],TBLAREA[PLANTA],TBLAREA[PROG])</f>
        <v>13</v>
      </c>
      <c r="C931" s="50" t="s">
        <v>11</v>
      </c>
      <c r="D931" s="49" t="str">
        <f>Tabla8[[#This Row],[Numero Documento]]&amp;Tabla8[[#This Row],[PROG]]&amp;LEFT(Tabla8[[#This Row],[Tipo Empleado]],3)</f>
        <v>0110040425813FIJ</v>
      </c>
      <c r="E931" s="49" t="s">
        <v>1773</v>
      </c>
      <c r="F931" s="50" t="s">
        <v>104</v>
      </c>
      <c r="G931" s="49" t="s">
        <v>3175</v>
      </c>
      <c r="H931" s="49" t="s">
        <v>342</v>
      </c>
      <c r="I931" s="51" t="s">
        <v>1670</v>
      </c>
      <c r="J931" s="50" t="s">
        <v>3136</v>
      </c>
      <c r="K931" t="str">
        <f t="shared" si="14"/>
        <v>F</v>
      </c>
    </row>
    <row r="932" spans="1:11">
      <c r="A932" s="48" t="s">
        <v>2920</v>
      </c>
      <c r="B932" s="49" t="str">
        <f>_xlfn.XLOOKUP(Tabla8[[#This Row],[Codigo Area Liquidacion]],TBLAREA[PLANTA],TBLAREA[PROG])</f>
        <v>01</v>
      </c>
      <c r="C932" s="50" t="s">
        <v>3045</v>
      </c>
      <c r="D932" s="49" t="str">
        <f>Tabla8[[#This Row],[Numero Documento]]&amp;Tabla8[[#This Row],[PROG]]&amp;LEFT(Tabla8[[#This Row],[Tipo Empleado]],3)</f>
        <v>0110042861201PER</v>
      </c>
      <c r="E932" s="49" t="s">
        <v>1774</v>
      </c>
      <c r="F932" s="50" t="s">
        <v>1060</v>
      </c>
      <c r="G932" s="49" t="s">
        <v>3133</v>
      </c>
      <c r="H932" s="49" t="s">
        <v>1116</v>
      </c>
      <c r="I932" s="51" t="s">
        <v>1679</v>
      </c>
      <c r="J932" s="50" t="s">
        <v>3135</v>
      </c>
      <c r="K932" t="str">
        <f t="shared" si="14"/>
        <v>M</v>
      </c>
    </row>
    <row r="933" spans="1:11">
      <c r="A933" s="48" t="s">
        <v>2817</v>
      </c>
      <c r="B933" s="49" t="str">
        <f>_xlfn.XLOOKUP(Tabla8[[#This Row],[Codigo Area Liquidacion]],TBLAREA[PLANTA],TBLAREA[PROG])</f>
        <v>01</v>
      </c>
      <c r="C933" s="50" t="s">
        <v>3036</v>
      </c>
      <c r="D933" s="49" t="str">
        <f>Tabla8[[#This Row],[Numero Documento]]&amp;Tabla8[[#This Row],[PROG]]&amp;LEFT(Tabla8[[#This Row],[Tipo Empleado]],3)</f>
        <v>0120001307401EMP</v>
      </c>
      <c r="E933" s="49" t="s">
        <v>1634</v>
      </c>
      <c r="F933" s="50" t="s">
        <v>1635</v>
      </c>
      <c r="G933" s="49" t="s">
        <v>3133</v>
      </c>
      <c r="H933" s="49" t="s">
        <v>1116</v>
      </c>
      <c r="I933" s="51" t="s">
        <v>1679</v>
      </c>
      <c r="J933" s="50" t="s">
        <v>3135</v>
      </c>
      <c r="K933" t="str">
        <f t="shared" si="14"/>
        <v>M</v>
      </c>
    </row>
    <row r="934" spans="1:11">
      <c r="A934" s="48" t="s">
        <v>2701</v>
      </c>
      <c r="B934" s="49" t="str">
        <f>_xlfn.XLOOKUP(Tabla8[[#This Row],[Codigo Area Liquidacion]],TBLAREA[PLANTA],TBLAREA[PROG])</f>
        <v>11</v>
      </c>
      <c r="C934" s="50" t="s">
        <v>11</v>
      </c>
      <c r="D934" s="49" t="str">
        <f>Tabla8[[#This Row],[Numero Documento]]&amp;Tabla8[[#This Row],[PROG]]&amp;LEFT(Tabla8[[#This Row],[Tipo Empleado]],3)</f>
        <v>0120002979911FIJ</v>
      </c>
      <c r="E934" s="49" t="s">
        <v>1292</v>
      </c>
      <c r="F934" s="50" t="s">
        <v>8</v>
      </c>
      <c r="G934" s="49" t="s">
        <v>3145</v>
      </c>
      <c r="H934" s="49" t="s">
        <v>1290</v>
      </c>
      <c r="I934" s="51" t="s">
        <v>1727</v>
      </c>
      <c r="J934" s="50" t="s">
        <v>3135</v>
      </c>
      <c r="K934" t="str">
        <f t="shared" si="14"/>
        <v>M</v>
      </c>
    </row>
    <row r="935" spans="1:11">
      <c r="A935" s="48" t="s">
        <v>4086</v>
      </c>
      <c r="B935" s="49" t="str">
        <f>_xlfn.XLOOKUP(Tabla8[[#This Row],[Codigo Area Liquidacion]],TBLAREA[PLANTA],TBLAREA[PROG])</f>
        <v>01</v>
      </c>
      <c r="C935" s="50" t="s">
        <v>3036</v>
      </c>
      <c r="D935" s="49" t="str">
        <f>Tabla8[[#This Row],[Numero Documento]]&amp;Tabla8[[#This Row],[PROG]]&amp;LEFT(Tabla8[[#This Row],[Tipo Empleado]],3)</f>
        <v>0120003972301EMP</v>
      </c>
      <c r="E935" s="49" t="s">
        <v>1618</v>
      </c>
      <c r="F935" s="50" t="s">
        <v>3217</v>
      </c>
      <c r="G935" s="49" t="s">
        <v>3133</v>
      </c>
      <c r="H935" s="49" t="s">
        <v>1116</v>
      </c>
      <c r="I935" s="51" t="s">
        <v>1679</v>
      </c>
      <c r="J935" s="50" t="s">
        <v>3136</v>
      </c>
      <c r="K935" t="str">
        <f t="shared" si="14"/>
        <v>F</v>
      </c>
    </row>
    <row r="936" spans="1:11">
      <c r="A936" s="48" t="s">
        <v>1318</v>
      </c>
      <c r="B936" s="49" t="str">
        <f>_xlfn.XLOOKUP(Tabla8[[#This Row],[Codigo Area Liquidacion]],TBLAREA[PLANTA],TBLAREA[PROG])</f>
        <v>01</v>
      </c>
      <c r="C936" s="50" t="s">
        <v>11</v>
      </c>
      <c r="D936" s="49" t="str">
        <f>Tabla8[[#This Row],[Numero Documento]]&amp;Tabla8[[#This Row],[PROG]]&amp;LEFT(Tabla8[[#This Row],[Tipo Empleado]],3)</f>
        <v>0120006276601FIJ</v>
      </c>
      <c r="E936" s="49" t="s">
        <v>291</v>
      </c>
      <c r="F936" s="50" t="s">
        <v>292</v>
      </c>
      <c r="G936" s="49" t="s">
        <v>3133</v>
      </c>
      <c r="H936" s="49" t="s">
        <v>288</v>
      </c>
      <c r="I936" s="51" t="s">
        <v>1668</v>
      </c>
      <c r="J936" s="50" t="s">
        <v>3135</v>
      </c>
      <c r="K936" t="str">
        <f t="shared" si="14"/>
        <v>M</v>
      </c>
    </row>
    <row r="937" spans="1:11">
      <c r="A937" s="48" t="s">
        <v>2692</v>
      </c>
      <c r="B937" s="49" t="str">
        <f>_xlfn.XLOOKUP(Tabla8[[#This Row],[Codigo Area Liquidacion]],TBLAREA[PLANTA],TBLAREA[PROG])</f>
        <v>11</v>
      </c>
      <c r="C937" s="50" t="s">
        <v>11</v>
      </c>
      <c r="D937" s="49" t="str">
        <f>Tabla8[[#This Row],[Numero Documento]]&amp;Tabla8[[#This Row],[PROG]]&amp;LEFT(Tabla8[[#This Row],[Tipo Empleado]],3)</f>
        <v>0120029012811FIJ</v>
      </c>
      <c r="E937" s="49" t="s">
        <v>892</v>
      </c>
      <c r="F937" s="50" t="s">
        <v>60</v>
      </c>
      <c r="G937" s="49" t="s">
        <v>3145</v>
      </c>
      <c r="H937" s="49" t="s">
        <v>830</v>
      </c>
      <c r="I937" s="51" t="s">
        <v>1672</v>
      </c>
      <c r="J937" s="50" t="s">
        <v>3136</v>
      </c>
      <c r="K937" t="str">
        <f t="shared" si="14"/>
        <v>F</v>
      </c>
    </row>
    <row r="938" spans="1:11">
      <c r="A938" s="48" t="s">
        <v>2763</v>
      </c>
      <c r="B938" s="49" t="str">
        <f>_xlfn.XLOOKUP(Tabla8[[#This Row],[Codigo Area Liquidacion]],TBLAREA[PLANTA],TBLAREA[PROG])</f>
        <v>01</v>
      </c>
      <c r="C938" s="50" t="s">
        <v>3036</v>
      </c>
      <c r="D938" s="49" t="str">
        <f>Tabla8[[#This Row],[Numero Documento]]&amp;Tabla8[[#This Row],[PROG]]&amp;LEFT(Tabla8[[#This Row],[Tipo Empleado]],3)</f>
        <v>0120043368601EMP</v>
      </c>
      <c r="E938" s="49" t="s">
        <v>1182</v>
      </c>
      <c r="F938" s="50" t="s">
        <v>3137</v>
      </c>
      <c r="G938" s="49" t="s">
        <v>3133</v>
      </c>
      <c r="H938" s="49" t="s">
        <v>1116</v>
      </c>
      <c r="I938" s="51" t="s">
        <v>1679</v>
      </c>
      <c r="J938" s="50" t="s">
        <v>3135</v>
      </c>
      <c r="K938" t="str">
        <f t="shared" si="14"/>
        <v>M</v>
      </c>
    </row>
    <row r="939" spans="1:11">
      <c r="A939" s="48" t="s">
        <v>1340</v>
      </c>
      <c r="B939" s="49" t="str">
        <f>_xlfn.XLOOKUP(Tabla8[[#This Row],[Codigo Area Liquidacion]],TBLAREA[PLANTA],TBLAREA[PROG])</f>
        <v>01</v>
      </c>
      <c r="C939" s="50" t="s">
        <v>11</v>
      </c>
      <c r="D939" s="49" t="str">
        <f>Tabla8[[#This Row],[Numero Documento]]&amp;Tabla8[[#This Row],[PROG]]&amp;LEFT(Tabla8[[#This Row],[Tipo Empleado]],3)</f>
        <v>0120043541801FIJ</v>
      </c>
      <c r="E939" s="49" t="s">
        <v>285</v>
      </c>
      <c r="F939" s="50" t="s">
        <v>284</v>
      </c>
      <c r="G939" s="49" t="s">
        <v>3133</v>
      </c>
      <c r="H939" s="49" t="s">
        <v>282</v>
      </c>
      <c r="I939" s="51" t="s">
        <v>1721</v>
      </c>
      <c r="J939" s="50" t="s">
        <v>3136</v>
      </c>
      <c r="K939" t="str">
        <f t="shared" si="14"/>
        <v>F</v>
      </c>
    </row>
    <row r="940" spans="1:11">
      <c r="A940" s="48" t="s">
        <v>2989</v>
      </c>
      <c r="B940" s="49" t="str">
        <f>_xlfn.XLOOKUP(Tabla8[[#This Row],[Codigo Area Liquidacion]],TBLAREA[PLANTA],TBLAREA[PROG])</f>
        <v>01</v>
      </c>
      <c r="C940" s="50" t="s">
        <v>3045</v>
      </c>
      <c r="D940" s="49" t="str">
        <f>Tabla8[[#This Row],[Numero Documento]]&amp;Tabla8[[#This Row],[PROG]]&amp;LEFT(Tabla8[[#This Row],[Tipo Empleado]],3)</f>
        <v>0120082004901PER</v>
      </c>
      <c r="E940" s="49" t="s">
        <v>1775</v>
      </c>
      <c r="F940" s="50" t="s">
        <v>1060</v>
      </c>
      <c r="G940" s="49" t="s">
        <v>3133</v>
      </c>
      <c r="H940" s="49" t="s">
        <v>1116</v>
      </c>
      <c r="I940" s="51" t="s">
        <v>1679</v>
      </c>
      <c r="J940" s="50" t="s">
        <v>3135</v>
      </c>
      <c r="K940" t="str">
        <f t="shared" si="14"/>
        <v>M</v>
      </c>
    </row>
    <row r="941" spans="1:11">
      <c r="A941" s="48" t="s">
        <v>1558</v>
      </c>
      <c r="B941" s="49" t="str">
        <f>_xlfn.XLOOKUP(Tabla8[[#This Row],[Codigo Area Liquidacion]],TBLAREA[PLANTA],TBLAREA[PROG])</f>
        <v>11</v>
      </c>
      <c r="C941" s="50" t="s">
        <v>11</v>
      </c>
      <c r="D941" s="49" t="str">
        <f>Tabla8[[#This Row],[Numero Documento]]&amp;Tabla8[[#This Row],[PROG]]&amp;LEFT(Tabla8[[#This Row],[Tipo Empleado]],3)</f>
        <v>0120087323811FIJ</v>
      </c>
      <c r="E941" s="49" t="s">
        <v>178</v>
      </c>
      <c r="F941" s="50" t="s">
        <v>10</v>
      </c>
      <c r="G941" s="49" t="s">
        <v>3145</v>
      </c>
      <c r="H941" s="49" t="s">
        <v>1951</v>
      </c>
      <c r="I941" s="51" t="s">
        <v>1683</v>
      </c>
      <c r="J941" s="50" t="s">
        <v>3135</v>
      </c>
      <c r="K941" t="str">
        <f t="shared" si="14"/>
        <v>M</v>
      </c>
    </row>
    <row r="942" spans="1:11">
      <c r="A942" s="48" t="s">
        <v>2672</v>
      </c>
      <c r="B942" s="49" t="str">
        <f>_xlfn.XLOOKUP(Tabla8[[#This Row],[Codigo Area Liquidacion]],TBLAREA[PLANTA],TBLAREA[PROG])</f>
        <v>11</v>
      </c>
      <c r="C942" s="50" t="s">
        <v>11</v>
      </c>
      <c r="D942" s="49" t="str">
        <f>Tabla8[[#This Row],[Numero Documento]]&amp;Tabla8[[#This Row],[PROG]]&amp;LEFT(Tabla8[[#This Row],[Tipo Empleado]],3)</f>
        <v>0120087644711FIJ</v>
      </c>
      <c r="E942" s="49" t="s">
        <v>1291</v>
      </c>
      <c r="F942" s="50" t="s">
        <v>128</v>
      </c>
      <c r="G942" s="49" t="s">
        <v>3145</v>
      </c>
      <c r="H942" s="49" t="s">
        <v>1290</v>
      </c>
      <c r="I942" s="51" t="s">
        <v>1727</v>
      </c>
      <c r="J942" s="50" t="s">
        <v>3135</v>
      </c>
      <c r="K942" t="str">
        <f t="shared" si="14"/>
        <v>M</v>
      </c>
    </row>
    <row r="943" spans="1:11">
      <c r="A943" s="48" t="s">
        <v>3581</v>
      </c>
      <c r="B943" s="49" t="str">
        <f>_xlfn.XLOOKUP(Tabla8[[#This Row],[Codigo Area Liquidacion]],TBLAREA[PLANTA],TBLAREA[PROG])</f>
        <v>01</v>
      </c>
      <c r="C943" s="50" t="s">
        <v>3036</v>
      </c>
      <c r="D943" s="49" t="str">
        <f>Tabla8[[#This Row],[Numero Documento]]&amp;Tabla8[[#This Row],[PROG]]&amp;LEFT(Tabla8[[#This Row],[Tipo Empleado]],3)</f>
        <v>0120087895501EMP</v>
      </c>
      <c r="E943" s="49" t="s">
        <v>3580</v>
      </c>
      <c r="F943" s="50" t="s">
        <v>1173</v>
      </c>
      <c r="G943" s="49" t="s">
        <v>3133</v>
      </c>
      <c r="H943" s="49" t="s">
        <v>1116</v>
      </c>
      <c r="I943" s="51" t="s">
        <v>1679</v>
      </c>
      <c r="J943" s="50" t="s">
        <v>3135</v>
      </c>
      <c r="K943" t="str">
        <f t="shared" si="14"/>
        <v>M</v>
      </c>
    </row>
    <row r="944" spans="1:11">
      <c r="A944" s="48" t="s">
        <v>2643</v>
      </c>
      <c r="B944" s="49" t="str">
        <f>_xlfn.XLOOKUP(Tabla8[[#This Row],[Codigo Area Liquidacion]],TBLAREA[PLANTA],TBLAREA[PROG])</f>
        <v>11</v>
      </c>
      <c r="C944" s="50" t="s">
        <v>11</v>
      </c>
      <c r="D944" s="49" t="str">
        <f>Tabla8[[#This Row],[Numero Documento]]&amp;Tabla8[[#This Row],[PROG]]&amp;LEFT(Tabla8[[#This Row],[Tipo Empleado]],3)</f>
        <v>0120090714311FIJ</v>
      </c>
      <c r="E944" s="49" t="s">
        <v>865</v>
      </c>
      <c r="F944" s="50" t="s">
        <v>866</v>
      </c>
      <c r="G944" s="49" t="s">
        <v>3145</v>
      </c>
      <c r="H944" s="49" t="s">
        <v>830</v>
      </c>
      <c r="I944" s="51" t="s">
        <v>1672</v>
      </c>
      <c r="J944" s="50" t="s">
        <v>3135</v>
      </c>
      <c r="K944" t="str">
        <f t="shared" si="14"/>
        <v>M</v>
      </c>
    </row>
    <row r="945" spans="1:11">
      <c r="A945" s="48" t="s">
        <v>3236</v>
      </c>
      <c r="B945" s="49" t="str">
        <f>_xlfn.XLOOKUP(Tabla8[[#This Row],[Codigo Area Liquidacion]],TBLAREA[PLANTA],TBLAREA[PROG])</f>
        <v>01</v>
      </c>
      <c r="C945" s="50" t="s">
        <v>3045</v>
      </c>
      <c r="D945" s="49" t="str">
        <f>Tabla8[[#This Row],[Numero Documento]]&amp;Tabla8[[#This Row],[PROG]]&amp;LEFT(Tabla8[[#This Row],[Tipo Empleado]],3)</f>
        <v>0120094555601PER</v>
      </c>
      <c r="E945" s="49" t="s">
        <v>3221</v>
      </c>
      <c r="F945" s="50" t="s">
        <v>1060</v>
      </c>
      <c r="G945" s="49" t="s">
        <v>3133</v>
      </c>
      <c r="H945" s="49" t="s">
        <v>1116</v>
      </c>
      <c r="I945" s="51" t="s">
        <v>1679</v>
      </c>
      <c r="J945" s="50" t="s">
        <v>3135</v>
      </c>
      <c r="K945" t="str">
        <f t="shared" si="14"/>
        <v>M</v>
      </c>
    </row>
    <row r="946" spans="1:11">
      <c r="A946" s="48" t="s">
        <v>2078</v>
      </c>
      <c r="B946" s="49" t="str">
        <f>_xlfn.XLOOKUP(Tabla8[[#This Row],[Codigo Area Liquidacion]],TBLAREA[PLANTA],TBLAREA[PROG])</f>
        <v>01</v>
      </c>
      <c r="C946" s="50" t="s">
        <v>11</v>
      </c>
      <c r="D946" s="49" t="str">
        <f>Tabla8[[#This Row],[Numero Documento]]&amp;Tabla8[[#This Row],[PROG]]&amp;LEFT(Tabla8[[#This Row],[Tipo Empleado]],3)</f>
        <v>0120098938001FIJ</v>
      </c>
      <c r="E946" s="49" t="s">
        <v>2077</v>
      </c>
      <c r="F946" s="50" t="s">
        <v>120</v>
      </c>
      <c r="G946" s="49" t="s">
        <v>3133</v>
      </c>
      <c r="H946" s="49" t="s">
        <v>695</v>
      </c>
      <c r="I946" s="51" t="s">
        <v>1720</v>
      </c>
      <c r="J946" s="50" t="s">
        <v>3135</v>
      </c>
      <c r="K946" t="str">
        <f t="shared" si="14"/>
        <v>M</v>
      </c>
    </row>
    <row r="947" spans="1:11">
      <c r="A947" s="48" t="s">
        <v>2480</v>
      </c>
      <c r="B947" s="49" t="str">
        <f>_xlfn.XLOOKUP(Tabla8[[#This Row],[Codigo Area Liquidacion]],TBLAREA[PLANTA],TBLAREA[PROG])</f>
        <v>13</v>
      </c>
      <c r="C947" s="50" t="s">
        <v>11</v>
      </c>
      <c r="D947" s="49" t="str">
        <f>Tabla8[[#This Row],[Numero Documento]]&amp;Tabla8[[#This Row],[PROG]]&amp;LEFT(Tabla8[[#This Row],[Tipo Empleado]],3)</f>
        <v>0120102289213FIJ</v>
      </c>
      <c r="E947" s="49" t="s">
        <v>545</v>
      </c>
      <c r="F947" s="50" t="s">
        <v>393</v>
      </c>
      <c r="G947" s="49" t="s">
        <v>3175</v>
      </c>
      <c r="H947" s="49" t="s">
        <v>342</v>
      </c>
      <c r="I947" s="51" t="s">
        <v>1670</v>
      </c>
      <c r="J947" s="50" t="s">
        <v>3135</v>
      </c>
      <c r="K947" t="str">
        <f t="shared" si="14"/>
        <v>M</v>
      </c>
    </row>
    <row r="948" spans="1:11">
      <c r="A948" s="48" t="s">
        <v>2596</v>
      </c>
      <c r="B948" s="49" t="str">
        <f>_xlfn.XLOOKUP(Tabla8[[#This Row],[Codigo Area Liquidacion]],TBLAREA[PLANTA],TBLAREA[PROG])</f>
        <v>11</v>
      </c>
      <c r="C948" s="50" t="s">
        <v>11</v>
      </c>
      <c r="D948" s="49" t="str">
        <f>Tabla8[[#This Row],[Numero Documento]]&amp;Tabla8[[#This Row],[PROG]]&amp;LEFT(Tabla8[[#This Row],[Tipo Empleado]],3)</f>
        <v>0120119445111FIJ</v>
      </c>
      <c r="E948" s="49" t="s">
        <v>1615</v>
      </c>
      <c r="F948" s="50" t="s">
        <v>10</v>
      </c>
      <c r="G948" s="49" t="s">
        <v>3145</v>
      </c>
      <c r="H948" s="49" t="s">
        <v>1290</v>
      </c>
      <c r="I948" s="51" t="s">
        <v>1727</v>
      </c>
      <c r="J948" s="50" t="s">
        <v>3136</v>
      </c>
      <c r="K948" t="str">
        <f t="shared" si="14"/>
        <v>F</v>
      </c>
    </row>
    <row r="949" spans="1:11">
      <c r="A949" s="48" t="s">
        <v>2896</v>
      </c>
      <c r="B949" s="49" t="str">
        <f>_xlfn.XLOOKUP(Tabla8[[#This Row],[Codigo Area Liquidacion]],TBLAREA[PLANTA],TBLAREA[PROG])</f>
        <v>01</v>
      </c>
      <c r="C949" s="50" t="s">
        <v>3046</v>
      </c>
      <c r="D949" s="49" t="str">
        <f>Tabla8[[#This Row],[Numero Documento]]&amp;Tabla8[[#This Row],[PROG]]&amp;LEFT(Tabla8[[#This Row],[Tipo Empleado]],3)</f>
        <v>0130006496901TRA</v>
      </c>
      <c r="E949" s="49" t="s">
        <v>1009</v>
      </c>
      <c r="F949" s="50" t="s">
        <v>444</v>
      </c>
      <c r="G949" s="49" t="s">
        <v>3133</v>
      </c>
      <c r="H949" s="49" t="s">
        <v>1116</v>
      </c>
      <c r="I949" s="51" t="s">
        <v>1679</v>
      </c>
      <c r="J949" s="50" t="s">
        <v>3135</v>
      </c>
      <c r="K949" t="str">
        <f t="shared" si="14"/>
        <v>M</v>
      </c>
    </row>
    <row r="950" spans="1:11">
      <c r="A950" s="48" t="s">
        <v>2565</v>
      </c>
      <c r="B950" s="49" t="str">
        <f>_xlfn.XLOOKUP(Tabla8[[#This Row],[Codigo Area Liquidacion]],TBLAREA[PLANTA],TBLAREA[PROG])</f>
        <v>11</v>
      </c>
      <c r="C950" s="50" t="s">
        <v>11</v>
      </c>
      <c r="D950" s="49" t="str">
        <f>Tabla8[[#This Row],[Numero Documento]]&amp;Tabla8[[#This Row],[PROG]]&amp;LEFT(Tabla8[[#This Row],[Tipo Empleado]],3)</f>
        <v>0130007043811FIJ</v>
      </c>
      <c r="E950" s="49" t="s">
        <v>331</v>
      </c>
      <c r="F950" s="50" t="s">
        <v>333</v>
      </c>
      <c r="G950" s="49" t="s">
        <v>3145</v>
      </c>
      <c r="H950" s="49" t="s">
        <v>332</v>
      </c>
      <c r="I950" s="51" t="s">
        <v>1722</v>
      </c>
      <c r="J950" s="50" t="s">
        <v>3136</v>
      </c>
      <c r="K950" t="str">
        <f t="shared" si="14"/>
        <v>F</v>
      </c>
    </row>
    <row r="951" spans="1:11">
      <c r="A951" s="48" t="s">
        <v>1313</v>
      </c>
      <c r="B951" s="49" t="str">
        <f>_xlfn.XLOOKUP(Tabla8[[#This Row],[Codigo Area Liquidacion]],TBLAREA[PLANTA],TBLAREA[PROG])</f>
        <v>01</v>
      </c>
      <c r="C951" s="50" t="s">
        <v>11</v>
      </c>
      <c r="D951" s="49" t="str">
        <f>Tabla8[[#This Row],[Numero Documento]]&amp;Tabla8[[#This Row],[PROG]]&amp;LEFT(Tabla8[[#This Row],[Tipo Empleado]],3)</f>
        <v>0130012482101FIJ</v>
      </c>
      <c r="E951" s="49" t="s">
        <v>770</v>
      </c>
      <c r="F951" s="50" t="s">
        <v>8</v>
      </c>
      <c r="G951" s="49" t="s">
        <v>3133</v>
      </c>
      <c r="H951" s="49" t="s">
        <v>1116</v>
      </c>
      <c r="I951" s="51" t="s">
        <v>1679</v>
      </c>
      <c r="J951" s="50" t="s">
        <v>3135</v>
      </c>
      <c r="K951" t="str">
        <f t="shared" si="14"/>
        <v>M</v>
      </c>
    </row>
    <row r="952" spans="1:11">
      <c r="A952" s="48" t="s">
        <v>2401</v>
      </c>
      <c r="B952" s="49" t="str">
        <f>_xlfn.XLOOKUP(Tabla8[[#This Row],[Codigo Area Liquidacion]],TBLAREA[PLANTA],TBLAREA[PROG])</f>
        <v>13</v>
      </c>
      <c r="C952" s="50" t="s">
        <v>11</v>
      </c>
      <c r="D952" s="49" t="str">
        <f>Tabla8[[#This Row],[Numero Documento]]&amp;Tabla8[[#This Row],[PROG]]&amp;LEFT(Tabla8[[#This Row],[Tipo Empleado]],3)</f>
        <v>0130021222013FIJ</v>
      </c>
      <c r="E952" s="49" t="s">
        <v>1152</v>
      </c>
      <c r="F952" s="50" t="s">
        <v>67</v>
      </c>
      <c r="G952" s="49" t="s">
        <v>3175</v>
      </c>
      <c r="H952" s="49" t="s">
        <v>342</v>
      </c>
      <c r="I952" s="51" t="s">
        <v>1670</v>
      </c>
      <c r="J952" s="50" t="s">
        <v>3135</v>
      </c>
      <c r="K952" t="str">
        <f t="shared" si="14"/>
        <v>M</v>
      </c>
    </row>
    <row r="953" spans="1:11">
      <c r="A953" s="48" t="s">
        <v>2330</v>
      </c>
      <c r="B953" s="49" t="str">
        <f>_xlfn.XLOOKUP(Tabla8[[#This Row],[Codigo Area Liquidacion]],TBLAREA[PLANTA],TBLAREA[PROG])</f>
        <v>13</v>
      </c>
      <c r="C953" s="50" t="s">
        <v>11</v>
      </c>
      <c r="D953" s="49" t="str">
        <f>Tabla8[[#This Row],[Numero Documento]]&amp;Tabla8[[#This Row],[PROG]]&amp;LEFT(Tabla8[[#This Row],[Tipo Empleado]],3)</f>
        <v>0130025572413FIJ</v>
      </c>
      <c r="E953" s="49" t="s">
        <v>1776</v>
      </c>
      <c r="F953" s="50" t="s">
        <v>27</v>
      </c>
      <c r="G953" s="49" t="s">
        <v>3175</v>
      </c>
      <c r="H953" s="49" t="s">
        <v>1952</v>
      </c>
      <c r="I953" s="51" t="s">
        <v>1677</v>
      </c>
      <c r="J953" s="50" t="s">
        <v>3135</v>
      </c>
      <c r="K953" t="str">
        <f t="shared" si="14"/>
        <v>M</v>
      </c>
    </row>
    <row r="954" spans="1:11">
      <c r="A954" s="48" t="s">
        <v>2454</v>
      </c>
      <c r="B954" s="49" t="str">
        <f>_xlfn.XLOOKUP(Tabla8[[#This Row],[Codigo Area Liquidacion]],TBLAREA[PLANTA],TBLAREA[PROG])</f>
        <v>13</v>
      </c>
      <c r="C954" s="50" t="s">
        <v>11</v>
      </c>
      <c r="D954" s="49" t="str">
        <f>Tabla8[[#This Row],[Numero Documento]]&amp;Tabla8[[#This Row],[PROG]]&amp;LEFT(Tabla8[[#This Row],[Tipo Empleado]],3)</f>
        <v>0130036666113FIJ</v>
      </c>
      <c r="E954" s="49" t="s">
        <v>1154</v>
      </c>
      <c r="F954" s="50" t="s">
        <v>8</v>
      </c>
      <c r="G954" s="49" t="s">
        <v>3175</v>
      </c>
      <c r="H954" s="49" t="s">
        <v>342</v>
      </c>
      <c r="I954" s="51" t="s">
        <v>1670</v>
      </c>
      <c r="J954" s="50" t="s">
        <v>3136</v>
      </c>
      <c r="K954" t="str">
        <f t="shared" si="14"/>
        <v>F</v>
      </c>
    </row>
    <row r="955" spans="1:11">
      <c r="A955" s="48" t="s">
        <v>3550</v>
      </c>
      <c r="B955" s="49" t="str">
        <f>_xlfn.XLOOKUP(Tabla8[[#This Row],[Codigo Area Liquidacion]],TBLAREA[PLANTA],TBLAREA[PROG])</f>
        <v>01</v>
      </c>
      <c r="C955" s="50" t="s">
        <v>3036</v>
      </c>
      <c r="D955" s="49" t="str">
        <f>Tabla8[[#This Row],[Numero Documento]]&amp;Tabla8[[#This Row],[PROG]]&amp;LEFT(Tabla8[[#This Row],[Tipo Empleado]],3)</f>
        <v>0130036819601EMP</v>
      </c>
      <c r="E955" s="49" t="s">
        <v>3913</v>
      </c>
      <c r="F955" s="50" t="s">
        <v>1173</v>
      </c>
      <c r="G955" s="49" t="s">
        <v>3133</v>
      </c>
      <c r="H955" s="49" t="s">
        <v>1116</v>
      </c>
      <c r="I955" s="51" t="s">
        <v>1679</v>
      </c>
      <c r="J955" s="50" t="s">
        <v>3136</v>
      </c>
      <c r="K955" t="str">
        <f t="shared" si="14"/>
        <v>F</v>
      </c>
    </row>
    <row r="956" spans="1:11">
      <c r="A956" s="48" t="s">
        <v>2214</v>
      </c>
      <c r="B956" s="49" t="str">
        <f>_xlfn.XLOOKUP(Tabla8[[#This Row],[Codigo Area Liquidacion]],TBLAREA[PLANTA],TBLAREA[PROG])</f>
        <v>01</v>
      </c>
      <c r="C956" s="50" t="s">
        <v>11</v>
      </c>
      <c r="D956" s="49" t="str">
        <f>Tabla8[[#This Row],[Numero Documento]]&amp;Tabla8[[#This Row],[PROG]]&amp;LEFT(Tabla8[[#This Row],[Tipo Empleado]],3)</f>
        <v>0130038382301FIJ</v>
      </c>
      <c r="E956" s="49" t="s">
        <v>713</v>
      </c>
      <c r="F956" s="50" t="s">
        <v>128</v>
      </c>
      <c r="G956" s="49" t="s">
        <v>3133</v>
      </c>
      <c r="H956" s="49" t="s">
        <v>699</v>
      </c>
      <c r="I956" s="51" t="s">
        <v>1708</v>
      </c>
      <c r="J956" s="50" t="s">
        <v>3135</v>
      </c>
      <c r="K956" t="str">
        <f t="shared" si="14"/>
        <v>M</v>
      </c>
    </row>
    <row r="957" spans="1:11">
      <c r="A957" s="48" t="s">
        <v>2845</v>
      </c>
      <c r="B957" s="49" t="str">
        <f>_xlfn.XLOOKUP(Tabla8[[#This Row],[Codigo Area Liquidacion]],TBLAREA[PLANTA],TBLAREA[PROG])</f>
        <v>01</v>
      </c>
      <c r="C957" s="50" t="s">
        <v>3036</v>
      </c>
      <c r="D957" s="49" t="str">
        <f>Tabla8[[#This Row],[Numero Documento]]&amp;Tabla8[[#This Row],[PROG]]&amp;LEFT(Tabla8[[#This Row],[Tipo Empleado]],3)</f>
        <v>0130049657501EMP</v>
      </c>
      <c r="E957" s="49" t="s">
        <v>2004</v>
      </c>
      <c r="F957" s="50" t="s">
        <v>284</v>
      </c>
      <c r="G957" s="49" t="s">
        <v>3133</v>
      </c>
      <c r="H957" s="49" t="s">
        <v>1116</v>
      </c>
      <c r="I957" s="51" t="s">
        <v>1679</v>
      </c>
      <c r="J957" s="50" t="s">
        <v>3136</v>
      </c>
      <c r="K957" t="str">
        <f t="shared" si="14"/>
        <v>F</v>
      </c>
    </row>
    <row r="958" spans="1:11">
      <c r="A958" s="48" t="s">
        <v>3679</v>
      </c>
      <c r="B958" s="49" t="str">
        <f>_xlfn.XLOOKUP(Tabla8[[#This Row],[Codigo Area Liquidacion]],TBLAREA[PLANTA],TBLAREA[PROG])</f>
        <v>01</v>
      </c>
      <c r="C958" s="50" t="s">
        <v>3036</v>
      </c>
      <c r="D958" s="49" t="str">
        <f>Tabla8[[#This Row],[Numero Documento]]&amp;Tabla8[[#This Row],[PROG]]&amp;LEFT(Tabla8[[#This Row],[Tipo Empleado]],3)</f>
        <v>0130050716501EMP</v>
      </c>
      <c r="E958" s="49" t="s">
        <v>3678</v>
      </c>
      <c r="F958" s="50" t="s">
        <v>3680</v>
      </c>
      <c r="G958" s="49" t="s">
        <v>3133</v>
      </c>
      <c r="H958" s="49" t="s">
        <v>1116</v>
      </c>
      <c r="I958" s="51" t="s">
        <v>1679</v>
      </c>
      <c r="J958" s="50" t="s">
        <v>3136</v>
      </c>
      <c r="K958" t="str">
        <f t="shared" si="14"/>
        <v>F</v>
      </c>
    </row>
    <row r="959" spans="1:11">
      <c r="A959" s="48" t="s">
        <v>2918</v>
      </c>
      <c r="B959" s="49" t="str">
        <f>_xlfn.XLOOKUP(Tabla8[[#This Row],[Codigo Area Liquidacion]],TBLAREA[PLANTA],TBLAREA[PROG])</f>
        <v>01</v>
      </c>
      <c r="C959" s="50" t="s">
        <v>3045</v>
      </c>
      <c r="D959" s="49" t="str">
        <f>Tabla8[[#This Row],[Numero Documento]]&amp;Tabla8[[#This Row],[PROG]]&amp;LEFT(Tabla8[[#This Row],[Tipo Empleado]],3)</f>
        <v>0140012994401PER</v>
      </c>
      <c r="E959" s="49" t="s">
        <v>1889</v>
      </c>
      <c r="F959" s="50" t="s">
        <v>1060</v>
      </c>
      <c r="G959" s="49" t="s">
        <v>3133</v>
      </c>
      <c r="H959" s="49" t="s">
        <v>1116</v>
      </c>
      <c r="I959" s="51" t="s">
        <v>1679</v>
      </c>
      <c r="J959" s="50" t="s">
        <v>3135</v>
      </c>
      <c r="K959" t="str">
        <f t="shared" si="14"/>
        <v>M</v>
      </c>
    </row>
    <row r="960" spans="1:11">
      <c r="A960" s="48" t="s">
        <v>2230</v>
      </c>
      <c r="B960" s="49" t="str">
        <f>_xlfn.XLOOKUP(Tabla8[[#This Row],[Codigo Area Liquidacion]],TBLAREA[PLANTA],TBLAREA[PROG])</f>
        <v>01</v>
      </c>
      <c r="C960" s="50" t="s">
        <v>11</v>
      </c>
      <c r="D960" s="49" t="str">
        <f>Tabla8[[#This Row],[Numero Documento]]&amp;Tabla8[[#This Row],[PROG]]&amp;LEFT(Tabla8[[#This Row],[Tipo Empleado]],3)</f>
        <v>0160002314501FIJ</v>
      </c>
      <c r="E960" s="49" t="s">
        <v>1848</v>
      </c>
      <c r="F960" s="50" t="s">
        <v>434</v>
      </c>
      <c r="G960" s="49" t="s">
        <v>3133</v>
      </c>
      <c r="H960" s="49" t="s">
        <v>1953</v>
      </c>
      <c r="I960" s="51" t="s">
        <v>1669</v>
      </c>
      <c r="J960" s="50" t="s">
        <v>3135</v>
      </c>
      <c r="K960" t="str">
        <f t="shared" si="14"/>
        <v>M</v>
      </c>
    </row>
    <row r="961" spans="1:11">
      <c r="A961" s="48" t="s">
        <v>2707</v>
      </c>
      <c r="B961" s="49" t="str">
        <f>_xlfn.XLOOKUP(Tabla8[[#This Row],[Codigo Area Liquidacion]],TBLAREA[PLANTA],TBLAREA[PROG])</f>
        <v>11</v>
      </c>
      <c r="C961" s="50" t="s">
        <v>11</v>
      </c>
      <c r="D961" s="49" t="str">
        <f>Tabla8[[#This Row],[Numero Documento]]&amp;Tabla8[[#This Row],[PROG]]&amp;LEFT(Tabla8[[#This Row],[Tipo Empleado]],3)</f>
        <v>0160004452111FIJ</v>
      </c>
      <c r="E961" s="49" t="s">
        <v>14</v>
      </c>
      <c r="F961" s="50" t="s">
        <v>15</v>
      </c>
      <c r="G961" s="49" t="s">
        <v>3145</v>
      </c>
      <c r="H961" s="49" t="s">
        <v>7</v>
      </c>
      <c r="I961" s="51" t="s">
        <v>1728</v>
      </c>
      <c r="J961" s="50" t="s">
        <v>3135</v>
      </c>
      <c r="K961" t="str">
        <f t="shared" si="14"/>
        <v>M</v>
      </c>
    </row>
    <row r="962" spans="1:11">
      <c r="A962" s="48" t="s">
        <v>2613</v>
      </c>
      <c r="B962" s="49" t="str">
        <f>_xlfn.XLOOKUP(Tabla8[[#This Row],[Codigo Area Liquidacion]],TBLAREA[PLANTA],TBLAREA[PROG])</f>
        <v>11</v>
      </c>
      <c r="C962" s="50" t="s">
        <v>11</v>
      </c>
      <c r="D962" s="49" t="str">
        <f>Tabla8[[#This Row],[Numero Documento]]&amp;Tabla8[[#This Row],[PROG]]&amp;LEFT(Tabla8[[#This Row],[Tipo Empleado]],3)</f>
        <v>0160006348911FIJ</v>
      </c>
      <c r="E962" s="49" t="s">
        <v>6</v>
      </c>
      <c r="F962" s="50" t="s">
        <v>8</v>
      </c>
      <c r="G962" s="49" t="s">
        <v>3145</v>
      </c>
      <c r="H962" s="49" t="s">
        <v>7</v>
      </c>
      <c r="I962" s="51" t="s">
        <v>1728</v>
      </c>
      <c r="J962" s="50" t="s">
        <v>3136</v>
      </c>
      <c r="K962" t="str">
        <f t="shared" si="14"/>
        <v>F</v>
      </c>
    </row>
    <row r="963" spans="1:11">
      <c r="A963" s="48" t="s">
        <v>3062</v>
      </c>
      <c r="B963" s="49" t="str">
        <f>_xlfn.XLOOKUP(Tabla8[[#This Row],[Codigo Area Liquidacion]],TBLAREA[PLANTA],TBLAREA[PROG])</f>
        <v>01</v>
      </c>
      <c r="C963" s="50" t="s">
        <v>3045</v>
      </c>
      <c r="D963" s="49" t="str">
        <f>Tabla8[[#This Row],[Numero Documento]]&amp;Tabla8[[#This Row],[PROG]]&amp;LEFT(Tabla8[[#This Row],[Tipo Empleado]],3)</f>
        <v>0160011657601PER</v>
      </c>
      <c r="E963" s="49" t="s">
        <v>3075</v>
      </c>
      <c r="F963" s="50" t="s">
        <v>1060</v>
      </c>
      <c r="G963" s="49" t="s">
        <v>3133</v>
      </c>
      <c r="H963" s="49" t="s">
        <v>1116</v>
      </c>
      <c r="I963" s="51" t="s">
        <v>1679</v>
      </c>
      <c r="J963" s="50" t="s">
        <v>3135</v>
      </c>
      <c r="K963" t="str">
        <f t="shared" si="14"/>
        <v>M</v>
      </c>
    </row>
    <row r="964" spans="1:11">
      <c r="A964" s="48" t="s">
        <v>3237</v>
      </c>
      <c r="B964" s="49" t="str">
        <f>_xlfn.XLOOKUP(Tabla8[[#This Row],[Codigo Area Liquidacion]],TBLAREA[PLANTA],TBLAREA[PROG])</f>
        <v>01</v>
      </c>
      <c r="C964" s="50" t="s">
        <v>3045</v>
      </c>
      <c r="D964" s="49" t="str">
        <f>Tabla8[[#This Row],[Numero Documento]]&amp;Tabla8[[#This Row],[PROG]]&amp;LEFT(Tabla8[[#This Row],[Tipo Empleado]],3)</f>
        <v>0160015037701PER</v>
      </c>
      <c r="E964" s="49" t="s">
        <v>3222</v>
      </c>
      <c r="F964" s="50" t="s">
        <v>1060</v>
      </c>
      <c r="G964" s="49" t="s">
        <v>3133</v>
      </c>
      <c r="H964" s="49" t="s">
        <v>1116</v>
      </c>
      <c r="I964" s="51" t="s">
        <v>1679</v>
      </c>
      <c r="J964" s="50" t="s">
        <v>3135</v>
      </c>
      <c r="K964" t="str">
        <f t="shared" si="14"/>
        <v>M</v>
      </c>
    </row>
    <row r="965" spans="1:11">
      <c r="A965" s="48" t="s">
        <v>3017</v>
      </c>
      <c r="B965" s="49" t="str">
        <f>_xlfn.XLOOKUP(Tabla8[[#This Row],[Codigo Area Liquidacion]],TBLAREA[PLANTA],TBLAREA[PROG])</f>
        <v>01</v>
      </c>
      <c r="C965" s="50" t="s">
        <v>3045</v>
      </c>
      <c r="D965" s="49" t="str">
        <f>Tabla8[[#This Row],[Numero Documento]]&amp;Tabla8[[#This Row],[PROG]]&amp;LEFT(Tabla8[[#This Row],[Tipo Empleado]],3)</f>
        <v>0160015361101PER</v>
      </c>
      <c r="E965" s="49" t="s">
        <v>1167</v>
      </c>
      <c r="F965" s="50" t="s">
        <v>1060</v>
      </c>
      <c r="G965" s="49" t="s">
        <v>3133</v>
      </c>
      <c r="H965" s="49" t="s">
        <v>1116</v>
      </c>
      <c r="I965" s="51" t="s">
        <v>1679</v>
      </c>
      <c r="J965" s="50" t="s">
        <v>3135</v>
      </c>
      <c r="K965" t="str">
        <f t="shared" ref="K965:K1028" si="15">LEFT(J965,1)</f>
        <v>M</v>
      </c>
    </row>
    <row r="966" spans="1:11">
      <c r="A966" s="48" t="s">
        <v>2926</v>
      </c>
      <c r="B966" s="49" t="str">
        <f>_xlfn.XLOOKUP(Tabla8[[#This Row],[Codigo Area Liquidacion]],TBLAREA[PLANTA],TBLAREA[PROG])</f>
        <v>01</v>
      </c>
      <c r="C966" s="50" t="s">
        <v>3045</v>
      </c>
      <c r="D966" s="49" t="str">
        <f>Tabla8[[#This Row],[Numero Documento]]&amp;Tabla8[[#This Row],[PROG]]&amp;LEFT(Tabla8[[#This Row],[Tipo Empleado]],3)</f>
        <v>0160015390001PER</v>
      </c>
      <c r="E966" s="49" t="s">
        <v>1061</v>
      </c>
      <c r="F966" s="50" t="s">
        <v>1060</v>
      </c>
      <c r="G966" s="49" t="s">
        <v>3133</v>
      </c>
      <c r="H966" s="49" t="s">
        <v>1116</v>
      </c>
      <c r="I966" s="51" t="s">
        <v>1679</v>
      </c>
      <c r="J966" s="50" t="s">
        <v>3135</v>
      </c>
      <c r="K966" t="str">
        <f t="shared" si="15"/>
        <v>M</v>
      </c>
    </row>
    <row r="967" spans="1:11">
      <c r="A967" s="48" t="s">
        <v>3116</v>
      </c>
      <c r="B967" s="49" t="str">
        <f>_xlfn.XLOOKUP(Tabla8[[#This Row],[Codigo Area Liquidacion]],TBLAREA[PLANTA],TBLAREA[PROG])</f>
        <v>01</v>
      </c>
      <c r="C967" s="50" t="s">
        <v>3045</v>
      </c>
      <c r="D967" s="49" t="str">
        <f>Tabla8[[#This Row],[Numero Documento]]&amp;Tabla8[[#This Row],[PROG]]&amp;LEFT(Tabla8[[#This Row],[Tipo Empleado]],3)</f>
        <v>0160016360201PER</v>
      </c>
      <c r="E967" s="49" t="s">
        <v>3115</v>
      </c>
      <c r="F967" s="50" t="s">
        <v>1060</v>
      </c>
      <c r="G967" s="49" t="s">
        <v>3133</v>
      </c>
      <c r="H967" s="49" t="s">
        <v>1116</v>
      </c>
      <c r="I967" s="51" t="s">
        <v>1679</v>
      </c>
      <c r="J967" s="50" t="s">
        <v>3135</v>
      </c>
      <c r="K967" t="str">
        <f t="shared" si="15"/>
        <v>M</v>
      </c>
    </row>
    <row r="968" spans="1:11">
      <c r="A968" s="48" t="s">
        <v>2992</v>
      </c>
      <c r="B968" s="49" t="str">
        <f>_xlfn.XLOOKUP(Tabla8[[#This Row],[Codigo Area Liquidacion]],TBLAREA[PLANTA],TBLAREA[PROG])</f>
        <v>01</v>
      </c>
      <c r="C968" s="50" t="s">
        <v>3045</v>
      </c>
      <c r="D968" s="49" t="str">
        <f>Tabla8[[#This Row],[Numero Documento]]&amp;Tabla8[[#This Row],[PROG]]&amp;LEFT(Tabla8[[#This Row],[Tipo Empleado]],3)</f>
        <v>0160016905401PER</v>
      </c>
      <c r="E968" s="49" t="s">
        <v>1065</v>
      </c>
      <c r="F968" s="50" t="s">
        <v>1060</v>
      </c>
      <c r="G968" s="49" t="s">
        <v>3133</v>
      </c>
      <c r="H968" s="49" t="s">
        <v>1116</v>
      </c>
      <c r="I968" s="51" t="s">
        <v>1679</v>
      </c>
      <c r="J968" s="50" t="s">
        <v>3135</v>
      </c>
      <c r="K968" t="str">
        <f t="shared" si="15"/>
        <v>M</v>
      </c>
    </row>
    <row r="969" spans="1:11">
      <c r="A969" s="48" t="s">
        <v>2916</v>
      </c>
      <c r="B969" s="49" t="str">
        <f>_xlfn.XLOOKUP(Tabla8[[#This Row],[Codigo Area Liquidacion]],TBLAREA[PLANTA],TBLAREA[PROG])</f>
        <v>01</v>
      </c>
      <c r="C969" s="50" t="s">
        <v>3045</v>
      </c>
      <c r="D969" s="49" t="str">
        <f>Tabla8[[#This Row],[Numero Documento]]&amp;Tabla8[[#This Row],[PROG]]&amp;LEFT(Tabla8[[#This Row],[Tipo Empleado]],3)</f>
        <v>0160017104301PER</v>
      </c>
      <c r="E969" s="49" t="s">
        <v>1109</v>
      </c>
      <c r="F969" s="50" t="s">
        <v>1060</v>
      </c>
      <c r="G969" s="49" t="s">
        <v>3133</v>
      </c>
      <c r="H969" s="49" t="s">
        <v>1116</v>
      </c>
      <c r="I969" s="51" t="s">
        <v>1679</v>
      </c>
      <c r="J969" s="50" t="s">
        <v>3135</v>
      </c>
      <c r="K969" t="str">
        <f t="shared" si="15"/>
        <v>M</v>
      </c>
    </row>
    <row r="970" spans="1:11">
      <c r="A970" s="48" t="s">
        <v>2927</v>
      </c>
      <c r="B970" s="49" t="str">
        <f>_xlfn.XLOOKUP(Tabla8[[#This Row],[Codigo Area Liquidacion]],TBLAREA[PLANTA],TBLAREA[PROG])</f>
        <v>01</v>
      </c>
      <c r="C970" s="50" t="s">
        <v>3045</v>
      </c>
      <c r="D970" s="49" t="str">
        <f>Tabla8[[#This Row],[Numero Documento]]&amp;Tabla8[[#This Row],[PROG]]&amp;LEFT(Tabla8[[#This Row],[Tipo Empleado]],3)</f>
        <v>0160017215701PER</v>
      </c>
      <c r="E970" s="49" t="s">
        <v>1777</v>
      </c>
      <c r="F970" s="50" t="s">
        <v>1060</v>
      </c>
      <c r="G970" s="49" t="s">
        <v>3133</v>
      </c>
      <c r="H970" s="49" t="s">
        <v>1116</v>
      </c>
      <c r="I970" s="51" t="s">
        <v>1679</v>
      </c>
      <c r="J970" s="50" t="s">
        <v>3135</v>
      </c>
      <c r="K970" t="str">
        <f t="shared" si="15"/>
        <v>M</v>
      </c>
    </row>
    <row r="971" spans="1:11">
      <c r="A971" s="48" t="s">
        <v>2728</v>
      </c>
      <c r="B971" s="49" t="str">
        <f>_xlfn.XLOOKUP(Tabla8[[#This Row],[Codigo Area Liquidacion]],TBLAREA[PLANTA],TBLAREA[PROG])</f>
        <v>11</v>
      </c>
      <c r="C971" s="50" t="s">
        <v>11</v>
      </c>
      <c r="D971" s="49" t="str">
        <f>Tabla8[[#This Row],[Numero Documento]]&amp;Tabla8[[#This Row],[PROG]]&amp;LEFT(Tabla8[[#This Row],[Tipo Empleado]],3)</f>
        <v>0160017769311FIJ</v>
      </c>
      <c r="E971" s="49" t="s">
        <v>16</v>
      </c>
      <c r="F971" s="50" t="s">
        <v>17</v>
      </c>
      <c r="G971" s="49" t="s">
        <v>3145</v>
      </c>
      <c r="H971" s="49" t="s">
        <v>7</v>
      </c>
      <c r="I971" s="51" t="s">
        <v>1728</v>
      </c>
      <c r="J971" s="50" t="s">
        <v>3135</v>
      </c>
      <c r="K971" t="str">
        <f t="shared" si="15"/>
        <v>M</v>
      </c>
    </row>
    <row r="972" spans="1:11">
      <c r="A972" s="48" t="s">
        <v>2935</v>
      </c>
      <c r="B972" s="49" t="str">
        <f>_xlfn.XLOOKUP(Tabla8[[#This Row],[Codigo Area Liquidacion]],TBLAREA[PLANTA],TBLAREA[PROG])</f>
        <v>01</v>
      </c>
      <c r="C972" s="50" t="s">
        <v>3045</v>
      </c>
      <c r="D972" s="49" t="str">
        <f>Tabla8[[#This Row],[Numero Documento]]&amp;Tabla8[[#This Row],[PROG]]&amp;LEFT(Tabla8[[#This Row],[Tipo Empleado]],3)</f>
        <v>0160017941801PER</v>
      </c>
      <c r="E972" s="49" t="s">
        <v>1062</v>
      </c>
      <c r="F972" s="50" t="s">
        <v>1060</v>
      </c>
      <c r="G972" s="49" t="s">
        <v>3133</v>
      </c>
      <c r="H972" s="49" t="s">
        <v>1116</v>
      </c>
      <c r="I972" s="51" t="s">
        <v>1679</v>
      </c>
      <c r="J972" s="50" t="s">
        <v>3135</v>
      </c>
      <c r="K972" t="str">
        <f t="shared" si="15"/>
        <v>M</v>
      </c>
    </row>
    <row r="973" spans="1:11">
      <c r="A973" s="48" t="s">
        <v>3124</v>
      </c>
      <c r="B973" s="49" t="str">
        <f>_xlfn.XLOOKUP(Tabla8[[#This Row],[Codigo Area Liquidacion]],TBLAREA[PLANTA],TBLAREA[PROG])</f>
        <v>01</v>
      </c>
      <c r="C973" s="50" t="s">
        <v>3045</v>
      </c>
      <c r="D973" s="49" t="str">
        <f>Tabla8[[#This Row],[Numero Documento]]&amp;Tabla8[[#This Row],[PROG]]&amp;LEFT(Tabla8[[#This Row],[Tipo Empleado]],3)</f>
        <v>0160018152101PER</v>
      </c>
      <c r="E973" s="49" t="s">
        <v>3123</v>
      </c>
      <c r="F973" s="50" t="s">
        <v>1060</v>
      </c>
      <c r="G973" s="49" t="s">
        <v>3133</v>
      </c>
      <c r="H973" s="49" t="s">
        <v>1116</v>
      </c>
      <c r="I973" s="51" t="s">
        <v>1679</v>
      </c>
      <c r="J973" s="50" t="s">
        <v>3135</v>
      </c>
      <c r="K973" t="str">
        <f t="shared" si="15"/>
        <v>M</v>
      </c>
    </row>
    <row r="974" spans="1:11">
      <c r="A974" s="48" t="s">
        <v>2125</v>
      </c>
      <c r="B974" s="49" t="str">
        <f>_xlfn.XLOOKUP(Tabla8[[#This Row],[Codigo Area Liquidacion]],TBLAREA[PLANTA],TBLAREA[PROG])</f>
        <v>01</v>
      </c>
      <c r="C974" s="50" t="s">
        <v>11</v>
      </c>
      <c r="D974" s="49" t="str">
        <f>Tabla8[[#This Row],[Numero Documento]]&amp;Tabla8[[#This Row],[PROG]]&amp;LEFT(Tabla8[[#This Row],[Tipo Empleado]],3)</f>
        <v>0160018835101FIJ</v>
      </c>
      <c r="E974" s="49" t="s">
        <v>1231</v>
      </c>
      <c r="F974" s="50" t="s">
        <v>128</v>
      </c>
      <c r="G974" s="49" t="s">
        <v>3133</v>
      </c>
      <c r="H974" s="49" t="s">
        <v>1116</v>
      </c>
      <c r="I974" s="51" t="s">
        <v>1679</v>
      </c>
      <c r="J974" s="50" t="s">
        <v>3135</v>
      </c>
      <c r="K974" t="str">
        <f t="shared" si="15"/>
        <v>M</v>
      </c>
    </row>
    <row r="975" spans="1:11">
      <c r="A975" s="48" t="s">
        <v>3025</v>
      </c>
      <c r="B975" s="49" t="str">
        <f>_xlfn.XLOOKUP(Tabla8[[#This Row],[Codigo Area Liquidacion]],TBLAREA[PLANTA],TBLAREA[PROG])</f>
        <v>01</v>
      </c>
      <c r="C975" s="50" t="s">
        <v>3045</v>
      </c>
      <c r="D975" s="49" t="str">
        <f>Tabla8[[#This Row],[Numero Documento]]&amp;Tabla8[[#This Row],[PROG]]&amp;LEFT(Tabla8[[#This Row],[Tipo Empleado]],3)</f>
        <v>0160019768301PER</v>
      </c>
      <c r="E975" s="49" t="s">
        <v>1140</v>
      </c>
      <c r="F975" s="50" t="s">
        <v>1060</v>
      </c>
      <c r="G975" s="49" t="s">
        <v>3133</v>
      </c>
      <c r="H975" s="49" t="s">
        <v>1116</v>
      </c>
      <c r="I975" s="51" t="s">
        <v>1679</v>
      </c>
      <c r="J975" s="50" t="s">
        <v>3135</v>
      </c>
      <c r="K975" t="str">
        <f t="shared" si="15"/>
        <v>M</v>
      </c>
    </row>
    <row r="976" spans="1:11">
      <c r="A976" s="48" t="s">
        <v>4087</v>
      </c>
      <c r="B976" s="49" t="str">
        <f>_xlfn.XLOOKUP(Tabla8[[#This Row],[Codigo Area Liquidacion]],TBLAREA[PLANTA],TBLAREA[PROG])</f>
        <v>01</v>
      </c>
      <c r="C976" s="50" t="s">
        <v>3045</v>
      </c>
      <c r="D976" s="49" t="str">
        <f>Tabla8[[#This Row],[Numero Documento]]&amp;Tabla8[[#This Row],[PROG]]&amp;LEFT(Tabla8[[#This Row],[Tipo Empleado]],3)</f>
        <v>0160021021301PER</v>
      </c>
      <c r="E976" s="49" t="s">
        <v>3914</v>
      </c>
      <c r="F976" s="50" t="s">
        <v>1060</v>
      </c>
      <c r="G976" s="49" t="s">
        <v>3133</v>
      </c>
      <c r="H976" s="49" t="s">
        <v>1116</v>
      </c>
      <c r="I976" s="51" t="s">
        <v>1679</v>
      </c>
      <c r="J976" s="50" t="s">
        <v>3135</v>
      </c>
      <c r="K976" t="str">
        <f t="shared" si="15"/>
        <v>M</v>
      </c>
    </row>
    <row r="977" spans="1:11">
      <c r="A977" s="48" t="s">
        <v>2882</v>
      </c>
      <c r="B977" s="49" t="str">
        <f>_xlfn.XLOOKUP(Tabla8[[#This Row],[Codigo Area Liquidacion]],TBLAREA[PLANTA],TBLAREA[PROG])</f>
        <v>01</v>
      </c>
      <c r="C977" s="50" t="s">
        <v>3036</v>
      </c>
      <c r="D977" s="49" t="str">
        <f>Tabla8[[#This Row],[Numero Documento]]&amp;Tabla8[[#This Row],[PROG]]&amp;LEFT(Tabla8[[#This Row],[Tipo Empleado]],3)</f>
        <v>0170001181801EMP</v>
      </c>
      <c r="E977" s="49" t="s">
        <v>1904</v>
      </c>
      <c r="F977" s="50" t="s">
        <v>100</v>
      </c>
      <c r="G977" s="49" t="s">
        <v>3133</v>
      </c>
      <c r="H977" s="49" t="s">
        <v>1116</v>
      </c>
      <c r="I977" s="51" t="s">
        <v>1679</v>
      </c>
      <c r="J977" s="50" t="s">
        <v>3136</v>
      </c>
      <c r="K977" t="str">
        <f t="shared" si="15"/>
        <v>F</v>
      </c>
    </row>
    <row r="978" spans="1:11">
      <c r="A978" s="48" t="s">
        <v>1311</v>
      </c>
      <c r="B978" s="49" t="str">
        <f>_xlfn.XLOOKUP(Tabla8[[#This Row],[Codigo Area Liquidacion]],TBLAREA[PLANTA],TBLAREA[PROG])</f>
        <v>01</v>
      </c>
      <c r="C978" s="50" t="s">
        <v>11</v>
      </c>
      <c r="D978" s="49" t="str">
        <f>Tabla8[[#This Row],[Numero Documento]]&amp;Tabla8[[#This Row],[PROG]]&amp;LEFT(Tabla8[[#This Row],[Tipo Empleado]],3)</f>
        <v>0170007386701FIJ</v>
      </c>
      <c r="E978" s="49" t="s">
        <v>675</v>
      </c>
      <c r="F978" s="50" t="s">
        <v>3064</v>
      </c>
      <c r="G978" s="49" t="s">
        <v>3133</v>
      </c>
      <c r="H978" s="49" t="s">
        <v>674</v>
      </c>
      <c r="I978" s="51" t="s">
        <v>1689</v>
      </c>
      <c r="J978" s="50" t="s">
        <v>3135</v>
      </c>
      <c r="K978" t="str">
        <f t="shared" si="15"/>
        <v>M</v>
      </c>
    </row>
    <row r="979" spans="1:11">
      <c r="A979" s="48" t="s">
        <v>2587</v>
      </c>
      <c r="B979" s="49" t="str">
        <f>_xlfn.XLOOKUP(Tabla8[[#This Row],[Codigo Area Liquidacion]],TBLAREA[PLANTA],TBLAREA[PROG])</f>
        <v>11</v>
      </c>
      <c r="C979" s="50" t="s">
        <v>11</v>
      </c>
      <c r="D979" s="49" t="str">
        <f>Tabla8[[#This Row],[Numero Documento]]&amp;Tabla8[[#This Row],[PROG]]&amp;LEFT(Tabla8[[#This Row],[Tipo Empleado]],3)</f>
        <v>0170012140111FIJ</v>
      </c>
      <c r="E979" s="49" t="s">
        <v>843</v>
      </c>
      <c r="F979" s="50" t="s">
        <v>8</v>
      </c>
      <c r="G979" s="49" t="s">
        <v>3145</v>
      </c>
      <c r="H979" s="49" t="s">
        <v>830</v>
      </c>
      <c r="I979" s="51" t="s">
        <v>1672</v>
      </c>
      <c r="J979" s="50" t="s">
        <v>3135</v>
      </c>
      <c r="K979" t="str">
        <f t="shared" si="15"/>
        <v>M</v>
      </c>
    </row>
    <row r="980" spans="1:11">
      <c r="A980" s="48" t="s">
        <v>2991</v>
      </c>
      <c r="B980" s="49" t="str">
        <f>_xlfn.XLOOKUP(Tabla8[[#This Row],[Codigo Area Liquidacion]],TBLAREA[PLANTA],TBLAREA[PROG])</f>
        <v>01</v>
      </c>
      <c r="C980" s="50" t="s">
        <v>3045</v>
      </c>
      <c r="D980" s="49" t="str">
        <f>Tabla8[[#This Row],[Numero Documento]]&amp;Tabla8[[#This Row],[PROG]]&amp;LEFT(Tabla8[[#This Row],[Tipo Empleado]],3)</f>
        <v>0170018870701PER</v>
      </c>
      <c r="E980" s="49" t="s">
        <v>1302</v>
      </c>
      <c r="F980" s="50" t="s">
        <v>1060</v>
      </c>
      <c r="G980" s="49" t="s">
        <v>3133</v>
      </c>
      <c r="H980" s="49" t="s">
        <v>1116</v>
      </c>
      <c r="I980" s="51" t="s">
        <v>1679</v>
      </c>
      <c r="J980" s="50" t="s">
        <v>3135</v>
      </c>
      <c r="K980" t="str">
        <f t="shared" si="15"/>
        <v>M</v>
      </c>
    </row>
    <row r="981" spans="1:11">
      <c r="A981" s="48" t="s">
        <v>3420</v>
      </c>
      <c r="B981" s="49" t="str">
        <f>_xlfn.XLOOKUP(Tabla8[[#This Row],[Codigo Area Liquidacion]],TBLAREA[PLANTA],TBLAREA[PROG])</f>
        <v>01</v>
      </c>
      <c r="C981" s="50" t="s">
        <v>11</v>
      </c>
      <c r="D981" s="49" t="str">
        <f>Tabla8[[#This Row],[Numero Documento]]&amp;Tabla8[[#This Row],[PROG]]&amp;LEFT(Tabla8[[#This Row],[Tipo Empleado]],3)</f>
        <v>0170020336501FIJ</v>
      </c>
      <c r="E981" s="49" t="s">
        <v>3419</v>
      </c>
      <c r="F981" s="50" t="s">
        <v>389</v>
      </c>
      <c r="G981" s="49" t="s">
        <v>3133</v>
      </c>
      <c r="H981" s="49" t="s">
        <v>274</v>
      </c>
      <c r="I981" s="51" t="s">
        <v>1711</v>
      </c>
      <c r="J981" s="50" t="s">
        <v>3136</v>
      </c>
      <c r="K981" t="str">
        <f t="shared" si="15"/>
        <v>F</v>
      </c>
    </row>
    <row r="982" spans="1:11">
      <c r="A982" s="48" t="s">
        <v>4088</v>
      </c>
      <c r="B982" s="49" t="str">
        <f>_xlfn.XLOOKUP(Tabla8[[#This Row],[Codigo Area Liquidacion]],TBLAREA[PLANTA],TBLAREA[PROG])</f>
        <v>01</v>
      </c>
      <c r="C982" s="50" t="s">
        <v>3045</v>
      </c>
      <c r="D982" s="49" t="str">
        <f>Tabla8[[#This Row],[Numero Documento]]&amp;Tabla8[[#This Row],[PROG]]&amp;LEFT(Tabla8[[#This Row],[Tipo Empleado]],3)</f>
        <v>0170025004401PER</v>
      </c>
      <c r="E982" s="49" t="s">
        <v>3915</v>
      </c>
      <c r="F982" s="50" t="s">
        <v>1060</v>
      </c>
      <c r="G982" s="49" t="s">
        <v>3133</v>
      </c>
      <c r="H982" s="49" t="s">
        <v>1116</v>
      </c>
      <c r="I982" s="51" t="s">
        <v>1679</v>
      </c>
      <c r="J982" s="50" t="s">
        <v>3135</v>
      </c>
      <c r="K982" t="str">
        <f t="shared" si="15"/>
        <v>M</v>
      </c>
    </row>
    <row r="983" spans="1:11">
      <c r="A983" s="48" t="s">
        <v>2885</v>
      </c>
      <c r="B983" s="49" t="str">
        <f>_xlfn.XLOOKUP(Tabla8[[#This Row],[Codigo Area Liquidacion]],TBLAREA[PLANTA],TBLAREA[PROG])</f>
        <v>01</v>
      </c>
      <c r="C983" s="50" t="s">
        <v>3036</v>
      </c>
      <c r="D983" s="49" t="str">
        <f>Tabla8[[#This Row],[Numero Documento]]&amp;Tabla8[[#This Row],[PROG]]&amp;LEFT(Tabla8[[#This Row],[Tipo Empleado]],3)</f>
        <v>0180008172901EMP</v>
      </c>
      <c r="E983" s="49" t="s">
        <v>1138</v>
      </c>
      <c r="F983" s="50" t="s">
        <v>1642</v>
      </c>
      <c r="G983" s="49" t="s">
        <v>3133</v>
      </c>
      <c r="H983" s="49" t="s">
        <v>1116</v>
      </c>
      <c r="I983" s="51" t="s">
        <v>1679</v>
      </c>
      <c r="J983" s="50" t="s">
        <v>3135</v>
      </c>
      <c r="K983" t="str">
        <f t="shared" si="15"/>
        <v>M</v>
      </c>
    </row>
    <row r="984" spans="1:11">
      <c r="A984" s="48" t="s">
        <v>2082</v>
      </c>
      <c r="B984" s="49" t="str">
        <f>_xlfn.XLOOKUP(Tabla8[[#This Row],[Codigo Area Liquidacion]],TBLAREA[PLANTA],TBLAREA[PROG])</f>
        <v>01</v>
      </c>
      <c r="C984" s="50" t="s">
        <v>11</v>
      </c>
      <c r="D984" s="49" t="str">
        <f>Tabla8[[#This Row],[Numero Documento]]&amp;Tabla8[[#This Row],[PROG]]&amp;LEFT(Tabla8[[#This Row],[Tipo Empleado]],3)</f>
        <v>0180008175201FIJ</v>
      </c>
      <c r="E984" s="49" t="s">
        <v>1989</v>
      </c>
      <c r="F984" s="50" t="s">
        <v>8</v>
      </c>
      <c r="G984" s="49" t="s">
        <v>3133</v>
      </c>
      <c r="H984" s="49" t="s">
        <v>1953</v>
      </c>
      <c r="I984" s="51" t="s">
        <v>1669</v>
      </c>
      <c r="J984" s="50" t="s">
        <v>3136</v>
      </c>
      <c r="K984" t="str">
        <f t="shared" si="15"/>
        <v>F</v>
      </c>
    </row>
    <row r="985" spans="1:11">
      <c r="A985" s="48" t="s">
        <v>1556</v>
      </c>
      <c r="B985" s="49" t="str">
        <f>_xlfn.XLOOKUP(Tabla8[[#This Row],[Codigo Area Liquidacion]],TBLAREA[PLANTA],TBLAREA[PROG])</f>
        <v>11</v>
      </c>
      <c r="C985" s="50" t="s">
        <v>11</v>
      </c>
      <c r="D985" s="49" t="str">
        <f>Tabla8[[#This Row],[Numero Documento]]&amp;Tabla8[[#This Row],[PROG]]&amp;LEFT(Tabla8[[#This Row],[Tipo Empleado]],3)</f>
        <v>0180008602511FIJ</v>
      </c>
      <c r="E985" s="49" t="s">
        <v>92</v>
      </c>
      <c r="F985" s="50" t="s">
        <v>93</v>
      </c>
      <c r="G985" s="49" t="s">
        <v>3145</v>
      </c>
      <c r="H985" s="49" t="s">
        <v>73</v>
      </c>
      <c r="I985" s="51" t="s">
        <v>1684</v>
      </c>
      <c r="J985" s="50" t="s">
        <v>3136</v>
      </c>
      <c r="K985" t="str">
        <f t="shared" si="15"/>
        <v>F</v>
      </c>
    </row>
    <row r="986" spans="1:11">
      <c r="A986" s="48" t="s">
        <v>2264</v>
      </c>
      <c r="B986" s="49" t="str">
        <f>_xlfn.XLOOKUP(Tabla8[[#This Row],[Codigo Area Liquidacion]],TBLAREA[PLANTA],TBLAREA[PROG])</f>
        <v>01</v>
      </c>
      <c r="C986" s="50" t="s">
        <v>11</v>
      </c>
      <c r="D986" s="49" t="str">
        <f>Tabla8[[#This Row],[Numero Documento]]&amp;Tabla8[[#This Row],[PROG]]&amp;LEFT(Tabla8[[#This Row],[Tipo Empleado]],3)</f>
        <v>0180019926501FIJ</v>
      </c>
      <c r="E986" s="49" t="s">
        <v>1925</v>
      </c>
      <c r="F986" s="50" t="s">
        <v>27</v>
      </c>
      <c r="G986" s="49" t="s">
        <v>3133</v>
      </c>
      <c r="H986" s="49" t="s">
        <v>1953</v>
      </c>
      <c r="I986" s="51" t="s">
        <v>1669</v>
      </c>
      <c r="J986" s="50" t="s">
        <v>3135</v>
      </c>
      <c r="K986" t="str">
        <f t="shared" si="15"/>
        <v>M</v>
      </c>
    </row>
    <row r="987" spans="1:11">
      <c r="A987" s="52" t="s">
        <v>1507</v>
      </c>
      <c r="B987" s="49" t="str">
        <f>_xlfn.XLOOKUP(Tabla8[[#This Row],[Codigo Area Liquidacion]],TBLAREA[PLANTA],TBLAREA[PROG])</f>
        <v>13</v>
      </c>
      <c r="C987" s="50" t="s">
        <v>11</v>
      </c>
      <c r="D987" s="49" t="str">
        <f>Tabla8[[#This Row],[Numero Documento]]&amp;Tabla8[[#This Row],[PROG]]&amp;LEFT(Tabla8[[#This Row],[Tipo Empleado]],3)</f>
        <v>0180024636313FIJ</v>
      </c>
      <c r="E987" s="49" t="s">
        <v>246</v>
      </c>
      <c r="F987" s="50" t="s">
        <v>1197</v>
      </c>
      <c r="G987" s="49" t="s">
        <v>3175</v>
      </c>
      <c r="H987" s="49" t="s">
        <v>1959</v>
      </c>
      <c r="I987" s="51" t="s">
        <v>1673</v>
      </c>
      <c r="J987" s="50" t="s">
        <v>3136</v>
      </c>
      <c r="K987" t="str">
        <f t="shared" si="15"/>
        <v>F</v>
      </c>
    </row>
    <row r="988" spans="1:11">
      <c r="A988" s="48" t="s">
        <v>1507</v>
      </c>
      <c r="B988" s="49" t="str">
        <f>_xlfn.XLOOKUP(Tabla8[[#This Row],[Codigo Area Liquidacion]],TBLAREA[PLANTA],TBLAREA[PROG])</f>
        <v>13</v>
      </c>
      <c r="C988" s="50" t="s">
        <v>11</v>
      </c>
      <c r="D988" s="49" t="str">
        <f>Tabla8[[#This Row],[Numero Documento]]&amp;Tabla8[[#This Row],[PROG]]&amp;LEFT(Tabla8[[#This Row],[Tipo Empleado]],3)</f>
        <v>0180024636313FIJ</v>
      </c>
      <c r="E988" s="49" t="s">
        <v>246</v>
      </c>
      <c r="F988" s="50" t="s">
        <v>1197</v>
      </c>
      <c r="G988" s="49" t="s">
        <v>3175</v>
      </c>
      <c r="H988" s="49" t="s">
        <v>342</v>
      </c>
      <c r="I988" s="51" t="s">
        <v>1670</v>
      </c>
      <c r="J988" s="50" t="s">
        <v>3136</v>
      </c>
      <c r="K988" t="str">
        <f t="shared" si="15"/>
        <v>F</v>
      </c>
    </row>
    <row r="989" spans="1:11">
      <c r="A989" s="48" t="s">
        <v>2266</v>
      </c>
      <c r="B989" s="49" t="str">
        <f>_xlfn.XLOOKUP(Tabla8[[#This Row],[Codigo Area Liquidacion]],TBLAREA[PLANTA],TBLAREA[PROG])</f>
        <v>01</v>
      </c>
      <c r="C989" s="50" t="s">
        <v>11</v>
      </c>
      <c r="D989" s="49" t="str">
        <f>Tabla8[[#This Row],[Numero Documento]]&amp;Tabla8[[#This Row],[PROG]]&amp;LEFT(Tabla8[[#This Row],[Tipo Empleado]],3)</f>
        <v>0180054130001FIJ</v>
      </c>
      <c r="E989" s="49" t="s">
        <v>1778</v>
      </c>
      <c r="F989" s="50" t="s">
        <v>133</v>
      </c>
      <c r="G989" s="49" t="s">
        <v>3133</v>
      </c>
      <c r="H989" s="49" t="s">
        <v>1953</v>
      </c>
      <c r="I989" s="51" t="s">
        <v>1669</v>
      </c>
      <c r="J989" s="50" t="s">
        <v>3135</v>
      </c>
      <c r="K989" t="str">
        <f t="shared" si="15"/>
        <v>M</v>
      </c>
    </row>
    <row r="990" spans="1:11">
      <c r="A990" s="48" t="s">
        <v>4089</v>
      </c>
      <c r="B990" s="49" t="str">
        <f>_xlfn.XLOOKUP(Tabla8[[#This Row],[Codigo Area Liquidacion]],TBLAREA[PLANTA],TBLAREA[PROG])</f>
        <v>01</v>
      </c>
      <c r="C990" s="50" t="s">
        <v>3045</v>
      </c>
      <c r="D990" s="49" t="str">
        <f>Tabla8[[#This Row],[Numero Documento]]&amp;Tabla8[[#This Row],[PROG]]&amp;LEFT(Tabla8[[#This Row],[Tipo Empleado]],3)</f>
        <v>0180060936201PER</v>
      </c>
      <c r="E990" s="49" t="s">
        <v>3916</v>
      </c>
      <c r="F990" s="50" t="s">
        <v>1060</v>
      </c>
      <c r="G990" s="49" t="s">
        <v>3133</v>
      </c>
      <c r="H990" s="49" t="s">
        <v>1116</v>
      </c>
      <c r="I990" s="51" t="s">
        <v>1679</v>
      </c>
      <c r="J990" s="50" t="s">
        <v>3136</v>
      </c>
      <c r="K990" t="str">
        <f t="shared" si="15"/>
        <v>F</v>
      </c>
    </row>
    <row r="991" spans="1:11">
      <c r="A991" s="48" t="s">
        <v>4090</v>
      </c>
      <c r="B991" s="49" t="str">
        <f>_xlfn.XLOOKUP(Tabla8[[#This Row],[Codigo Area Liquidacion]],TBLAREA[PLANTA],TBLAREA[PROG])</f>
        <v>01</v>
      </c>
      <c r="C991" s="50" t="s">
        <v>11</v>
      </c>
      <c r="D991" s="49" t="str">
        <f>Tabla8[[#This Row],[Numero Documento]]&amp;Tabla8[[#This Row],[PROG]]&amp;LEFT(Tabla8[[#This Row],[Tipo Empleado]],3)</f>
        <v>0180061080801FIJ</v>
      </c>
      <c r="E991" s="49" t="s">
        <v>3917</v>
      </c>
      <c r="F991" s="50" t="s">
        <v>27</v>
      </c>
      <c r="G991" s="49" t="s">
        <v>3133</v>
      </c>
      <c r="H991" s="49" t="s">
        <v>1953</v>
      </c>
      <c r="I991" s="51" t="s">
        <v>1669</v>
      </c>
      <c r="J991" s="50" t="s">
        <v>3135</v>
      </c>
      <c r="K991" t="str">
        <f t="shared" si="15"/>
        <v>M</v>
      </c>
    </row>
    <row r="992" spans="1:11">
      <c r="A992" s="48" t="s">
        <v>2979</v>
      </c>
      <c r="B992" s="49" t="str">
        <f>_xlfn.XLOOKUP(Tabla8[[#This Row],[Codigo Area Liquidacion]],TBLAREA[PLANTA],TBLAREA[PROG])</f>
        <v>01</v>
      </c>
      <c r="C992" s="50" t="s">
        <v>3045</v>
      </c>
      <c r="D992" s="49" t="str">
        <f>Tabla8[[#This Row],[Numero Documento]]&amp;Tabla8[[#This Row],[PROG]]&amp;LEFT(Tabla8[[#This Row],[Tipo Empleado]],3)</f>
        <v>0180061531001PER</v>
      </c>
      <c r="E992" s="49" t="s">
        <v>2978</v>
      </c>
      <c r="F992" s="50" t="s">
        <v>1060</v>
      </c>
      <c r="G992" s="49" t="s">
        <v>3133</v>
      </c>
      <c r="H992" s="49" t="s">
        <v>1116</v>
      </c>
      <c r="I992" s="51" t="s">
        <v>1679</v>
      </c>
      <c r="J992" s="50" t="s">
        <v>3135</v>
      </c>
      <c r="K992" t="str">
        <f t="shared" si="15"/>
        <v>M</v>
      </c>
    </row>
    <row r="993" spans="1:11">
      <c r="A993" s="48" t="s">
        <v>2915</v>
      </c>
      <c r="B993" s="49" t="str">
        <f>_xlfn.XLOOKUP(Tabla8[[#This Row],[Codigo Area Liquidacion]],TBLAREA[PLANTA],TBLAREA[PROG])</f>
        <v>01</v>
      </c>
      <c r="C993" s="50" t="s">
        <v>3045</v>
      </c>
      <c r="D993" s="49" t="str">
        <f>Tabla8[[#This Row],[Numero Documento]]&amp;Tabla8[[#This Row],[PROG]]&amp;LEFT(Tabla8[[#This Row],[Tipo Empleado]],3)</f>
        <v>0180062388401PER</v>
      </c>
      <c r="E993" s="49" t="s">
        <v>2006</v>
      </c>
      <c r="F993" s="50" t="s">
        <v>1060</v>
      </c>
      <c r="G993" s="49" t="s">
        <v>3133</v>
      </c>
      <c r="H993" s="49" t="s">
        <v>1116</v>
      </c>
      <c r="I993" s="51" t="s">
        <v>1679</v>
      </c>
      <c r="J993" s="50" t="s">
        <v>3135</v>
      </c>
      <c r="K993" t="str">
        <f t="shared" si="15"/>
        <v>M</v>
      </c>
    </row>
    <row r="994" spans="1:11">
      <c r="A994" s="48" t="s">
        <v>4091</v>
      </c>
      <c r="B994" s="49" t="str">
        <f>_xlfn.XLOOKUP(Tabla8[[#This Row],[Codigo Area Liquidacion]],TBLAREA[PLANTA],TBLAREA[PROG])</f>
        <v>01</v>
      </c>
      <c r="C994" s="50" t="s">
        <v>11</v>
      </c>
      <c r="D994" s="49" t="str">
        <f>Tabla8[[#This Row],[Numero Documento]]&amp;Tabla8[[#This Row],[PROG]]&amp;LEFT(Tabla8[[#This Row],[Tipo Empleado]],3)</f>
        <v>0180068669101FIJ</v>
      </c>
      <c r="E994" s="49" t="s">
        <v>3918</v>
      </c>
      <c r="F994" s="50" t="s">
        <v>10</v>
      </c>
      <c r="G994" s="49" t="s">
        <v>3133</v>
      </c>
      <c r="H994" s="49" t="s">
        <v>1953</v>
      </c>
      <c r="I994" s="51" t="s">
        <v>1669</v>
      </c>
      <c r="J994" s="50" t="s">
        <v>3136</v>
      </c>
      <c r="K994" t="str">
        <f t="shared" si="15"/>
        <v>F</v>
      </c>
    </row>
    <row r="995" spans="1:11">
      <c r="A995" s="48" t="s">
        <v>3665</v>
      </c>
      <c r="B995" s="49" t="str">
        <f>_xlfn.XLOOKUP(Tabla8[[#This Row],[Codigo Area Liquidacion]],TBLAREA[PLANTA],TBLAREA[PROG])</f>
        <v>01</v>
      </c>
      <c r="C995" s="50" t="s">
        <v>3036</v>
      </c>
      <c r="D995" s="49" t="str">
        <f>Tabla8[[#This Row],[Numero Documento]]&amp;Tabla8[[#This Row],[PROG]]&amp;LEFT(Tabla8[[#This Row],[Tipo Empleado]],3)</f>
        <v>0180068997601EMP</v>
      </c>
      <c r="E995" s="49" t="s">
        <v>3664</v>
      </c>
      <c r="F995" s="50" t="s">
        <v>130</v>
      </c>
      <c r="G995" s="49" t="s">
        <v>3133</v>
      </c>
      <c r="H995" s="49" t="s">
        <v>1116</v>
      </c>
      <c r="I995" s="51" t="s">
        <v>1679</v>
      </c>
      <c r="J995" s="50" t="s">
        <v>3135</v>
      </c>
      <c r="K995" t="str">
        <f t="shared" si="15"/>
        <v>M</v>
      </c>
    </row>
    <row r="996" spans="1:11">
      <c r="A996" s="48" t="s">
        <v>2159</v>
      </c>
      <c r="B996" s="49" t="str">
        <f>_xlfn.XLOOKUP(Tabla8[[#This Row],[Codigo Area Liquidacion]],TBLAREA[PLANTA],TBLAREA[PROG])</f>
        <v>01</v>
      </c>
      <c r="C996" s="50" t="s">
        <v>11</v>
      </c>
      <c r="D996" s="49" t="str">
        <f>Tabla8[[#This Row],[Numero Documento]]&amp;Tabla8[[#This Row],[PROG]]&amp;LEFT(Tabla8[[#This Row],[Tipo Empleado]],3)</f>
        <v>0180069842301FIJ</v>
      </c>
      <c r="E996" s="49" t="s">
        <v>1990</v>
      </c>
      <c r="F996" s="50" t="s">
        <v>55</v>
      </c>
      <c r="G996" s="49" t="s">
        <v>3133</v>
      </c>
      <c r="H996" s="49" t="s">
        <v>1953</v>
      </c>
      <c r="I996" s="51" t="s">
        <v>1669</v>
      </c>
      <c r="J996" s="50" t="s">
        <v>3136</v>
      </c>
      <c r="K996" t="str">
        <f t="shared" si="15"/>
        <v>F</v>
      </c>
    </row>
    <row r="997" spans="1:11">
      <c r="A997" s="48" t="s">
        <v>3314</v>
      </c>
      <c r="B997" s="49" t="str">
        <f>_xlfn.XLOOKUP(Tabla8[[#This Row],[Codigo Area Liquidacion]],TBLAREA[PLANTA],TBLAREA[PROG])</f>
        <v>01</v>
      </c>
      <c r="C997" s="50" t="s">
        <v>3045</v>
      </c>
      <c r="D997" s="49" t="str">
        <f>Tabla8[[#This Row],[Numero Documento]]&amp;Tabla8[[#This Row],[PROG]]&amp;LEFT(Tabla8[[#This Row],[Tipo Empleado]],3)</f>
        <v>0180077958701PER</v>
      </c>
      <c r="E997" s="49" t="s">
        <v>3282</v>
      </c>
      <c r="F997" s="50" t="s">
        <v>1060</v>
      </c>
      <c r="G997" s="49" t="s">
        <v>3133</v>
      </c>
      <c r="H997" s="49" t="s">
        <v>1116</v>
      </c>
      <c r="I997" s="51" t="s">
        <v>1679</v>
      </c>
      <c r="J997" s="50" t="s">
        <v>3135</v>
      </c>
      <c r="K997" t="str">
        <f t="shared" si="15"/>
        <v>M</v>
      </c>
    </row>
    <row r="998" spans="1:11">
      <c r="A998" s="48" t="s">
        <v>3308</v>
      </c>
      <c r="B998" s="49" t="str">
        <f>_xlfn.XLOOKUP(Tabla8[[#This Row],[Codigo Area Liquidacion]],TBLAREA[PLANTA],TBLAREA[PROG])</f>
        <v>13</v>
      </c>
      <c r="C998" s="50" t="s">
        <v>11</v>
      </c>
      <c r="D998" s="49" t="str">
        <f>Tabla8[[#This Row],[Numero Documento]]&amp;Tabla8[[#This Row],[PROG]]&amp;LEFT(Tabla8[[#This Row],[Tipo Empleado]],3)</f>
        <v>0190012384313FIJ</v>
      </c>
      <c r="E998" s="49" t="s">
        <v>3276</v>
      </c>
      <c r="F998" s="50" t="s">
        <v>8</v>
      </c>
      <c r="G998" s="49" t="s">
        <v>3175</v>
      </c>
      <c r="H998" s="49" t="s">
        <v>342</v>
      </c>
      <c r="I998" s="51" t="s">
        <v>1670</v>
      </c>
      <c r="J998" s="50" t="s">
        <v>3135</v>
      </c>
      <c r="K998" t="str">
        <f t="shared" si="15"/>
        <v>M</v>
      </c>
    </row>
    <row r="999" spans="1:11">
      <c r="A999" s="48" t="s">
        <v>4092</v>
      </c>
      <c r="B999" s="49" t="str">
        <f>_xlfn.XLOOKUP(Tabla8[[#This Row],[Codigo Area Liquidacion]],TBLAREA[PLANTA],TBLAREA[PROG])</f>
        <v>01</v>
      </c>
      <c r="C999" s="50" t="s">
        <v>3045</v>
      </c>
      <c r="D999" s="49" t="str">
        <f>Tabla8[[#This Row],[Numero Documento]]&amp;Tabla8[[#This Row],[PROG]]&amp;LEFT(Tabla8[[#This Row],[Tipo Empleado]],3)</f>
        <v>0190020555801PER</v>
      </c>
      <c r="E999" s="49" t="s">
        <v>3919</v>
      </c>
      <c r="F999" s="50" t="s">
        <v>1060</v>
      </c>
      <c r="G999" s="49" t="s">
        <v>3133</v>
      </c>
      <c r="H999" s="49" t="s">
        <v>1116</v>
      </c>
      <c r="I999" s="51" t="s">
        <v>1679</v>
      </c>
      <c r="J999" s="50" t="s">
        <v>3135</v>
      </c>
      <c r="K999" t="str">
        <f t="shared" si="15"/>
        <v>M</v>
      </c>
    </row>
    <row r="1000" spans="1:11">
      <c r="A1000" s="48" t="s">
        <v>3005</v>
      </c>
      <c r="B1000" s="49" t="str">
        <f>_xlfn.XLOOKUP(Tabla8[[#This Row],[Codigo Area Liquidacion]],TBLAREA[PLANTA],TBLAREA[PROG])</f>
        <v>01</v>
      </c>
      <c r="C1000" s="50" t="s">
        <v>3045</v>
      </c>
      <c r="D1000" s="49" t="str">
        <f>Tabla8[[#This Row],[Numero Documento]]&amp;Tabla8[[#This Row],[PROG]]&amp;LEFT(Tabla8[[#This Row],[Tipo Empleado]],3)</f>
        <v>0200008824101PER</v>
      </c>
      <c r="E1000" s="49" t="s">
        <v>1779</v>
      </c>
      <c r="F1000" s="50" t="s">
        <v>1060</v>
      </c>
      <c r="G1000" s="49" t="s">
        <v>3133</v>
      </c>
      <c r="H1000" s="49" t="s">
        <v>1116</v>
      </c>
      <c r="I1000" s="51" t="s">
        <v>1679</v>
      </c>
      <c r="J1000" s="50" t="s">
        <v>3135</v>
      </c>
      <c r="K1000" t="str">
        <f t="shared" si="15"/>
        <v>M</v>
      </c>
    </row>
    <row r="1001" spans="1:11">
      <c r="A1001" s="48" t="s">
        <v>2985</v>
      </c>
      <c r="B1001" s="49" t="str">
        <f>_xlfn.XLOOKUP(Tabla8[[#This Row],[Codigo Area Liquidacion]],TBLAREA[PLANTA],TBLAREA[PROG])</f>
        <v>01</v>
      </c>
      <c r="C1001" s="50" t="s">
        <v>3045</v>
      </c>
      <c r="D1001" s="49" t="str">
        <f>Tabla8[[#This Row],[Numero Documento]]&amp;Tabla8[[#This Row],[PROG]]&amp;LEFT(Tabla8[[#This Row],[Tipo Empleado]],3)</f>
        <v>0200008994201PER</v>
      </c>
      <c r="E1001" s="49" t="s">
        <v>1780</v>
      </c>
      <c r="F1001" s="50" t="s">
        <v>1060</v>
      </c>
      <c r="G1001" s="49" t="s">
        <v>3133</v>
      </c>
      <c r="H1001" s="49" t="s">
        <v>1116</v>
      </c>
      <c r="I1001" s="51" t="s">
        <v>1679</v>
      </c>
      <c r="J1001" s="50" t="s">
        <v>3135</v>
      </c>
      <c r="K1001" t="str">
        <f t="shared" si="15"/>
        <v>M</v>
      </c>
    </row>
    <row r="1002" spans="1:11">
      <c r="A1002" s="48" t="s">
        <v>2112</v>
      </c>
      <c r="B1002" s="49" t="str">
        <f>_xlfn.XLOOKUP(Tabla8[[#This Row],[Codigo Area Liquidacion]],TBLAREA[PLANTA],TBLAREA[PROG])</f>
        <v>01</v>
      </c>
      <c r="C1002" s="50" t="s">
        <v>11</v>
      </c>
      <c r="D1002" s="49" t="str">
        <f>Tabla8[[#This Row],[Numero Documento]]&amp;Tabla8[[#This Row],[PROG]]&amp;LEFT(Tabla8[[#This Row],[Tipo Empleado]],3)</f>
        <v>0200009165801FIJ</v>
      </c>
      <c r="E1002" s="49" t="s">
        <v>703</v>
      </c>
      <c r="F1002" s="50" t="s">
        <v>8</v>
      </c>
      <c r="G1002" s="49" t="s">
        <v>3133</v>
      </c>
      <c r="H1002" s="49" t="s">
        <v>699</v>
      </c>
      <c r="I1002" s="51" t="s">
        <v>1708</v>
      </c>
      <c r="J1002" s="50" t="s">
        <v>3135</v>
      </c>
      <c r="K1002" t="str">
        <f t="shared" si="15"/>
        <v>M</v>
      </c>
    </row>
    <row r="1003" spans="1:11">
      <c r="A1003" s="48" t="s">
        <v>2999</v>
      </c>
      <c r="B1003" s="49" t="str">
        <f>_xlfn.XLOOKUP(Tabla8[[#This Row],[Codigo Area Liquidacion]],TBLAREA[PLANTA],TBLAREA[PROG])</f>
        <v>01</v>
      </c>
      <c r="C1003" s="50" t="s">
        <v>3045</v>
      </c>
      <c r="D1003" s="49" t="str">
        <f>Tabla8[[#This Row],[Numero Documento]]&amp;Tabla8[[#This Row],[PROG]]&amp;LEFT(Tabla8[[#This Row],[Tipo Empleado]],3)</f>
        <v>0200011698401PER</v>
      </c>
      <c r="E1003" s="49" t="s">
        <v>1168</v>
      </c>
      <c r="F1003" s="50" t="s">
        <v>1060</v>
      </c>
      <c r="G1003" s="49" t="s">
        <v>3133</v>
      </c>
      <c r="H1003" s="49" t="s">
        <v>1116</v>
      </c>
      <c r="I1003" s="51" t="s">
        <v>1679</v>
      </c>
      <c r="J1003" s="50" t="s">
        <v>3135</v>
      </c>
      <c r="K1003" t="str">
        <f t="shared" si="15"/>
        <v>M</v>
      </c>
    </row>
    <row r="1004" spans="1:11">
      <c r="A1004" s="48" t="s">
        <v>2961</v>
      </c>
      <c r="B1004" s="49" t="str">
        <f>_xlfn.XLOOKUP(Tabla8[[#This Row],[Codigo Area Liquidacion]],TBLAREA[PLANTA],TBLAREA[PROG])</f>
        <v>01</v>
      </c>
      <c r="C1004" s="50" t="s">
        <v>3045</v>
      </c>
      <c r="D1004" s="49" t="str">
        <f>Tabla8[[#This Row],[Numero Documento]]&amp;Tabla8[[#This Row],[PROG]]&amp;LEFT(Tabla8[[#This Row],[Tipo Empleado]],3)</f>
        <v>0200012262801PER</v>
      </c>
      <c r="E1004" s="49" t="s">
        <v>1781</v>
      </c>
      <c r="F1004" s="50" t="s">
        <v>1060</v>
      </c>
      <c r="G1004" s="49" t="s">
        <v>3133</v>
      </c>
      <c r="H1004" s="49" t="s">
        <v>1116</v>
      </c>
      <c r="I1004" s="51" t="s">
        <v>1679</v>
      </c>
      <c r="J1004" s="50" t="s">
        <v>3135</v>
      </c>
      <c r="K1004" t="str">
        <f t="shared" si="15"/>
        <v>M</v>
      </c>
    </row>
    <row r="1005" spans="1:11">
      <c r="A1005" s="48" t="s">
        <v>2968</v>
      </c>
      <c r="B1005" s="49" t="str">
        <f>_xlfn.XLOOKUP(Tabla8[[#This Row],[Codigo Area Liquidacion]],TBLAREA[PLANTA],TBLAREA[PROG])</f>
        <v>01</v>
      </c>
      <c r="C1005" s="50" t="s">
        <v>3045</v>
      </c>
      <c r="D1005" s="49" t="str">
        <f>Tabla8[[#This Row],[Numero Documento]]&amp;Tabla8[[#This Row],[PROG]]&amp;LEFT(Tabla8[[#This Row],[Tipo Empleado]],3)</f>
        <v>0200012918501PER</v>
      </c>
      <c r="E1005" s="49" t="s">
        <v>1782</v>
      </c>
      <c r="F1005" s="50" t="s">
        <v>1060</v>
      </c>
      <c r="G1005" s="49" t="s">
        <v>3133</v>
      </c>
      <c r="H1005" s="49" t="s">
        <v>1116</v>
      </c>
      <c r="I1005" s="51" t="s">
        <v>1679</v>
      </c>
      <c r="J1005" s="50" t="s">
        <v>3135</v>
      </c>
      <c r="K1005" t="str">
        <f t="shared" si="15"/>
        <v>M</v>
      </c>
    </row>
    <row r="1006" spans="1:11">
      <c r="A1006" s="48" t="s">
        <v>3018</v>
      </c>
      <c r="B1006" s="49" t="str">
        <f>_xlfn.XLOOKUP(Tabla8[[#This Row],[Codigo Area Liquidacion]],TBLAREA[PLANTA],TBLAREA[PROG])</f>
        <v>01</v>
      </c>
      <c r="C1006" s="50" t="s">
        <v>3045</v>
      </c>
      <c r="D1006" s="49" t="str">
        <f>Tabla8[[#This Row],[Numero Documento]]&amp;Tabla8[[#This Row],[PROG]]&amp;LEFT(Tabla8[[#This Row],[Tipo Empleado]],3)</f>
        <v>0200013645301PER</v>
      </c>
      <c r="E1006" s="49" t="s">
        <v>3920</v>
      </c>
      <c r="F1006" s="50" t="s">
        <v>1060</v>
      </c>
      <c r="G1006" s="49" t="s">
        <v>3133</v>
      </c>
      <c r="H1006" s="49" t="s">
        <v>1116</v>
      </c>
      <c r="I1006" s="51" t="s">
        <v>1679</v>
      </c>
      <c r="J1006" s="50" t="s">
        <v>3135</v>
      </c>
      <c r="K1006" t="str">
        <f t="shared" si="15"/>
        <v>M</v>
      </c>
    </row>
    <row r="1007" spans="1:11">
      <c r="A1007" s="48" t="s">
        <v>3106</v>
      </c>
      <c r="B1007" s="49" t="str">
        <f>_xlfn.XLOOKUP(Tabla8[[#This Row],[Codigo Area Liquidacion]],TBLAREA[PLANTA],TBLAREA[PROG])</f>
        <v>01</v>
      </c>
      <c r="C1007" s="50" t="s">
        <v>3036</v>
      </c>
      <c r="D1007" s="49" t="str">
        <f>Tabla8[[#This Row],[Numero Documento]]&amp;Tabla8[[#This Row],[PROG]]&amp;LEFT(Tabla8[[#This Row],[Tipo Empleado]],3)</f>
        <v>0200017517001EMP</v>
      </c>
      <c r="E1007" s="49" t="s">
        <v>3105</v>
      </c>
      <c r="F1007" s="50" t="s">
        <v>3107</v>
      </c>
      <c r="G1007" s="49" t="s">
        <v>3133</v>
      </c>
      <c r="H1007" s="49" t="s">
        <v>1116</v>
      </c>
      <c r="I1007" s="51" t="s">
        <v>1679</v>
      </c>
      <c r="J1007" s="50" t="s">
        <v>3136</v>
      </c>
      <c r="K1007" t="str">
        <f t="shared" si="15"/>
        <v>F</v>
      </c>
    </row>
    <row r="1008" spans="1:11">
      <c r="A1008" s="48" t="s">
        <v>4093</v>
      </c>
      <c r="B1008" s="49" t="str">
        <f>_xlfn.XLOOKUP(Tabla8[[#This Row],[Codigo Area Liquidacion]],TBLAREA[PLANTA],TBLAREA[PROG])</f>
        <v>01</v>
      </c>
      <c r="C1008" s="50" t="s">
        <v>3045</v>
      </c>
      <c r="D1008" s="49" t="str">
        <f>Tabla8[[#This Row],[Numero Documento]]&amp;Tabla8[[#This Row],[PROG]]&amp;LEFT(Tabla8[[#This Row],[Tipo Empleado]],3)</f>
        <v>0200017660801PER</v>
      </c>
      <c r="E1008" s="49" t="s">
        <v>3921</v>
      </c>
      <c r="F1008" s="50" t="s">
        <v>1060</v>
      </c>
      <c r="G1008" s="49" t="s">
        <v>3133</v>
      </c>
      <c r="H1008" s="49" t="s">
        <v>1116</v>
      </c>
      <c r="I1008" s="51" t="s">
        <v>1679</v>
      </c>
      <c r="J1008" s="50" t="s">
        <v>3135</v>
      </c>
      <c r="K1008" t="str">
        <f t="shared" si="15"/>
        <v>M</v>
      </c>
    </row>
    <row r="1009" spans="1:11">
      <c r="A1009" s="48" t="s">
        <v>3548</v>
      </c>
      <c r="B1009" s="49" t="str">
        <f>_xlfn.XLOOKUP(Tabla8[[#This Row],[Codigo Area Liquidacion]],TBLAREA[PLANTA],TBLAREA[PROG])</f>
        <v>01</v>
      </c>
      <c r="C1009" s="50" t="s">
        <v>3036</v>
      </c>
      <c r="D1009" s="49" t="str">
        <f>Tabla8[[#This Row],[Numero Documento]]&amp;Tabla8[[#This Row],[PROG]]&amp;LEFT(Tabla8[[#This Row],[Tipo Empleado]],3)</f>
        <v>0220001570501EMP</v>
      </c>
      <c r="E1009" s="49" t="s">
        <v>3547</v>
      </c>
      <c r="F1009" s="50" t="s">
        <v>1173</v>
      </c>
      <c r="G1009" s="49" t="s">
        <v>3133</v>
      </c>
      <c r="H1009" s="49" t="s">
        <v>1116</v>
      </c>
      <c r="I1009" s="51" t="s">
        <v>1679</v>
      </c>
      <c r="J1009" s="50" t="s">
        <v>3136</v>
      </c>
      <c r="K1009" t="str">
        <f t="shared" si="15"/>
        <v>F</v>
      </c>
    </row>
    <row r="1010" spans="1:11">
      <c r="A1010" s="48" t="s">
        <v>2347</v>
      </c>
      <c r="B1010" s="49" t="str">
        <f>_xlfn.XLOOKUP(Tabla8[[#This Row],[Codigo Area Liquidacion]],TBLAREA[PLANTA],TBLAREA[PROG])</f>
        <v>13</v>
      </c>
      <c r="C1010" s="50" t="s">
        <v>11</v>
      </c>
      <c r="D1010" s="49" t="str">
        <f>Tabla8[[#This Row],[Numero Documento]]&amp;Tabla8[[#This Row],[PROG]]&amp;LEFT(Tabla8[[#This Row],[Tipo Empleado]],3)</f>
        <v>0220003226213FIJ</v>
      </c>
      <c r="E1010" s="49" t="s">
        <v>417</v>
      </c>
      <c r="F1010" s="50" t="s">
        <v>418</v>
      </c>
      <c r="G1010" s="49" t="s">
        <v>3175</v>
      </c>
      <c r="H1010" s="49" t="s">
        <v>342</v>
      </c>
      <c r="I1010" s="51" t="s">
        <v>1670</v>
      </c>
      <c r="J1010" s="50" t="s">
        <v>3135</v>
      </c>
      <c r="K1010" t="str">
        <f t="shared" si="15"/>
        <v>M</v>
      </c>
    </row>
    <row r="1011" spans="1:11">
      <c r="A1011" s="48" t="s">
        <v>2194</v>
      </c>
      <c r="B1011" s="49" t="str">
        <f>_xlfn.XLOOKUP(Tabla8[[#This Row],[Codigo Area Liquidacion]],TBLAREA[PLANTA],TBLAREA[PROG])</f>
        <v>01</v>
      </c>
      <c r="C1011" s="50" t="s">
        <v>11</v>
      </c>
      <c r="D1011" s="49" t="str">
        <f>Tabla8[[#This Row],[Numero Documento]]&amp;Tabla8[[#This Row],[PROG]]&amp;LEFT(Tabla8[[#This Row],[Tipo Empleado]],3)</f>
        <v>0220007338101FIJ</v>
      </c>
      <c r="E1011" s="49" t="s">
        <v>1090</v>
      </c>
      <c r="F1011" s="50" t="s">
        <v>261</v>
      </c>
      <c r="G1011" s="49" t="s">
        <v>3133</v>
      </c>
      <c r="H1011" s="49" t="s">
        <v>716</v>
      </c>
      <c r="I1011" s="51" t="s">
        <v>1671</v>
      </c>
      <c r="J1011" s="50" t="s">
        <v>3135</v>
      </c>
      <c r="K1011" t="str">
        <f t="shared" si="15"/>
        <v>M</v>
      </c>
    </row>
    <row r="1012" spans="1:11">
      <c r="A1012" s="48" t="s">
        <v>2492</v>
      </c>
      <c r="B1012" s="49" t="str">
        <f>_xlfn.XLOOKUP(Tabla8[[#This Row],[Codigo Area Liquidacion]],TBLAREA[PLANTA],TBLAREA[PROG])</f>
        <v>13</v>
      </c>
      <c r="C1012" s="50" t="s">
        <v>11</v>
      </c>
      <c r="D1012" s="49" t="str">
        <f>Tabla8[[#This Row],[Numero Documento]]&amp;Tabla8[[#This Row],[PROG]]&amp;LEFT(Tabla8[[#This Row],[Tipo Empleado]],3)</f>
        <v>0220012653613FIJ</v>
      </c>
      <c r="E1012" s="49" t="s">
        <v>554</v>
      </c>
      <c r="F1012" s="50" t="s">
        <v>8</v>
      </c>
      <c r="G1012" s="49" t="s">
        <v>3175</v>
      </c>
      <c r="H1012" s="49" t="s">
        <v>342</v>
      </c>
      <c r="I1012" s="51" t="s">
        <v>1670</v>
      </c>
      <c r="J1012" s="50" t="s">
        <v>3136</v>
      </c>
      <c r="K1012" t="str">
        <f t="shared" si="15"/>
        <v>F</v>
      </c>
    </row>
    <row r="1013" spans="1:11">
      <c r="A1013" s="48" t="s">
        <v>2941</v>
      </c>
      <c r="B1013" s="49" t="str">
        <f>_xlfn.XLOOKUP(Tabla8[[#This Row],[Codigo Area Liquidacion]],TBLAREA[PLANTA],TBLAREA[PROG])</f>
        <v>01</v>
      </c>
      <c r="C1013" s="50" t="s">
        <v>3045</v>
      </c>
      <c r="D1013" s="49" t="str">
        <f>Tabla8[[#This Row],[Numero Documento]]&amp;Tabla8[[#This Row],[PROG]]&amp;LEFT(Tabla8[[#This Row],[Tipo Empleado]],3)</f>
        <v>0220028250301PER</v>
      </c>
      <c r="E1013" s="49" t="s">
        <v>1939</v>
      </c>
      <c r="F1013" s="50" t="s">
        <v>1060</v>
      </c>
      <c r="G1013" s="49" t="s">
        <v>3133</v>
      </c>
      <c r="H1013" s="49" t="s">
        <v>1116</v>
      </c>
      <c r="I1013" s="51" t="s">
        <v>1679</v>
      </c>
      <c r="J1013" s="50" t="s">
        <v>3135</v>
      </c>
      <c r="K1013" t="str">
        <f t="shared" si="15"/>
        <v>M</v>
      </c>
    </row>
    <row r="1014" spans="1:11">
      <c r="A1014" s="48" t="s">
        <v>4094</v>
      </c>
      <c r="B1014" s="49" t="str">
        <f>_xlfn.XLOOKUP(Tabla8[[#This Row],[Codigo Area Liquidacion]],TBLAREA[PLANTA],TBLAREA[PROG])</f>
        <v>01</v>
      </c>
      <c r="C1014" s="50" t="s">
        <v>3045</v>
      </c>
      <c r="D1014" s="49" t="str">
        <f>Tabla8[[#This Row],[Numero Documento]]&amp;Tabla8[[#This Row],[PROG]]&amp;LEFT(Tabla8[[#This Row],[Tipo Empleado]],3)</f>
        <v>0220035468201PER</v>
      </c>
      <c r="E1014" s="49" t="s">
        <v>3922</v>
      </c>
      <c r="F1014" s="50" t="s">
        <v>1060</v>
      </c>
      <c r="G1014" s="49" t="s">
        <v>3133</v>
      </c>
      <c r="H1014" s="49" t="s">
        <v>1116</v>
      </c>
      <c r="I1014" s="51" t="s">
        <v>1679</v>
      </c>
      <c r="J1014" s="50" t="s">
        <v>3135</v>
      </c>
      <c r="K1014" t="str">
        <f t="shared" si="15"/>
        <v>M</v>
      </c>
    </row>
    <row r="1015" spans="1:11">
      <c r="A1015" s="48" t="s">
        <v>2435</v>
      </c>
      <c r="B1015" s="49" t="str">
        <f>_xlfn.XLOOKUP(Tabla8[[#This Row],[Codigo Area Liquidacion]],TBLAREA[PLANTA],TBLAREA[PROG])</f>
        <v>13</v>
      </c>
      <c r="C1015" s="50" t="s">
        <v>11</v>
      </c>
      <c r="D1015" s="49" t="str">
        <f>Tabla8[[#This Row],[Numero Documento]]&amp;Tabla8[[#This Row],[PROG]]&amp;LEFT(Tabla8[[#This Row],[Tipo Empleado]],3)</f>
        <v>0230001659513FIJ</v>
      </c>
      <c r="E1015" s="49" t="s">
        <v>495</v>
      </c>
      <c r="F1015" s="50" t="s">
        <v>434</v>
      </c>
      <c r="G1015" s="49" t="s">
        <v>3175</v>
      </c>
      <c r="H1015" s="49" t="s">
        <v>342</v>
      </c>
      <c r="I1015" s="51" t="s">
        <v>1670</v>
      </c>
      <c r="J1015" s="50" t="s">
        <v>3135</v>
      </c>
      <c r="K1015" t="str">
        <f t="shared" si="15"/>
        <v>M</v>
      </c>
    </row>
    <row r="1016" spans="1:11">
      <c r="A1016" s="48" t="s">
        <v>3617</v>
      </c>
      <c r="B1016" s="49" t="str">
        <f>_xlfn.XLOOKUP(Tabla8[[#This Row],[Codigo Area Liquidacion]],TBLAREA[PLANTA],TBLAREA[PROG])</f>
        <v>01</v>
      </c>
      <c r="C1016" s="50" t="s">
        <v>3036</v>
      </c>
      <c r="D1016" s="49" t="str">
        <f>Tabla8[[#This Row],[Numero Documento]]&amp;Tabla8[[#This Row],[PROG]]&amp;LEFT(Tabla8[[#This Row],[Tipo Empleado]],3)</f>
        <v>0230009538301EMP</v>
      </c>
      <c r="E1016" s="49" t="s">
        <v>3616</v>
      </c>
      <c r="F1016" s="50" t="s">
        <v>1763</v>
      </c>
      <c r="G1016" s="49" t="s">
        <v>3133</v>
      </c>
      <c r="H1016" s="49" t="s">
        <v>1116</v>
      </c>
      <c r="I1016" s="51" t="s">
        <v>1679</v>
      </c>
      <c r="J1016" s="50" t="s">
        <v>3136</v>
      </c>
      <c r="K1016" t="str">
        <f t="shared" si="15"/>
        <v>F</v>
      </c>
    </row>
    <row r="1017" spans="1:11">
      <c r="A1017" s="48" t="s">
        <v>2357</v>
      </c>
      <c r="B1017" s="49" t="str">
        <f>_xlfn.XLOOKUP(Tabla8[[#This Row],[Codigo Area Liquidacion]],TBLAREA[PLANTA],TBLAREA[PROG])</f>
        <v>13</v>
      </c>
      <c r="C1017" s="50" t="s">
        <v>11</v>
      </c>
      <c r="D1017" s="49" t="str">
        <f>Tabla8[[#This Row],[Numero Documento]]&amp;Tabla8[[#This Row],[PROG]]&amp;LEFT(Tabla8[[#This Row],[Tipo Empleado]],3)</f>
        <v>0230043761913FIJ</v>
      </c>
      <c r="E1017" s="49" t="s">
        <v>424</v>
      </c>
      <c r="F1017" s="50" t="s">
        <v>86</v>
      </c>
      <c r="G1017" s="49" t="s">
        <v>3175</v>
      </c>
      <c r="H1017" s="49" t="s">
        <v>342</v>
      </c>
      <c r="I1017" s="51" t="s">
        <v>1670</v>
      </c>
      <c r="J1017" s="50" t="s">
        <v>3135</v>
      </c>
      <c r="K1017" t="str">
        <f t="shared" si="15"/>
        <v>M</v>
      </c>
    </row>
    <row r="1018" spans="1:11">
      <c r="A1018" s="48" t="s">
        <v>2863</v>
      </c>
      <c r="B1018" s="49" t="str">
        <f>_xlfn.XLOOKUP(Tabla8[[#This Row],[Codigo Area Liquidacion]],TBLAREA[PLANTA],TBLAREA[PROG])</f>
        <v>01</v>
      </c>
      <c r="C1018" s="50" t="s">
        <v>3036</v>
      </c>
      <c r="D1018" s="49" t="str">
        <f>Tabla8[[#This Row],[Numero Documento]]&amp;Tabla8[[#This Row],[PROG]]&amp;LEFT(Tabla8[[#This Row],[Tipo Empleado]],3)</f>
        <v>0230056602901EMP</v>
      </c>
      <c r="E1018" s="49" t="s">
        <v>1134</v>
      </c>
      <c r="F1018" s="50" t="s">
        <v>1642</v>
      </c>
      <c r="G1018" s="49" t="s">
        <v>3133</v>
      </c>
      <c r="H1018" s="49" t="s">
        <v>1116</v>
      </c>
      <c r="I1018" s="51" t="s">
        <v>1679</v>
      </c>
      <c r="J1018" s="50" t="s">
        <v>3135</v>
      </c>
      <c r="K1018" t="str">
        <f t="shared" si="15"/>
        <v>M</v>
      </c>
    </row>
    <row r="1019" spans="1:11">
      <c r="A1019" s="48" t="s">
        <v>2213</v>
      </c>
      <c r="B1019" s="49" t="str">
        <f>_xlfn.XLOOKUP(Tabla8[[#This Row],[Codigo Area Liquidacion]],TBLAREA[PLANTA],TBLAREA[PROG])</f>
        <v>01</v>
      </c>
      <c r="C1019" s="50" t="s">
        <v>11</v>
      </c>
      <c r="D1019" s="49" t="str">
        <f>Tabla8[[#This Row],[Numero Documento]]&amp;Tabla8[[#This Row],[PROG]]&amp;LEFT(Tabla8[[#This Row],[Tipo Empleado]],3)</f>
        <v>0230076965601FIJ</v>
      </c>
      <c r="E1019" s="49" t="s">
        <v>944</v>
      </c>
      <c r="F1019" s="50" t="s">
        <v>935</v>
      </c>
      <c r="G1019" s="49" t="s">
        <v>3133</v>
      </c>
      <c r="H1019" s="49" t="s">
        <v>1953</v>
      </c>
      <c r="I1019" s="51" t="s">
        <v>1669</v>
      </c>
      <c r="J1019" s="50" t="s">
        <v>3135</v>
      </c>
      <c r="K1019" t="str">
        <f t="shared" si="15"/>
        <v>M</v>
      </c>
    </row>
    <row r="1020" spans="1:11">
      <c r="A1020" s="48" t="s">
        <v>3539</v>
      </c>
      <c r="B1020" s="49" t="str">
        <f>_xlfn.XLOOKUP(Tabla8[[#This Row],[Codigo Area Liquidacion]],TBLAREA[PLANTA],TBLAREA[PROG])</f>
        <v>01</v>
      </c>
      <c r="C1020" s="50" t="s">
        <v>3036</v>
      </c>
      <c r="D1020" s="49" t="str">
        <f>Tabla8[[#This Row],[Numero Documento]]&amp;Tabla8[[#This Row],[PROG]]&amp;LEFT(Tabla8[[#This Row],[Tipo Empleado]],3)</f>
        <v>0230130132701EMP</v>
      </c>
      <c r="E1020" s="49" t="s">
        <v>3538</v>
      </c>
      <c r="F1020" s="50" t="s">
        <v>261</v>
      </c>
      <c r="G1020" s="49" t="s">
        <v>3133</v>
      </c>
      <c r="H1020" s="49" t="s">
        <v>1116</v>
      </c>
      <c r="I1020" s="51" t="s">
        <v>1679</v>
      </c>
      <c r="J1020" s="50" t="s">
        <v>3135</v>
      </c>
      <c r="K1020" t="str">
        <f t="shared" si="15"/>
        <v>M</v>
      </c>
    </row>
    <row r="1021" spans="1:11">
      <c r="A1021" s="48" t="s">
        <v>2887</v>
      </c>
      <c r="B1021" s="49" t="str">
        <f>_xlfn.XLOOKUP(Tabla8[[#This Row],[Codigo Area Liquidacion]],TBLAREA[PLANTA],TBLAREA[PROG])</f>
        <v>01</v>
      </c>
      <c r="C1021" s="50" t="s">
        <v>3036</v>
      </c>
      <c r="D1021" s="49" t="str">
        <f>Tabla8[[#This Row],[Numero Documento]]&amp;Tabla8[[#This Row],[PROG]]&amp;LEFT(Tabla8[[#This Row],[Tipo Empleado]],3)</f>
        <v>0230134705601EMP</v>
      </c>
      <c r="E1021" s="49" t="s">
        <v>1170</v>
      </c>
      <c r="F1021" s="50" t="s">
        <v>130</v>
      </c>
      <c r="G1021" s="49" t="s">
        <v>3133</v>
      </c>
      <c r="H1021" s="49" t="s">
        <v>1116</v>
      </c>
      <c r="I1021" s="51" t="s">
        <v>1679</v>
      </c>
      <c r="J1021" s="50" t="s">
        <v>3136</v>
      </c>
      <c r="K1021" t="str">
        <f t="shared" si="15"/>
        <v>F</v>
      </c>
    </row>
    <row r="1022" spans="1:11">
      <c r="A1022" s="48" t="s">
        <v>2069</v>
      </c>
      <c r="B1022" s="49" t="str">
        <f>_xlfn.XLOOKUP(Tabla8[[#This Row],[Codigo Area Liquidacion]],TBLAREA[PLANTA],TBLAREA[PROG])</f>
        <v>01</v>
      </c>
      <c r="C1022" s="50" t="s">
        <v>11</v>
      </c>
      <c r="D1022" s="49" t="str">
        <f>Tabla8[[#This Row],[Numero Documento]]&amp;Tabla8[[#This Row],[PROG]]&amp;LEFT(Tabla8[[#This Row],[Tipo Empleado]],3)</f>
        <v>0230140962501FIJ</v>
      </c>
      <c r="E1022" s="49" t="s">
        <v>1142</v>
      </c>
      <c r="F1022" s="50" t="s">
        <v>389</v>
      </c>
      <c r="G1022" s="49" t="s">
        <v>3133</v>
      </c>
      <c r="H1022" s="49" t="s">
        <v>674</v>
      </c>
      <c r="I1022" s="51" t="s">
        <v>1689</v>
      </c>
      <c r="J1022" s="50" t="s">
        <v>3136</v>
      </c>
      <c r="K1022" t="str">
        <f t="shared" si="15"/>
        <v>F</v>
      </c>
    </row>
    <row r="1023" spans="1:11">
      <c r="A1023" s="48" t="s">
        <v>2835</v>
      </c>
      <c r="B1023" s="49" t="str">
        <f>_xlfn.XLOOKUP(Tabla8[[#This Row],[Codigo Area Liquidacion]],TBLAREA[PLANTA],TBLAREA[PROG])</f>
        <v>01</v>
      </c>
      <c r="C1023" s="50" t="s">
        <v>3036</v>
      </c>
      <c r="D1023" s="49" t="str">
        <f>Tabla8[[#This Row],[Numero Documento]]&amp;Tabla8[[#This Row],[PROG]]&amp;LEFT(Tabla8[[#This Row],[Tipo Empleado]],3)</f>
        <v>0230158041701EMP</v>
      </c>
      <c r="E1023" s="49" t="s">
        <v>1636</v>
      </c>
      <c r="F1023" s="50" t="s">
        <v>130</v>
      </c>
      <c r="G1023" s="49" t="s">
        <v>3133</v>
      </c>
      <c r="H1023" s="49" t="s">
        <v>1116</v>
      </c>
      <c r="I1023" s="51" t="s">
        <v>1679</v>
      </c>
      <c r="J1023" s="50" t="s">
        <v>3135</v>
      </c>
      <c r="K1023" t="str">
        <f t="shared" si="15"/>
        <v>M</v>
      </c>
    </row>
    <row r="1024" spans="1:11">
      <c r="A1024" s="48" t="s">
        <v>1403</v>
      </c>
      <c r="B1024" s="49" t="str">
        <f>_xlfn.XLOOKUP(Tabla8[[#This Row],[Codigo Area Liquidacion]],TBLAREA[PLANTA],TBLAREA[PROG])</f>
        <v>13</v>
      </c>
      <c r="C1024" s="50" t="s">
        <v>11</v>
      </c>
      <c r="D1024" s="49" t="str">
        <f>Tabla8[[#This Row],[Numero Documento]]&amp;Tabla8[[#This Row],[PROG]]&amp;LEFT(Tabla8[[#This Row],[Tipo Empleado]],3)</f>
        <v>0250001701313FIJ</v>
      </c>
      <c r="E1024" s="49" t="s">
        <v>374</v>
      </c>
      <c r="F1024" s="50" t="s">
        <v>1738</v>
      </c>
      <c r="G1024" s="49" t="s">
        <v>3175</v>
      </c>
      <c r="H1024" s="49" t="s">
        <v>342</v>
      </c>
      <c r="I1024" s="51" t="s">
        <v>1670</v>
      </c>
      <c r="J1024" s="50" t="s">
        <v>3136</v>
      </c>
      <c r="K1024" t="str">
        <f t="shared" si="15"/>
        <v>F</v>
      </c>
    </row>
    <row r="1025" spans="1:11">
      <c r="A1025" s="48" t="s">
        <v>3778</v>
      </c>
      <c r="B1025" s="49" t="str">
        <f>_xlfn.XLOOKUP(Tabla8[[#This Row],[Codigo Area Liquidacion]],TBLAREA[PLANTA],TBLAREA[PROG])</f>
        <v>01</v>
      </c>
      <c r="C1025" s="50" t="s">
        <v>3036</v>
      </c>
      <c r="D1025" s="49" t="str">
        <f>Tabla8[[#This Row],[Numero Documento]]&amp;Tabla8[[#This Row],[PROG]]&amp;LEFT(Tabla8[[#This Row],[Tipo Empleado]],3)</f>
        <v>0250026059701EMP</v>
      </c>
      <c r="E1025" s="49" t="s">
        <v>3777</v>
      </c>
      <c r="F1025" s="50" t="s">
        <v>1173</v>
      </c>
      <c r="G1025" s="49" t="s">
        <v>3133</v>
      </c>
      <c r="H1025" s="49" t="s">
        <v>1116</v>
      </c>
      <c r="I1025" s="51" t="s">
        <v>1679</v>
      </c>
      <c r="J1025" s="50" t="s">
        <v>3136</v>
      </c>
      <c r="K1025" t="str">
        <f t="shared" si="15"/>
        <v>F</v>
      </c>
    </row>
    <row r="1026" spans="1:11">
      <c r="A1026" s="48" t="s">
        <v>2233</v>
      </c>
      <c r="B1026" s="49" t="str">
        <f>_xlfn.XLOOKUP(Tabla8[[#This Row],[Codigo Area Liquidacion]],TBLAREA[PLANTA],TBLAREA[PROG])</f>
        <v>01</v>
      </c>
      <c r="C1026" s="50" t="s">
        <v>11</v>
      </c>
      <c r="D1026" s="49" t="str">
        <f>Tabla8[[#This Row],[Numero Documento]]&amp;Tabla8[[#This Row],[PROG]]&amp;LEFT(Tabla8[[#This Row],[Tipo Empleado]],3)</f>
        <v>0250041720501FIJ</v>
      </c>
      <c r="E1026" s="49" t="s">
        <v>955</v>
      </c>
      <c r="F1026" s="50" t="s">
        <v>251</v>
      </c>
      <c r="G1026" s="49" t="s">
        <v>3133</v>
      </c>
      <c r="H1026" s="49" t="s">
        <v>1116</v>
      </c>
      <c r="I1026" s="51" t="s">
        <v>1679</v>
      </c>
      <c r="J1026" s="50" t="s">
        <v>3135</v>
      </c>
      <c r="K1026" t="str">
        <f t="shared" si="15"/>
        <v>M</v>
      </c>
    </row>
    <row r="1027" spans="1:11">
      <c r="A1027" s="48" t="s">
        <v>2540</v>
      </c>
      <c r="B1027" s="49" t="str">
        <f>_xlfn.XLOOKUP(Tabla8[[#This Row],[Codigo Area Liquidacion]],TBLAREA[PLANTA],TBLAREA[PROG])</f>
        <v>13</v>
      </c>
      <c r="C1027" s="50" t="s">
        <v>11</v>
      </c>
      <c r="D1027" s="49" t="str">
        <f>Tabla8[[#This Row],[Numero Documento]]&amp;Tabla8[[#This Row],[PROG]]&amp;LEFT(Tabla8[[#This Row],[Tipo Empleado]],3)</f>
        <v>0260006682913FIJ</v>
      </c>
      <c r="E1027" s="49" t="s">
        <v>244</v>
      </c>
      <c r="F1027" s="50" t="s">
        <v>242</v>
      </c>
      <c r="G1027" s="49" t="s">
        <v>3175</v>
      </c>
      <c r="H1027" s="49" t="s">
        <v>1959</v>
      </c>
      <c r="I1027" s="51" t="s">
        <v>1673</v>
      </c>
      <c r="J1027" s="50" t="s">
        <v>3135</v>
      </c>
      <c r="K1027" t="str">
        <f t="shared" si="15"/>
        <v>M</v>
      </c>
    </row>
    <row r="1028" spans="1:11">
      <c r="A1028" s="48" t="s">
        <v>3627</v>
      </c>
      <c r="B1028" s="49" t="str">
        <f>_xlfn.XLOOKUP(Tabla8[[#This Row],[Codigo Area Liquidacion]],TBLAREA[PLANTA],TBLAREA[PROG])</f>
        <v>01</v>
      </c>
      <c r="C1028" s="50" t="s">
        <v>3036</v>
      </c>
      <c r="D1028" s="49" t="str">
        <f>Tabla8[[#This Row],[Numero Documento]]&amp;Tabla8[[#This Row],[PROG]]&amp;LEFT(Tabla8[[#This Row],[Tipo Empleado]],3)</f>
        <v>0260024769201EMP</v>
      </c>
      <c r="E1028" s="49" t="s">
        <v>3626</v>
      </c>
      <c r="F1028" s="50" t="s">
        <v>3210</v>
      </c>
      <c r="G1028" s="49" t="s">
        <v>3133</v>
      </c>
      <c r="H1028" s="49" t="s">
        <v>1116</v>
      </c>
      <c r="I1028" s="51" t="s">
        <v>1679</v>
      </c>
      <c r="J1028" s="50" t="s">
        <v>3136</v>
      </c>
      <c r="K1028" t="str">
        <f t="shared" si="15"/>
        <v>F</v>
      </c>
    </row>
    <row r="1029" spans="1:11">
      <c r="A1029" s="48" t="s">
        <v>2579</v>
      </c>
      <c r="B1029" s="49" t="str">
        <f>_xlfn.XLOOKUP(Tabla8[[#This Row],[Codigo Area Liquidacion]],TBLAREA[PLANTA],TBLAREA[PROG])</f>
        <v>11</v>
      </c>
      <c r="C1029" s="50" t="s">
        <v>11</v>
      </c>
      <c r="D1029" s="49" t="str">
        <f>Tabla8[[#This Row],[Numero Documento]]&amp;Tabla8[[#This Row],[PROG]]&amp;LEFT(Tabla8[[#This Row],[Tipo Empleado]],3)</f>
        <v>0260036813411FIJ</v>
      </c>
      <c r="E1029" s="49" t="s">
        <v>148</v>
      </c>
      <c r="F1029" s="50" t="s">
        <v>149</v>
      </c>
      <c r="G1029" s="49" t="s">
        <v>3145</v>
      </c>
      <c r="H1029" s="49" t="s">
        <v>1951</v>
      </c>
      <c r="I1029" s="51" t="s">
        <v>1683</v>
      </c>
      <c r="J1029" s="50" t="s">
        <v>3136</v>
      </c>
      <c r="K1029" t="str">
        <f t="shared" ref="K1029:K1092" si="16">LEFT(J1029,1)</f>
        <v>F</v>
      </c>
    </row>
    <row r="1030" spans="1:11">
      <c r="A1030" s="48" t="s">
        <v>3619</v>
      </c>
      <c r="B1030" s="49" t="str">
        <f>_xlfn.XLOOKUP(Tabla8[[#This Row],[Codigo Area Liquidacion]],TBLAREA[PLANTA],TBLAREA[PROG])</f>
        <v>01</v>
      </c>
      <c r="C1030" s="50" t="s">
        <v>3036</v>
      </c>
      <c r="D1030" s="49" t="str">
        <f>Tabla8[[#This Row],[Numero Documento]]&amp;Tabla8[[#This Row],[PROG]]&amp;LEFT(Tabla8[[#This Row],[Tipo Empleado]],3)</f>
        <v>0260047681201EMP</v>
      </c>
      <c r="E1030" s="49" t="s">
        <v>3618</v>
      </c>
      <c r="F1030" s="50" t="s">
        <v>196</v>
      </c>
      <c r="G1030" s="49" t="s">
        <v>3133</v>
      </c>
      <c r="H1030" s="49" t="s">
        <v>1116</v>
      </c>
      <c r="I1030" s="51" t="s">
        <v>1679</v>
      </c>
      <c r="J1030" s="50" t="s">
        <v>3136</v>
      </c>
      <c r="K1030" t="str">
        <f t="shared" si="16"/>
        <v>F</v>
      </c>
    </row>
    <row r="1031" spans="1:11">
      <c r="A1031" s="48" t="s">
        <v>3817</v>
      </c>
      <c r="B1031" s="49" t="str">
        <f>_xlfn.XLOOKUP(Tabla8[[#This Row],[Codigo Area Liquidacion]],TBLAREA[PLANTA],TBLAREA[PROG])</f>
        <v>01</v>
      </c>
      <c r="C1031" s="50" t="s">
        <v>3036</v>
      </c>
      <c r="D1031" s="49" t="str">
        <f>Tabla8[[#This Row],[Numero Documento]]&amp;Tabla8[[#This Row],[PROG]]&amp;LEFT(Tabla8[[#This Row],[Tipo Empleado]],3)</f>
        <v>0260062597001EMP</v>
      </c>
      <c r="E1031" s="49" t="s">
        <v>3816</v>
      </c>
      <c r="F1031" s="50" t="s">
        <v>3260</v>
      </c>
      <c r="G1031" s="49" t="s">
        <v>3133</v>
      </c>
      <c r="H1031" s="49" t="s">
        <v>1116</v>
      </c>
      <c r="I1031" s="51" t="s">
        <v>1679</v>
      </c>
      <c r="J1031" s="50" t="s">
        <v>3135</v>
      </c>
      <c r="K1031" t="str">
        <f t="shared" si="16"/>
        <v>M</v>
      </c>
    </row>
    <row r="1032" spans="1:11">
      <c r="A1032" s="48" t="s">
        <v>2559</v>
      </c>
      <c r="B1032" s="49" t="str">
        <f>_xlfn.XLOOKUP(Tabla8[[#This Row],[Codigo Area Liquidacion]],TBLAREA[PLANTA],TBLAREA[PROG])</f>
        <v>11</v>
      </c>
      <c r="C1032" s="50" t="s">
        <v>11</v>
      </c>
      <c r="D1032" s="49" t="str">
        <f>Tabla8[[#This Row],[Numero Documento]]&amp;Tabla8[[#This Row],[PROG]]&amp;LEFT(Tabla8[[#This Row],[Tipo Empleado]],3)</f>
        <v>0260073775911FIJ</v>
      </c>
      <c r="E1032" s="49" t="s">
        <v>143</v>
      </c>
      <c r="F1032" s="50" t="s">
        <v>145</v>
      </c>
      <c r="G1032" s="49" t="s">
        <v>3145</v>
      </c>
      <c r="H1032" s="49" t="s">
        <v>1951</v>
      </c>
      <c r="I1032" s="51" t="s">
        <v>1683</v>
      </c>
      <c r="J1032" s="50" t="s">
        <v>3135</v>
      </c>
      <c r="K1032" t="str">
        <f t="shared" si="16"/>
        <v>M</v>
      </c>
    </row>
    <row r="1033" spans="1:11">
      <c r="A1033" s="48" t="s">
        <v>2188</v>
      </c>
      <c r="B1033" s="49" t="str">
        <f>_xlfn.XLOOKUP(Tabla8[[#This Row],[Codigo Area Liquidacion]],TBLAREA[PLANTA],TBLAREA[PROG])</f>
        <v>01</v>
      </c>
      <c r="C1033" s="50" t="s">
        <v>11</v>
      </c>
      <c r="D1033" s="49" t="str">
        <f>Tabla8[[#This Row],[Numero Documento]]&amp;Tabla8[[#This Row],[PROG]]&amp;LEFT(Tabla8[[#This Row],[Tipo Empleado]],3)</f>
        <v>0260074570301FIJ</v>
      </c>
      <c r="E1033" s="49" t="s">
        <v>1926</v>
      </c>
      <c r="F1033" s="50" t="s">
        <v>389</v>
      </c>
      <c r="G1033" s="49" t="s">
        <v>3133</v>
      </c>
      <c r="H1033" s="49" t="s">
        <v>1953</v>
      </c>
      <c r="I1033" s="51" t="s">
        <v>1669</v>
      </c>
      <c r="J1033" s="50" t="s">
        <v>3136</v>
      </c>
      <c r="K1033" t="str">
        <f t="shared" si="16"/>
        <v>F</v>
      </c>
    </row>
    <row r="1034" spans="1:11">
      <c r="A1034" s="48" t="s">
        <v>2803</v>
      </c>
      <c r="B1034" s="49" t="str">
        <f>_xlfn.XLOOKUP(Tabla8[[#This Row],[Codigo Area Liquidacion]],TBLAREA[PLANTA],TBLAREA[PROG])</f>
        <v>01</v>
      </c>
      <c r="C1034" s="50" t="s">
        <v>3036</v>
      </c>
      <c r="D1034" s="49" t="str">
        <f>Tabla8[[#This Row],[Numero Documento]]&amp;Tabla8[[#This Row],[PROG]]&amp;LEFT(Tabla8[[#This Row],[Tipo Empleado]],3)</f>
        <v>0260080990501EMP</v>
      </c>
      <c r="E1034" s="49" t="s">
        <v>1037</v>
      </c>
      <c r="F1034" s="50" t="s">
        <v>100</v>
      </c>
      <c r="G1034" s="49" t="s">
        <v>3133</v>
      </c>
      <c r="H1034" s="49" t="s">
        <v>1116</v>
      </c>
      <c r="I1034" s="51" t="s">
        <v>1679</v>
      </c>
      <c r="J1034" s="50" t="s">
        <v>3135</v>
      </c>
      <c r="K1034" t="str">
        <f t="shared" si="16"/>
        <v>M</v>
      </c>
    </row>
    <row r="1035" spans="1:11">
      <c r="A1035" s="48" t="s">
        <v>3305</v>
      </c>
      <c r="B1035" s="49" t="str">
        <f>_xlfn.XLOOKUP(Tabla8[[#This Row],[Codigo Area Liquidacion]],TBLAREA[PLANTA],TBLAREA[PROG])</f>
        <v>01</v>
      </c>
      <c r="C1035" s="50" t="s">
        <v>11</v>
      </c>
      <c r="D1035" s="49" t="str">
        <f>Tabla8[[#This Row],[Numero Documento]]&amp;Tabla8[[#This Row],[PROG]]&amp;LEFT(Tabla8[[#This Row],[Tipo Empleado]],3)</f>
        <v>0260112679601FIJ</v>
      </c>
      <c r="E1035" s="49" t="s">
        <v>3273</v>
      </c>
      <c r="F1035" s="50" t="s">
        <v>27</v>
      </c>
      <c r="G1035" s="49" t="s">
        <v>3133</v>
      </c>
      <c r="H1035" s="49" t="s">
        <v>1953</v>
      </c>
      <c r="I1035" s="51" t="s">
        <v>1669</v>
      </c>
      <c r="J1035" s="50" t="s">
        <v>3135</v>
      </c>
      <c r="K1035" t="str">
        <f t="shared" si="16"/>
        <v>M</v>
      </c>
    </row>
    <row r="1036" spans="1:11">
      <c r="A1036" s="48" t="s">
        <v>3315</v>
      </c>
      <c r="B1036" s="49" t="str">
        <f>_xlfn.XLOOKUP(Tabla8[[#This Row],[Codigo Area Liquidacion]],TBLAREA[PLANTA],TBLAREA[PROG])</f>
        <v>01</v>
      </c>
      <c r="C1036" s="50" t="s">
        <v>3045</v>
      </c>
      <c r="D1036" s="49" t="str">
        <f>Tabla8[[#This Row],[Numero Documento]]&amp;Tabla8[[#This Row],[PROG]]&amp;LEFT(Tabla8[[#This Row],[Tipo Empleado]],3)</f>
        <v>0260136992501PER</v>
      </c>
      <c r="E1036" s="49" t="s">
        <v>3283</v>
      </c>
      <c r="F1036" s="50" t="s">
        <v>1060</v>
      </c>
      <c r="G1036" s="49" t="s">
        <v>3133</v>
      </c>
      <c r="H1036" s="49" t="s">
        <v>1116</v>
      </c>
      <c r="I1036" s="51" t="s">
        <v>1679</v>
      </c>
      <c r="J1036" s="50" t="s">
        <v>3135</v>
      </c>
      <c r="K1036" t="str">
        <f t="shared" si="16"/>
        <v>M</v>
      </c>
    </row>
    <row r="1037" spans="1:11">
      <c r="A1037" s="48" t="s">
        <v>2749</v>
      </c>
      <c r="B1037" s="49" t="str">
        <f>_xlfn.XLOOKUP(Tabla8[[#This Row],[Codigo Area Liquidacion]],TBLAREA[PLANTA],TBLAREA[PROG])</f>
        <v>11</v>
      </c>
      <c r="C1037" s="50" t="s">
        <v>11</v>
      </c>
      <c r="D1037" s="49" t="str">
        <f>Tabla8[[#This Row],[Numero Documento]]&amp;Tabla8[[#This Row],[PROG]]&amp;LEFT(Tabla8[[#This Row],[Tipo Empleado]],3)</f>
        <v>0270000657611FIJ</v>
      </c>
      <c r="E1037" s="49" t="s">
        <v>202</v>
      </c>
      <c r="F1037" s="50" t="s">
        <v>203</v>
      </c>
      <c r="G1037" s="49" t="s">
        <v>3145</v>
      </c>
      <c r="H1037" s="49" t="s">
        <v>106</v>
      </c>
      <c r="I1037" s="51" t="s">
        <v>1690</v>
      </c>
      <c r="J1037" s="50" t="s">
        <v>3136</v>
      </c>
      <c r="K1037" t="str">
        <f t="shared" si="16"/>
        <v>F</v>
      </c>
    </row>
    <row r="1038" spans="1:11">
      <c r="A1038" s="48" t="s">
        <v>2080</v>
      </c>
      <c r="B1038" s="49" t="str">
        <f>_xlfn.XLOOKUP(Tabla8[[#This Row],[Codigo Area Liquidacion]],TBLAREA[PLANTA],TBLAREA[PROG])</f>
        <v>01</v>
      </c>
      <c r="C1038" s="50" t="s">
        <v>11</v>
      </c>
      <c r="D1038" s="49" t="str">
        <f>Tabla8[[#This Row],[Numero Documento]]&amp;Tabla8[[#This Row],[PROG]]&amp;LEFT(Tabla8[[#This Row],[Tipo Empleado]],3)</f>
        <v>0270025643701FIJ</v>
      </c>
      <c r="E1038" s="49" t="s">
        <v>1143</v>
      </c>
      <c r="F1038" s="50" t="s">
        <v>1163</v>
      </c>
      <c r="G1038" s="49" t="s">
        <v>3133</v>
      </c>
      <c r="H1038" s="49" t="s">
        <v>674</v>
      </c>
      <c r="I1038" s="51" t="s">
        <v>1689</v>
      </c>
      <c r="J1038" s="50" t="s">
        <v>3135</v>
      </c>
      <c r="K1038" t="str">
        <f t="shared" si="16"/>
        <v>M</v>
      </c>
    </row>
    <row r="1039" spans="1:11">
      <c r="A1039" s="48" t="s">
        <v>2141</v>
      </c>
      <c r="B1039" s="49" t="str">
        <f>_xlfn.XLOOKUP(Tabla8[[#This Row],[Codigo Area Liquidacion]],TBLAREA[PLANTA],TBLAREA[PROG])</f>
        <v>01</v>
      </c>
      <c r="C1039" s="50" t="s">
        <v>11</v>
      </c>
      <c r="D1039" s="49" t="str">
        <f>Tabla8[[#This Row],[Numero Documento]]&amp;Tabla8[[#This Row],[PROG]]&amp;LEFT(Tabla8[[#This Row],[Tipo Empleado]],3)</f>
        <v>0270026081901FIJ</v>
      </c>
      <c r="E1039" s="49" t="s">
        <v>929</v>
      </c>
      <c r="F1039" s="50" t="s">
        <v>75</v>
      </c>
      <c r="G1039" s="49" t="s">
        <v>3133</v>
      </c>
      <c r="H1039" s="49" t="s">
        <v>1953</v>
      </c>
      <c r="I1039" s="51" t="s">
        <v>1669</v>
      </c>
      <c r="J1039" s="50" t="s">
        <v>3135</v>
      </c>
      <c r="K1039" t="str">
        <f t="shared" si="16"/>
        <v>M</v>
      </c>
    </row>
    <row r="1040" spans="1:11">
      <c r="A1040" s="48" t="s">
        <v>2952</v>
      </c>
      <c r="B1040" s="49" t="str">
        <f>_xlfn.XLOOKUP(Tabla8[[#This Row],[Codigo Area Liquidacion]],TBLAREA[PLANTA],TBLAREA[PROG])</f>
        <v>01</v>
      </c>
      <c r="C1040" s="50" t="s">
        <v>3045</v>
      </c>
      <c r="D1040" s="49" t="str">
        <f>Tabla8[[#This Row],[Numero Documento]]&amp;Tabla8[[#This Row],[PROG]]&amp;LEFT(Tabla8[[#This Row],[Tipo Empleado]],3)</f>
        <v>0270028219301PER</v>
      </c>
      <c r="E1040" s="49" t="s">
        <v>1063</v>
      </c>
      <c r="F1040" s="50" t="s">
        <v>1060</v>
      </c>
      <c r="G1040" s="49" t="s">
        <v>3133</v>
      </c>
      <c r="H1040" s="49" t="s">
        <v>1116</v>
      </c>
      <c r="I1040" s="51" t="s">
        <v>1679</v>
      </c>
      <c r="J1040" s="50" t="s">
        <v>3135</v>
      </c>
      <c r="K1040" t="str">
        <f t="shared" si="16"/>
        <v>M</v>
      </c>
    </row>
    <row r="1041" spans="1:11">
      <c r="A1041" s="48" t="s">
        <v>3667</v>
      </c>
      <c r="B1041" s="49" t="str">
        <f>_xlfn.XLOOKUP(Tabla8[[#This Row],[Codigo Area Liquidacion]],TBLAREA[PLANTA],TBLAREA[PROG])</f>
        <v>01</v>
      </c>
      <c r="C1041" s="50" t="s">
        <v>3036</v>
      </c>
      <c r="D1041" s="49" t="str">
        <f>Tabla8[[#This Row],[Numero Documento]]&amp;Tabla8[[#This Row],[PROG]]&amp;LEFT(Tabla8[[#This Row],[Tipo Empleado]],3)</f>
        <v>0270040165201EMP</v>
      </c>
      <c r="E1041" s="49" t="s">
        <v>3666</v>
      </c>
      <c r="F1041" s="50" t="s">
        <v>1173</v>
      </c>
      <c r="G1041" s="49" t="s">
        <v>3133</v>
      </c>
      <c r="H1041" s="49" t="s">
        <v>1116</v>
      </c>
      <c r="I1041" s="51" t="s">
        <v>1679</v>
      </c>
      <c r="J1041" s="50" t="s">
        <v>3135</v>
      </c>
      <c r="K1041" t="str">
        <f t="shared" si="16"/>
        <v>M</v>
      </c>
    </row>
    <row r="1042" spans="1:11">
      <c r="A1042" s="48" t="s">
        <v>3376</v>
      </c>
      <c r="B1042" s="49" t="str">
        <f>_xlfn.XLOOKUP(Tabla8[[#This Row],[Codigo Area Liquidacion]],TBLAREA[PLANTA],TBLAREA[PROG])</f>
        <v>13</v>
      </c>
      <c r="C1042" s="50" t="s">
        <v>11</v>
      </c>
      <c r="D1042" s="49" t="str">
        <f>Tabla8[[#This Row],[Numero Documento]]&amp;Tabla8[[#This Row],[PROG]]&amp;LEFT(Tabla8[[#This Row],[Tipo Empleado]],3)</f>
        <v>0270048492213FIJ</v>
      </c>
      <c r="E1042" s="49" t="s">
        <v>3375</v>
      </c>
      <c r="F1042" s="50" t="s">
        <v>8</v>
      </c>
      <c r="G1042" s="49" t="s">
        <v>3175</v>
      </c>
      <c r="H1042" s="49" t="s">
        <v>342</v>
      </c>
      <c r="I1042" s="51" t="s">
        <v>1670</v>
      </c>
      <c r="J1042" s="50" t="s">
        <v>3136</v>
      </c>
      <c r="K1042" t="str">
        <f t="shared" si="16"/>
        <v>F</v>
      </c>
    </row>
    <row r="1043" spans="1:11">
      <c r="A1043" s="48" t="s">
        <v>2846</v>
      </c>
      <c r="B1043" s="49" t="str">
        <f>_xlfn.XLOOKUP(Tabla8[[#This Row],[Codigo Area Liquidacion]],TBLAREA[PLANTA],TBLAREA[PROG])</f>
        <v>01</v>
      </c>
      <c r="C1043" s="50" t="s">
        <v>3036</v>
      </c>
      <c r="D1043" s="49" t="str">
        <f>Tabla8[[#This Row],[Numero Documento]]&amp;Tabla8[[#This Row],[PROG]]&amp;LEFT(Tabla8[[#This Row],[Tipo Empleado]],3)</f>
        <v>0280000655901EMP</v>
      </c>
      <c r="E1043" s="49" t="s">
        <v>1638</v>
      </c>
      <c r="F1043" s="50" t="s">
        <v>1173</v>
      </c>
      <c r="G1043" s="49" t="s">
        <v>3133</v>
      </c>
      <c r="H1043" s="49" t="s">
        <v>1116</v>
      </c>
      <c r="I1043" s="51" t="s">
        <v>1679</v>
      </c>
      <c r="J1043" s="50" t="s">
        <v>3136</v>
      </c>
      <c r="K1043" t="str">
        <f t="shared" si="16"/>
        <v>F</v>
      </c>
    </row>
    <row r="1044" spans="1:11">
      <c r="A1044" s="48" t="s">
        <v>3731</v>
      </c>
      <c r="B1044" s="49" t="str">
        <f>_xlfn.XLOOKUP(Tabla8[[#This Row],[Codigo Area Liquidacion]],TBLAREA[PLANTA],TBLAREA[PROG])</f>
        <v>01</v>
      </c>
      <c r="C1044" s="50" t="s">
        <v>3036</v>
      </c>
      <c r="D1044" s="49" t="str">
        <f>Tabla8[[#This Row],[Numero Documento]]&amp;Tabla8[[#This Row],[PROG]]&amp;LEFT(Tabla8[[#This Row],[Tipo Empleado]],3)</f>
        <v>0280010648201EMP</v>
      </c>
      <c r="E1044" s="49" t="s">
        <v>3730</v>
      </c>
      <c r="F1044" s="50" t="s">
        <v>1173</v>
      </c>
      <c r="G1044" s="49" t="s">
        <v>3133</v>
      </c>
      <c r="H1044" s="49" t="s">
        <v>1116</v>
      </c>
      <c r="I1044" s="51" t="s">
        <v>1679</v>
      </c>
      <c r="J1044" s="50" t="s">
        <v>3135</v>
      </c>
      <c r="K1044" t="str">
        <f t="shared" si="16"/>
        <v>M</v>
      </c>
    </row>
    <row r="1045" spans="1:11">
      <c r="A1045" s="48" t="s">
        <v>3013</v>
      </c>
      <c r="B1045" s="49" t="str">
        <f>_xlfn.XLOOKUP(Tabla8[[#This Row],[Codigo Area Liquidacion]],TBLAREA[PLANTA],TBLAREA[PROG])</f>
        <v>01</v>
      </c>
      <c r="C1045" s="50" t="s">
        <v>3045</v>
      </c>
      <c r="D1045" s="49" t="str">
        <f>Tabla8[[#This Row],[Numero Documento]]&amp;Tabla8[[#This Row],[PROG]]&amp;LEFT(Tabla8[[#This Row],[Tipo Empleado]],3)</f>
        <v>0280062698401PER</v>
      </c>
      <c r="E1045" s="49" t="s">
        <v>1664</v>
      </c>
      <c r="F1045" s="50" t="s">
        <v>1060</v>
      </c>
      <c r="G1045" s="49" t="s">
        <v>3133</v>
      </c>
      <c r="H1045" s="49" t="s">
        <v>1116</v>
      </c>
      <c r="I1045" s="51" t="s">
        <v>1679</v>
      </c>
      <c r="J1045" s="50" t="s">
        <v>3135</v>
      </c>
      <c r="K1045" t="str">
        <f t="shared" si="16"/>
        <v>M</v>
      </c>
    </row>
    <row r="1046" spans="1:11">
      <c r="A1046" s="48" t="s">
        <v>2586</v>
      </c>
      <c r="B1046" s="49" t="str">
        <f>_xlfn.XLOOKUP(Tabla8[[#This Row],[Codigo Area Liquidacion]],TBLAREA[PLANTA],TBLAREA[PROG])</f>
        <v>11</v>
      </c>
      <c r="C1046" s="50" t="s">
        <v>11</v>
      </c>
      <c r="D1046" s="49" t="str">
        <f>Tabla8[[#This Row],[Numero Documento]]&amp;Tabla8[[#This Row],[PROG]]&amp;LEFT(Tabla8[[#This Row],[Tipo Empleado]],3)</f>
        <v>0310003574411FIJ</v>
      </c>
      <c r="E1046" s="49" t="s">
        <v>737</v>
      </c>
      <c r="F1046" s="50" t="s">
        <v>30</v>
      </c>
      <c r="G1046" s="49" t="s">
        <v>3145</v>
      </c>
      <c r="H1046" s="49" t="s">
        <v>728</v>
      </c>
      <c r="I1046" s="51" t="s">
        <v>1674</v>
      </c>
      <c r="J1046" s="50" t="s">
        <v>3135</v>
      </c>
      <c r="K1046" t="str">
        <f t="shared" si="16"/>
        <v>M</v>
      </c>
    </row>
    <row r="1047" spans="1:11">
      <c r="A1047" s="48" t="s">
        <v>2713</v>
      </c>
      <c r="B1047" s="49" t="str">
        <f>_xlfn.XLOOKUP(Tabla8[[#This Row],[Codigo Area Liquidacion]],TBLAREA[PLANTA],TBLAREA[PROG])</f>
        <v>11</v>
      </c>
      <c r="C1047" s="50" t="s">
        <v>11</v>
      </c>
      <c r="D1047" s="49" t="str">
        <f>Tabla8[[#This Row],[Numero Documento]]&amp;Tabla8[[#This Row],[PROG]]&amp;LEFT(Tabla8[[#This Row],[Tipo Empleado]],3)</f>
        <v>0310004038911FIJ</v>
      </c>
      <c r="E1047" s="49" t="s">
        <v>902</v>
      </c>
      <c r="F1047" s="50" t="s">
        <v>903</v>
      </c>
      <c r="G1047" s="49" t="s">
        <v>3145</v>
      </c>
      <c r="H1047" s="49" t="s">
        <v>830</v>
      </c>
      <c r="I1047" s="51" t="s">
        <v>1672</v>
      </c>
      <c r="J1047" s="50" t="s">
        <v>3135</v>
      </c>
      <c r="K1047" t="str">
        <f t="shared" si="16"/>
        <v>M</v>
      </c>
    </row>
    <row r="1048" spans="1:11">
      <c r="A1048" s="48" t="s">
        <v>2664</v>
      </c>
      <c r="B1048" s="49" t="str">
        <f>_xlfn.XLOOKUP(Tabla8[[#This Row],[Codigo Area Liquidacion]],TBLAREA[PLANTA],TBLAREA[PROG])</f>
        <v>11</v>
      </c>
      <c r="C1048" s="50" t="s">
        <v>11</v>
      </c>
      <c r="D1048" s="49" t="str">
        <f>Tabla8[[#This Row],[Numero Documento]]&amp;Tabla8[[#This Row],[PROG]]&amp;LEFT(Tabla8[[#This Row],[Tipo Empleado]],3)</f>
        <v>0310004372211FIJ</v>
      </c>
      <c r="E1048" s="49" t="s">
        <v>48</v>
      </c>
      <c r="F1048" s="50" t="s">
        <v>45</v>
      </c>
      <c r="G1048" s="49" t="s">
        <v>3145</v>
      </c>
      <c r="H1048" s="49" t="s">
        <v>18</v>
      </c>
      <c r="I1048" s="51" t="s">
        <v>1729</v>
      </c>
      <c r="J1048" s="50" t="s">
        <v>3135</v>
      </c>
      <c r="K1048" t="str">
        <f t="shared" si="16"/>
        <v>M</v>
      </c>
    </row>
    <row r="1049" spans="1:11">
      <c r="A1049" s="48" t="s">
        <v>1559</v>
      </c>
      <c r="B1049" s="49" t="str">
        <f>_xlfn.XLOOKUP(Tabla8[[#This Row],[Codigo Area Liquidacion]],TBLAREA[PLANTA],TBLAREA[PROG])</f>
        <v>11</v>
      </c>
      <c r="C1049" s="50" t="s">
        <v>11</v>
      </c>
      <c r="D1049" s="49" t="str">
        <f>Tabla8[[#This Row],[Numero Documento]]&amp;Tabla8[[#This Row],[PROG]]&amp;LEFT(Tabla8[[#This Row],[Tipo Empleado]],3)</f>
        <v>0310004856411FIJ</v>
      </c>
      <c r="E1049" s="49" t="s">
        <v>64</v>
      </c>
      <c r="F1049" s="50" t="s">
        <v>34</v>
      </c>
      <c r="G1049" s="49" t="s">
        <v>3145</v>
      </c>
      <c r="H1049" s="49" t="s">
        <v>18</v>
      </c>
      <c r="I1049" s="51" t="s">
        <v>1729</v>
      </c>
      <c r="J1049" s="50" t="s">
        <v>3135</v>
      </c>
      <c r="K1049" t="str">
        <f t="shared" si="16"/>
        <v>M</v>
      </c>
    </row>
    <row r="1050" spans="1:11">
      <c r="A1050" s="48" t="s">
        <v>2730</v>
      </c>
      <c r="B1050" s="49" t="str">
        <f>_xlfn.XLOOKUP(Tabla8[[#This Row],[Codigo Area Liquidacion]],TBLAREA[PLANTA],TBLAREA[PROG])</f>
        <v>11</v>
      </c>
      <c r="C1050" s="50" t="s">
        <v>11</v>
      </c>
      <c r="D1050" s="49" t="str">
        <f>Tabla8[[#This Row],[Numero Documento]]&amp;Tabla8[[#This Row],[PROG]]&amp;LEFT(Tabla8[[#This Row],[Tipo Empleado]],3)</f>
        <v>0310014144311FIJ</v>
      </c>
      <c r="E1050" s="49" t="s">
        <v>766</v>
      </c>
      <c r="F1050" s="50" t="s">
        <v>22</v>
      </c>
      <c r="G1050" s="49" t="s">
        <v>3145</v>
      </c>
      <c r="H1050" s="49" t="s">
        <v>728</v>
      </c>
      <c r="I1050" s="51" t="s">
        <v>1674</v>
      </c>
      <c r="J1050" s="50" t="s">
        <v>3135</v>
      </c>
      <c r="K1050" t="str">
        <f t="shared" si="16"/>
        <v>M</v>
      </c>
    </row>
    <row r="1051" spans="1:11">
      <c r="A1051" s="48" t="s">
        <v>2905</v>
      </c>
      <c r="B1051" s="49" t="str">
        <f>_xlfn.XLOOKUP(Tabla8[[#This Row],[Codigo Area Liquidacion]],TBLAREA[PLANTA],TBLAREA[PROG])</f>
        <v>01</v>
      </c>
      <c r="C1051" s="50" t="s">
        <v>3046</v>
      </c>
      <c r="D1051" s="49" t="str">
        <f>Tabla8[[#This Row],[Numero Documento]]&amp;Tabla8[[#This Row],[PROG]]&amp;LEFT(Tabla8[[#This Row],[Tipo Empleado]],3)</f>
        <v>0310015717501TRA</v>
      </c>
      <c r="E1051" s="49" t="s">
        <v>1007</v>
      </c>
      <c r="F1051" s="50" t="s">
        <v>8</v>
      </c>
      <c r="G1051" s="49" t="s">
        <v>3133</v>
      </c>
      <c r="H1051" s="49" t="s">
        <v>1116</v>
      </c>
      <c r="I1051" s="51" t="s">
        <v>1679</v>
      </c>
      <c r="J1051" s="50" t="s">
        <v>3136</v>
      </c>
      <c r="K1051" t="str">
        <f t="shared" si="16"/>
        <v>F</v>
      </c>
    </row>
    <row r="1052" spans="1:11">
      <c r="A1052" s="48" t="s">
        <v>4095</v>
      </c>
      <c r="B1052" s="49" t="str">
        <f>_xlfn.XLOOKUP(Tabla8[[#This Row],[Codigo Area Liquidacion]],TBLAREA[PLANTA],TBLAREA[PROG])</f>
        <v>11</v>
      </c>
      <c r="C1052" s="50" t="s">
        <v>11</v>
      </c>
      <c r="D1052" s="49" t="str">
        <f>Tabla8[[#This Row],[Numero Documento]]&amp;Tabla8[[#This Row],[PROG]]&amp;LEFT(Tabla8[[#This Row],[Tipo Empleado]],3)</f>
        <v>0310018496311FIJ</v>
      </c>
      <c r="E1052" s="49" t="s">
        <v>3923</v>
      </c>
      <c r="F1052" s="50" t="s">
        <v>8</v>
      </c>
      <c r="G1052" s="49" t="s">
        <v>3145</v>
      </c>
      <c r="H1052" s="49" t="s">
        <v>728</v>
      </c>
      <c r="I1052" s="51" t="s">
        <v>1674</v>
      </c>
      <c r="J1052" s="50" t="s">
        <v>3136</v>
      </c>
      <c r="K1052" t="str">
        <f t="shared" si="16"/>
        <v>F</v>
      </c>
    </row>
    <row r="1053" spans="1:11">
      <c r="A1053" s="48" t="s">
        <v>2620</v>
      </c>
      <c r="B1053" s="49" t="str">
        <f>_xlfn.XLOOKUP(Tabla8[[#This Row],[Codigo Area Liquidacion]],TBLAREA[PLANTA],TBLAREA[PROG])</f>
        <v>11</v>
      </c>
      <c r="C1053" s="50" t="s">
        <v>11</v>
      </c>
      <c r="D1053" s="49" t="str">
        <f>Tabla8[[#This Row],[Numero Documento]]&amp;Tabla8[[#This Row],[PROG]]&amp;LEFT(Tabla8[[#This Row],[Tipo Empleado]],3)</f>
        <v>0310019653811FIJ</v>
      </c>
      <c r="E1053" s="49" t="s">
        <v>741</v>
      </c>
      <c r="F1053" s="50" t="s">
        <v>742</v>
      </c>
      <c r="G1053" s="49" t="s">
        <v>3145</v>
      </c>
      <c r="H1053" s="49" t="s">
        <v>728</v>
      </c>
      <c r="I1053" s="51" t="s">
        <v>1674</v>
      </c>
      <c r="J1053" s="50" t="s">
        <v>3135</v>
      </c>
      <c r="K1053" t="str">
        <f t="shared" si="16"/>
        <v>M</v>
      </c>
    </row>
    <row r="1054" spans="1:11">
      <c r="A1054" s="48" t="s">
        <v>1564</v>
      </c>
      <c r="B1054" s="49" t="str">
        <f>_xlfn.XLOOKUP(Tabla8[[#This Row],[Codigo Area Liquidacion]],TBLAREA[PLANTA],TBLAREA[PROG])</f>
        <v>11</v>
      </c>
      <c r="C1054" s="50" t="s">
        <v>11</v>
      </c>
      <c r="D1054" s="49" t="str">
        <f>Tabla8[[#This Row],[Numero Documento]]&amp;Tabla8[[#This Row],[PROG]]&amp;LEFT(Tabla8[[#This Row],[Tipo Empleado]],3)</f>
        <v>0310022102111FIJ</v>
      </c>
      <c r="E1054" s="49" t="s">
        <v>68</v>
      </c>
      <c r="F1054" s="50" t="s">
        <v>69</v>
      </c>
      <c r="G1054" s="49" t="s">
        <v>3145</v>
      </c>
      <c r="H1054" s="49" t="s">
        <v>18</v>
      </c>
      <c r="I1054" s="51" t="s">
        <v>1729</v>
      </c>
      <c r="J1054" s="50" t="s">
        <v>3136</v>
      </c>
      <c r="K1054" t="str">
        <f t="shared" si="16"/>
        <v>F</v>
      </c>
    </row>
    <row r="1055" spans="1:11">
      <c r="A1055" s="48" t="s">
        <v>2623</v>
      </c>
      <c r="B1055" s="49" t="str">
        <f>_xlfn.XLOOKUP(Tabla8[[#This Row],[Codigo Area Liquidacion]],TBLAREA[PLANTA],TBLAREA[PROG])</f>
        <v>11</v>
      </c>
      <c r="C1055" s="50" t="s">
        <v>11</v>
      </c>
      <c r="D1055" s="49" t="str">
        <f>Tabla8[[#This Row],[Numero Documento]]&amp;Tabla8[[#This Row],[PROG]]&amp;LEFT(Tabla8[[#This Row],[Tipo Empleado]],3)</f>
        <v>0310029662711FIJ</v>
      </c>
      <c r="E1055" s="49" t="s">
        <v>160</v>
      </c>
      <c r="F1055" s="50" t="s">
        <v>151</v>
      </c>
      <c r="G1055" s="49" t="s">
        <v>3145</v>
      </c>
      <c r="H1055" s="49" t="s">
        <v>1951</v>
      </c>
      <c r="I1055" s="51" t="s">
        <v>1683</v>
      </c>
      <c r="J1055" s="50" t="s">
        <v>3135</v>
      </c>
      <c r="K1055" t="str">
        <f t="shared" si="16"/>
        <v>M</v>
      </c>
    </row>
    <row r="1056" spans="1:11">
      <c r="A1056" s="48" t="s">
        <v>4096</v>
      </c>
      <c r="B1056" s="49" t="str">
        <f>_xlfn.XLOOKUP(Tabla8[[#This Row],[Codigo Area Liquidacion]],TBLAREA[PLANTA],TBLAREA[PROG])</f>
        <v>11</v>
      </c>
      <c r="C1056" s="50" t="s">
        <v>11</v>
      </c>
      <c r="D1056" s="49" t="str">
        <f>Tabla8[[#This Row],[Numero Documento]]&amp;Tabla8[[#This Row],[PROG]]&amp;LEFT(Tabla8[[#This Row],[Tipo Empleado]],3)</f>
        <v>0310030903211FIJ</v>
      </c>
      <c r="E1056" s="49" t="s">
        <v>3924</v>
      </c>
      <c r="F1056" s="50" t="s">
        <v>56</v>
      </c>
      <c r="G1056" s="49" t="s">
        <v>3145</v>
      </c>
      <c r="H1056" s="49" t="s">
        <v>18</v>
      </c>
      <c r="I1056" s="51" t="s">
        <v>1729</v>
      </c>
      <c r="J1056" s="50" t="s">
        <v>3135</v>
      </c>
      <c r="K1056" t="str">
        <f t="shared" si="16"/>
        <v>M</v>
      </c>
    </row>
    <row r="1057" spans="1:11">
      <c r="A1057" s="48" t="s">
        <v>2693</v>
      </c>
      <c r="B1057" s="49" t="str">
        <f>_xlfn.XLOOKUP(Tabla8[[#This Row],[Codigo Area Liquidacion]],TBLAREA[PLANTA],TBLAREA[PROG])</f>
        <v>11</v>
      </c>
      <c r="C1057" s="50" t="s">
        <v>11</v>
      </c>
      <c r="D1057" s="49" t="str">
        <f>Tabla8[[#This Row],[Numero Documento]]&amp;Tabla8[[#This Row],[PROG]]&amp;LEFT(Tabla8[[#This Row],[Tipo Empleado]],3)</f>
        <v>0310034362711FIJ</v>
      </c>
      <c r="E1057" s="49" t="s">
        <v>62</v>
      </c>
      <c r="F1057" s="50" t="s">
        <v>63</v>
      </c>
      <c r="G1057" s="49" t="s">
        <v>3145</v>
      </c>
      <c r="H1057" s="49" t="s">
        <v>18</v>
      </c>
      <c r="I1057" s="51" t="s">
        <v>1729</v>
      </c>
      <c r="J1057" s="50" t="s">
        <v>3135</v>
      </c>
      <c r="K1057" t="str">
        <f t="shared" si="16"/>
        <v>M</v>
      </c>
    </row>
    <row r="1058" spans="1:11">
      <c r="A1058" s="48" t="s">
        <v>2725</v>
      </c>
      <c r="B1058" s="49" t="str">
        <f>_xlfn.XLOOKUP(Tabla8[[#This Row],[Codigo Area Liquidacion]],TBLAREA[PLANTA],TBLAREA[PROG])</f>
        <v>11</v>
      </c>
      <c r="C1058" s="50" t="s">
        <v>11</v>
      </c>
      <c r="D1058" s="49" t="str">
        <f>Tabla8[[#This Row],[Numero Documento]]&amp;Tabla8[[#This Row],[PROG]]&amp;LEFT(Tabla8[[#This Row],[Tipo Empleado]],3)</f>
        <v>0310037870611FIJ</v>
      </c>
      <c r="E1058" s="49" t="s">
        <v>762</v>
      </c>
      <c r="F1058" s="50" t="s">
        <v>17</v>
      </c>
      <c r="G1058" s="49" t="s">
        <v>3145</v>
      </c>
      <c r="H1058" s="49" t="s">
        <v>728</v>
      </c>
      <c r="I1058" s="51" t="s">
        <v>1674</v>
      </c>
      <c r="J1058" s="50" t="s">
        <v>3135</v>
      </c>
      <c r="K1058" t="str">
        <f t="shared" si="16"/>
        <v>M</v>
      </c>
    </row>
    <row r="1059" spans="1:11">
      <c r="A1059" s="48" t="s">
        <v>2463</v>
      </c>
      <c r="B1059" s="49" t="str">
        <f>_xlfn.XLOOKUP(Tabla8[[#This Row],[Codigo Area Liquidacion]],TBLAREA[PLANTA],TBLAREA[PROG])</f>
        <v>13</v>
      </c>
      <c r="C1059" s="50" t="s">
        <v>11</v>
      </c>
      <c r="D1059" s="49" t="str">
        <f>Tabla8[[#This Row],[Numero Documento]]&amp;Tabla8[[#This Row],[PROG]]&amp;LEFT(Tabla8[[#This Row],[Tipo Empleado]],3)</f>
        <v>0310040038513FIJ</v>
      </c>
      <c r="E1059" s="49" t="s">
        <v>1479</v>
      </c>
      <c r="F1059" s="50" t="s">
        <v>27</v>
      </c>
      <c r="G1059" s="49" t="s">
        <v>3175</v>
      </c>
      <c r="H1059" s="49" t="s">
        <v>342</v>
      </c>
      <c r="I1059" s="51" t="s">
        <v>1670</v>
      </c>
      <c r="J1059" s="50" t="s">
        <v>3135</v>
      </c>
      <c r="K1059" t="str">
        <f t="shared" si="16"/>
        <v>M</v>
      </c>
    </row>
    <row r="1060" spans="1:11">
      <c r="A1060" s="48" t="s">
        <v>2868</v>
      </c>
      <c r="B1060" s="49" t="str">
        <f>_xlfn.XLOOKUP(Tabla8[[#This Row],[Codigo Area Liquidacion]],TBLAREA[PLANTA],TBLAREA[PROG])</f>
        <v>01</v>
      </c>
      <c r="C1060" s="50" t="s">
        <v>3036</v>
      </c>
      <c r="D1060" s="49" t="str">
        <f>Tabla8[[#This Row],[Numero Documento]]&amp;Tabla8[[#This Row],[PROG]]&amp;LEFT(Tabla8[[#This Row],[Tipo Empleado]],3)</f>
        <v>0310040263901EMP</v>
      </c>
      <c r="E1060" s="49" t="s">
        <v>1905</v>
      </c>
      <c r="F1060" s="50" t="s">
        <v>130</v>
      </c>
      <c r="G1060" s="49" t="s">
        <v>3133</v>
      </c>
      <c r="H1060" s="49" t="s">
        <v>1116</v>
      </c>
      <c r="I1060" s="51" t="s">
        <v>1679</v>
      </c>
      <c r="J1060" s="50" t="s">
        <v>3135</v>
      </c>
      <c r="K1060" t="str">
        <f t="shared" si="16"/>
        <v>M</v>
      </c>
    </row>
    <row r="1061" spans="1:11">
      <c r="A1061" s="48" t="s">
        <v>2715</v>
      </c>
      <c r="B1061" s="49" t="str">
        <f>_xlfn.XLOOKUP(Tabla8[[#This Row],[Codigo Area Liquidacion]],TBLAREA[PLANTA],TBLAREA[PROG])</f>
        <v>11</v>
      </c>
      <c r="C1061" s="50" t="s">
        <v>11</v>
      </c>
      <c r="D1061" s="49" t="str">
        <f>Tabla8[[#This Row],[Numero Documento]]&amp;Tabla8[[#This Row],[PROG]]&amp;LEFT(Tabla8[[#This Row],[Tipo Empleado]],3)</f>
        <v>0310042125811FIJ</v>
      </c>
      <c r="E1061" s="49" t="s">
        <v>759</v>
      </c>
      <c r="F1061" s="50" t="s">
        <v>760</v>
      </c>
      <c r="G1061" s="49" t="s">
        <v>3145</v>
      </c>
      <c r="H1061" s="49" t="s">
        <v>728</v>
      </c>
      <c r="I1061" s="51" t="s">
        <v>1674</v>
      </c>
      <c r="J1061" s="50" t="s">
        <v>3135</v>
      </c>
      <c r="K1061" t="str">
        <f t="shared" si="16"/>
        <v>M</v>
      </c>
    </row>
    <row r="1062" spans="1:11">
      <c r="A1062" s="48" t="s">
        <v>2679</v>
      </c>
      <c r="B1062" s="49" t="str">
        <f>_xlfn.XLOOKUP(Tabla8[[#This Row],[Codigo Area Liquidacion]],TBLAREA[PLANTA],TBLAREA[PROG])</f>
        <v>11</v>
      </c>
      <c r="C1062" s="50" t="s">
        <v>11</v>
      </c>
      <c r="D1062" s="49" t="str">
        <f>Tabla8[[#This Row],[Numero Documento]]&amp;Tabla8[[#This Row],[PROG]]&amp;LEFT(Tabla8[[#This Row],[Tipo Empleado]],3)</f>
        <v>0310047307711FIJ</v>
      </c>
      <c r="E1062" s="49" t="s">
        <v>53</v>
      </c>
      <c r="F1062" s="50" t="s">
        <v>54</v>
      </c>
      <c r="G1062" s="49" t="s">
        <v>3145</v>
      </c>
      <c r="H1062" s="49" t="s">
        <v>18</v>
      </c>
      <c r="I1062" s="51" t="s">
        <v>1729</v>
      </c>
      <c r="J1062" s="50" t="s">
        <v>3135</v>
      </c>
      <c r="K1062" t="str">
        <f t="shared" si="16"/>
        <v>M</v>
      </c>
    </row>
    <row r="1063" spans="1:11">
      <c r="A1063" s="48" t="s">
        <v>2569</v>
      </c>
      <c r="B1063" s="49" t="str">
        <f>_xlfn.XLOOKUP(Tabla8[[#This Row],[Codigo Area Liquidacion]],TBLAREA[PLANTA],TBLAREA[PROG])</f>
        <v>11</v>
      </c>
      <c r="C1063" s="50" t="s">
        <v>11</v>
      </c>
      <c r="D1063" s="49" t="str">
        <f>Tabla8[[#This Row],[Numero Documento]]&amp;Tabla8[[#This Row],[PROG]]&amp;LEFT(Tabla8[[#This Row],[Tipo Empleado]],3)</f>
        <v>0310048190611FIJ</v>
      </c>
      <c r="E1063" s="49" t="s">
        <v>736</v>
      </c>
      <c r="F1063" s="50" t="s">
        <v>724</v>
      </c>
      <c r="G1063" s="49" t="s">
        <v>3145</v>
      </c>
      <c r="H1063" s="49" t="s">
        <v>728</v>
      </c>
      <c r="I1063" s="51" t="s">
        <v>1674</v>
      </c>
      <c r="J1063" s="50" t="s">
        <v>3135</v>
      </c>
      <c r="K1063" t="str">
        <f t="shared" si="16"/>
        <v>M</v>
      </c>
    </row>
    <row r="1064" spans="1:11">
      <c r="A1064" s="48" t="s">
        <v>2524</v>
      </c>
      <c r="B1064" s="49" t="str">
        <f>_xlfn.XLOOKUP(Tabla8[[#This Row],[Codigo Area Liquidacion]],TBLAREA[PLANTA],TBLAREA[PROG])</f>
        <v>13</v>
      </c>
      <c r="C1064" s="50" t="s">
        <v>11</v>
      </c>
      <c r="D1064" s="49" t="str">
        <f>Tabla8[[#This Row],[Numero Documento]]&amp;Tabla8[[#This Row],[PROG]]&amp;LEFT(Tabla8[[#This Row],[Tipo Empleado]],3)</f>
        <v>0310050322013FIJ</v>
      </c>
      <c r="E1064" s="49" t="s">
        <v>581</v>
      </c>
      <c r="F1064" s="50" t="s">
        <v>8</v>
      </c>
      <c r="G1064" s="49" t="s">
        <v>3175</v>
      </c>
      <c r="H1064" s="49" t="s">
        <v>342</v>
      </c>
      <c r="I1064" s="51" t="s">
        <v>1670</v>
      </c>
      <c r="J1064" s="50" t="s">
        <v>3136</v>
      </c>
      <c r="K1064" t="str">
        <f t="shared" si="16"/>
        <v>F</v>
      </c>
    </row>
    <row r="1065" spans="1:11">
      <c r="A1065" s="48" t="s">
        <v>2562</v>
      </c>
      <c r="B1065" s="49" t="str">
        <f>_xlfn.XLOOKUP(Tabla8[[#This Row],[Codigo Area Liquidacion]],TBLAREA[PLANTA],TBLAREA[PROG])</f>
        <v>11</v>
      </c>
      <c r="C1065" s="50" t="s">
        <v>11</v>
      </c>
      <c r="D1065" s="49" t="str">
        <f>Tabla8[[#This Row],[Numero Documento]]&amp;Tabla8[[#This Row],[PROG]]&amp;LEFT(Tabla8[[#This Row],[Tipo Empleado]],3)</f>
        <v>0310052992811FIJ</v>
      </c>
      <c r="E1065" s="49" t="s">
        <v>19</v>
      </c>
      <c r="F1065" s="50" t="s">
        <v>20</v>
      </c>
      <c r="G1065" s="49" t="s">
        <v>3145</v>
      </c>
      <c r="H1065" s="49" t="s">
        <v>18</v>
      </c>
      <c r="I1065" s="51" t="s">
        <v>1729</v>
      </c>
      <c r="J1065" s="50" t="s">
        <v>3136</v>
      </c>
      <c r="K1065" t="str">
        <f t="shared" si="16"/>
        <v>F</v>
      </c>
    </row>
    <row r="1066" spans="1:11">
      <c r="A1066" s="48" t="s">
        <v>2271</v>
      </c>
      <c r="B1066" s="49" t="str">
        <f>_xlfn.XLOOKUP(Tabla8[[#This Row],[Codigo Area Liquidacion]],TBLAREA[PLANTA],TBLAREA[PROG])</f>
        <v>01</v>
      </c>
      <c r="C1066" s="50" t="s">
        <v>11</v>
      </c>
      <c r="D1066" s="49" t="str">
        <f>Tabla8[[#This Row],[Numero Documento]]&amp;Tabla8[[#This Row],[PROG]]&amp;LEFT(Tabla8[[#This Row],[Tipo Empleado]],3)</f>
        <v>0310060349101FIJ</v>
      </c>
      <c r="E1066" s="49" t="s">
        <v>690</v>
      </c>
      <c r="F1066" s="50" t="s">
        <v>196</v>
      </c>
      <c r="G1066" s="49" t="s">
        <v>3133</v>
      </c>
      <c r="H1066" s="49" t="s">
        <v>674</v>
      </c>
      <c r="I1066" s="51" t="s">
        <v>1689</v>
      </c>
      <c r="J1066" s="50" t="s">
        <v>3135</v>
      </c>
      <c r="K1066" t="str">
        <f t="shared" si="16"/>
        <v>M</v>
      </c>
    </row>
    <row r="1067" spans="1:11">
      <c r="A1067" s="48" t="s">
        <v>2655</v>
      </c>
      <c r="B1067" s="49" t="str">
        <f>_xlfn.XLOOKUP(Tabla8[[#This Row],[Codigo Area Liquidacion]],TBLAREA[PLANTA],TBLAREA[PROG])</f>
        <v>11</v>
      </c>
      <c r="C1067" s="50" t="s">
        <v>11</v>
      </c>
      <c r="D1067" s="49" t="str">
        <f>Tabla8[[#This Row],[Numero Documento]]&amp;Tabla8[[#This Row],[PROG]]&amp;LEFT(Tabla8[[#This Row],[Tipo Empleado]],3)</f>
        <v>0310067310611FIJ</v>
      </c>
      <c r="E1067" s="49" t="s">
        <v>46</v>
      </c>
      <c r="F1067" s="50" t="s">
        <v>47</v>
      </c>
      <c r="G1067" s="49" t="s">
        <v>3145</v>
      </c>
      <c r="H1067" s="49" t="s">
        <v>18</v>
      </c>
      <c r="I1067" s="51" t="s">
        <v>1729</v>
      </c>
      <c r="J1067" s="50" t="s">
        <v>3136</v>
      </c>
      <c r="K1067" t="str">
        <f t="shared" si="16"/>
        <v>F</v>
      </c>
    </row>
    <row r="1068" spans="1:11">
      <c r="A1068" s="48" t="s">
        <v>2666</v>
      </c>
      <c r="B1068" s="49" t="str">
        <f>_xlfn.XLOOKUP(Tabla8[[#This Row],[Codigo Area Liquidacion]],TBLAREA[PLANTA],TBLAREA[PROG])</f>
        <v>11</v>
      </c>
      <c r="C1068" s="50" t="s">
        <v>11</v>
      </c>
      <c r="D1068" s="49" t="str">
        <f>Tabla8[[#This Row],[Numero Documento]]&amp;Tabla8[[#This Row],[PROG]]&amp;LEFT(Tabla8[[#This Row],[Tipo Empleado]],3)</f>
        <v>0310071961011FIJ</v>
      </c>
      <c r="E1068" s="49" t="s">
        <v>1855</v>
      </c>
      <c r="F1068" s="50" t="s">
        <v>8</v>
      </c>
      <c r="G1068" s="49" t="s">
        <v>3145</v>
      </c>
      <c r="H1068" s="49" t="s">
        <v>18</v>
      </c>
      <c r="I1068" s="51" t="s">
        <v>1729</v>
      </c>
      <c r="J1068" s="50" t="s">
        <v>3135</v>
      </c>
      <c r="K1068" t="str">
        <f t="shared" si="16"/>
        <v>M</v>
      </c>
    </row>
    <row r="1069" spans="1:11">
      <c r="A1069" s="48" t="s">
        <v>3715</v>
      </c>
      <c r="B1069" s="49" t="str">
        <f>_xlfn.XLOOKUP(Tabla8[[#This Row],[Codigo Area Liquidacion]],TBLAREA[PLANTA],TBLAREA[PROG])</f>
        <v>01</v>
      </c>
      <c r="C1069" s="50" t="s">
        <v>3036</v>
      </c>
      <c r="D1069" s="49" t="str">
        <f>Tabla8[[#This Row],[Numero Documento]]&amp;Tabla8[[#This Row],[PROG]]&amp;LEFT(Tabla8[[#This Row],[Tipo Empleado]],3)</f>
        <v>0310072352101EMP</v>
      </c>
      <c r="E1069" s="49" t="s">
        <v>3714</v>
      </c>
      <c r="F1069" s="50" t="s">
        <v>130</v>
      </c>
      <c r="G1069" s="49" t="s">
        <v>3133</v>
      </c>
      <c r="H1069" s="49" t="s">
        <v>1116</v>
      </c>
      <c r="I1069" s="51" t="s">
        <v>1679</v>
      </c>
      <c r="J1069" s="50" t="s">
        <v>3135</v>
      </c>
      <c r="K1069" t="str">
        <f t="shared" si="16"/>
        <v>M</v>
      </c>
    </row>
    <row r="1070" spans="1:11">
      <c r="A1070" s="48" t="s">
        <v>2610</v>
      </c>
      <c r="B1070" s="49" t="str">
        <f>_xlfn.XLOOKUP(Tabla8[[#This Row],[Codigo Area Liquidacion]],TBLAREA[PLANTA],TBLAREA[PROG])</f>
        <v>11</v>
      </c>
      <c r="C1070" s="50" t="s">
        <v>11</v>
      </c>
      <c r="D1070" s="49" t="str">
        <f>Tabla8[[#This Row],[Numero Documento]]&amp;Tabla8[[#This Row],[PROG]]&amp;LEFT(Tabla8[[#This Row],[Tipo Empleado]],3)</f>
        <v>0310078995111FIJ</v>
      </c>
      <c r="E1070" s="49" t="s">
        <v>29</v>
      </c>
      <c r="F1070" s="50" t="s">
        <v>30</v>
      </c>
      <c r="G1070" s="49" t="s">
        <v>3145</v>
      </c>
      <c r="H1070" s="49" t="s">
        <v>18</v>
      </c>
      <c r="I1070" s="51" t="s">
        <v>1729</v>
      </c>
      <c r="J1070" s="50" t="s">
        <v>3135</v>
      </c>
      <c r="K1070" t="str">
        <f t="shared" si="16"/>
        <v>M</v>
      </c>
    </row>
    <row r="1071" spans="1:11">
      <c r="A1071" s="48" t="s">
        <v>2654</v>
      </c>
      <c r="B1071" s="49" t="str">
        <f>_xlfn.XLOOKUP(Tabla8[[#This Row],[Codigo Area Liquidacion]],TBLAREA[PLANTA],TBLAREA[PROG])</f>
        <v>11</v>
      </c>
      <c r="C1071" s="50" t="s">
        <v>11</v>
      </c>
      <c r="D1071" s="49" t="str">
        <f>Tabla8[[#This Row],[Numero Documento]]&amp;Tabla8[[#This Row],[PROG]]&amp;LEFT(Tabla8[[#This Row],[Tipo Empleado]],3)</f>
        <v>0310081311611FIJ</v>
      </c>
      <c r="E1071" s="49" t="s">
        <v>44</v>
      </c>
      <c r="F1071" s="50" t="s">
        <v>45</v>
      </c>
      <c r="G1071" s="49" t="s">
        <v>3145</v>
      </c>
      <c r="H1071" s="49" t="s">
        <v>18</v>
      </c>
      <c r="I1071" s="51" t="s">
        <v>1729</v>
      </c>
      <c r="J1071" s="50" t="s">
        <v>3135</v>
      </c>
      <c r="K1071" t="str">
        <f t="shared" si="16"/>
        <v>M</v>
      </c>
    </row>
    <row r="1072" spans="1:11">
      <c r="A1072" s="48" t="s">
        <v>2651</v>
      </c>
      <c r="B1072" s="49" t="str">
        <f>_xlfn.XLOOKUP(Tabla8[[#This Row],[Codigo Area Liquidacion]],TBLAREA[PLANTA],TBLAREA[PROG])</f>
        <v>11</v>
      </c>
      <c r="C1072" s="50" t="s">
        <v>11</v>
      </c>
      <c r="D1072" s="49" t="str">
        <f>Tabla8[[#This Row],[Numero Documento]]&amp;Tabla8[[#This Row],[PROG]]&amp;LEFT(Tabla8[[#This Row],[Tipo Empleado]],3)</f>
        <v>0310081644011FIJ</v>
      </c>
      <c r="E1072" s="49" t="s">
        <v>1854</v>
      </c>
      <c r="F1072" s="50" t="s">
        <v>22</v>
      </c>
      <c r="G1072" s="49" t="s">
        <v>3145</v>
      </c>
      <c r="H1072" s="49" t="s">
        <v>18</v>
      </c>
      <c r="I1072" s="51" t="s">
        <v>1729</v>
      </c>
      <c r="J1072" s="50" t="s">
        <v>3135</v>
      </c>
      <c r="K1072" t="str">
        <f t="shared" si="16"/>
        <v>M</v>
      </c>
    </row>
    <row r="1073" spans="1:11">
      <c r="A1073" s="48" t="s">
        <v>2025</v>
      </c>
      <c r="B1073" s="49" t="str">
        <f>_xlfn.XLOOKUP(Tabla8[[#This Row],[Codigo Area Liquidacion]],TBLAREA[PLANTA],TBLAREA[PROG])</f>
        <v>01</v>
      </c>
      <c r="C1073" s="50" t="s">
        <v>11</v>
      </c>
      <c r="D1073" s="49" t="str">
        <f>Tabla8[[#This Row],[Numero Documento]]&amp;Tabla8[[#This Row],[PROG]]&amp;LEFT(Tabla8[[#This Row],[Tipo Empleado]],3)</f>
        <v>0310084409501FIJ</v>
      </c>
      <c r="E1073" s="49" t="s">
        <v>1067</v>
      </c>
      <c r="F1073" s="50" t="s">
        <v>100</v>
      </c>
      <c r="G1073" s="49" t="s">
        <v>3133</v>
      </c>
      <c r="H1073" s="49" t="s">
        <v>1116</v>
      </c>
      <c r="I1073" s="51" t="s">
        <v>1679</v>
      </c>
      <c r="J1073" s="50" t="s">
        <v>3135</v>
      </c>
      <c r="K1073" t="str">
        <f t="shared" si="16"/>
        <v>M</v>
      </c>
    </row>
    <row r="1074" spans="1:11">
      <c r="A1074" s="48" t="s">
        <v>1539</v>
      </c>
      <c r="B1074" s="49" t="str">
        <f>_xlfn.XLOOKUP(Tabla8[[#This Row],[Codigo Area Liquidacion]],TBLAREA[PLANTA],TBLAREA[PROG])</f>
        <v>11</v>
      </c>
      <c r="C1074" s="50" t="s">
        <v>11</v>
      </c>
      <c r="D1074" s="49" t="str">
        <f>Tabla8[[#This Row],[Numero Documento]]&amp;Tabla8[[#This Row],[PROG]]&amp;LEFT(Tabla8[[#This Row],[Tipo Empleado]],3)</f>
        <v>0310089193011FIJ</v>
      </c>
      <c r="E1074" s="49" t="s">
        <v>50</v>
      </c>
      <c r="F1074" s="50" t="s">
        <v>8</v>
      </c>
      <c r="G1074" s="49" t="s">
        <v>3145</v>
      </c>
      <c r="H1074" s="49" t="s">
        <v>18</v>
      </c>
      <c r="I1074" s="51" t="s">
        <v>1729</v>
      </c>
      <c r="J1074" s="50" t="s">
        <v>3136</v>
      </c>
      <c r="K1074" t="str">
        <f t="shared" si="16"/>
        <v>F</v>
      </c>
    </row>
    <row r="1075" spans="1:11">
      <c r="A1075" s="48" t="s">
        <v>2554</v>
      </c>
      <c r="B1075" s="49" t="str">
        <f>_xlfn.XLOOKUP(Tabla8[[#This Row],[Codigo Area Liquidacion]],TBLAREA[PLANTA],TBLAREA[PROG])</f>
        <v>11</v>
      </c>
      <c r="C1075" s="50" t="s">
        <v>11</v>
      </c>
      <c r="D1075" s="49" t="str">
        <f>Tabla8[[#This Row],[Numero Documento]]&amp;Tabla8[[#This Row],[PROG]]&amp;LEFT(Tabla8[[#This Row],[Tipo Empleado]],3)</f>
        <v>0310094577711FIJ</v>
      </c>
      <c r="E1075" s="49" t="s">
        <v>730</v>
      </c>
      <c r="F1075" s="50" t="s">
        <v>731</v>
      </c>
      <c r="G1075" s="49" t="s">
        <v>3145</v>
      </c>
      <c r="H1075" s="49" t="s">
        <v>728</v>
      </c>
      <c r="I1075" s="51" t="s">
        <v>1674</v>
      </c>
      <c r="J1075" s="50" t="s">
        <v>3135</v>
      </c>
      <c r="K1075" t="str">
        <f t="shared" si="16"/>
        <v>M</v>
      </c>
    </row>
    <row r="1076" spans="1:11">
      <c r="A1076" s="48" t="s">
        <v>1516</v>
      </c>
      <c r="B1076" s="49" t="str">
        <f>_xlfn.XLOOKUP(Tabla8[[#This Row],[Codigo Area Liquidacion]],TBLAREA[PLANTA],TBLAREA[PROG])</f>
        <v>11</v>
      </c>
      <c r="C1076" s="50" t="s">
        <v>11</v>
      </c>
      <c r="D1076" s="49" t="str">
        <f>Tabla8[[#This Row],[Numero Documento]]&amp;Tabla8[[#This Row],[PROG]]&amp;LEFT(Tabla8[[#This Row],[Tipo Empleado]],3)</f>
        <v>0310096559311FIJ</v>
      </c>
      <c r="E1076" s="49" t="s">
        <v>734</v>
      </c>
      <c r="F1076" s="50" t="s">
        <v>735</v>
      </c>
      <c r="G1076" s="49" t="s">
        <v>3145</v>
      </c>
      <c r="H1076" s="49" t="s">
        <v>728</v>
      </c>
      <c r="I1076" s="51" t="s">
        <v>1674</v>
      </c>
      <c r="J1076" s="50" t="s">
        <v>3136</v>
      </c>
      <c r="K1076" t="str">
        <f t="shared" si="16"/>
        <v>F</v>
      </c>
    </row>
    <row r="1077" spans="1:11">
      <c r="A1077" s="48" t="s">
        <v>3791</v>
      </c>
      <c r="B1077" s="49" t="str">
        <f>_xlfn.XLOOKUP(Tabla8[[#This Row],[Codigo Area Liquidacion]],TBLAREA[PLANTA],TBLAREA[PROG])</f>
        <v>01</v>
      </c>
      <c r="C1077" s="50" t="s">
        <v>3036</v>
      </c>
      <c r="D1077" s="49" t="str">
        <f>Tabla8[[#This Row],[Numero Documento]]&amp;Tabla8[[#This Row],[PROG]]&amp;LEFT(Tabla8[[#This Row],[Tipo Empleado]],3)</f>
        <v>0310097377901EMP</v>
      </c>
      <c r="E1077" s="49" t="s">
        <v>3790</v>
      </c>
      <c r="F1077" s="50" t="s">
        <v>196</v>
      </c>
      <c r="G1077" s="49" t="s">
        <v>3133</v>
      </c>
      <c r="H1077" s="49" t="s">
        <v>1116</v>
      </c>
      <c r="I1077" s="51" t="s">
        <v>1679</v>
      </c>
      <c r="J1077" s="50" t="s">
        <v>3135</v>
      </c>
      <c r="K1077" t="str">
        <f t="shared" si="16"/>
        <v>M</v>
      </c>
    </row>
    <row r="1078" spans="1:11">
      <c r="A1078" s="48" t="s">
        <v>2034</v>
      </c>
      <c r="B1078" s="49" t="str">
        <f>_xlfn.XLOOKUP(Tabla8[[#This Row],[Codigo Area Liquidacion]],TBLAREA[PLANTA],TBLAREA[PROG])</f>
        <v>01</v>
      </c>
      <c r="C1078" s="50" t="s">
        <v>11</v>
      </c>
      <c r="D1078" s="49" t="str">
        <f>Tabla8[[#This Row],[Numero Documento]]&amp;Tabla8[[#This Row],[PROG]]&amp;LEFT(Tabla8[[#This Row],[Tipo Empleado]],3)</f>
        <v>0310097626901FIJ</v>
      </c>
      <c r="E1078" s="49" t="s">
        <v>1117</v>
      </c>
      <c r="F1078" s="50" t="s">
        <v>196</v>
      </c>
      <c r="G1078" s="49" t="s">
        <v>3133</v>
      </c>
      <c r="H1078" s="49" t="s">
        <v>1958</v>
      </c>
      <c r="I1078" s="51" t="s">
        <v>1676</v>
      </c>
      <c r="J1078" s="50" t="s">
        <v>3136</v>
      </c>
      <c r="K1078" t="str">
        <f t="shared" si="16"/>
        <v>F</v>
      </c>
    </row>
    <row r="1079" spans="1:11">
      <c r="A1079" s="48" t="s">
        <v>1459</v>
      </c>
      <c r="B1079" s="49" t="str">
        <f>_xlfn.XLOOKUP(Tabla8[[#This Row],[Codigo Area Liquidacion]],TBLAREA[PLANTA],TBLAREA[PROG])</f>
        <v>13</v>
      </c>
      <c r="C1079" s="50" t="s">
        <v>11</v>
      </c>
      <c r="D1079" s="49" t="str">
        <f>Tabla8[[#This Row],[Numero Documento]]&amp;Tabla8[[#This Row],[PROG]]&amp;LEFT(Tabla8[[#This Row],[Tipo Empleado]],3)</f>
        <v>0310098961913FIJ</v>
      </c>
      <c r="E1079" s="49" t="s">
        <v>501</v>
      </c>
      <c r="F1079" s="50" t="s">
        <v>502</v>
      </c>
      <c r="G1079" s="49" t="s">
        <v>3175</v>
      </c>
      <c r="H1079" s="49" t="s">
        <v>342</v>
      </c>
      <c r="I1079" s="51" t="s">
        <v>1670</v>
      </c>
      <c r="J1079" s="50" t="s">
        <v>3136</v>
      </c>
      <c r="K1079" t="str">
        <f t="shared" si="16"/>
        <v>F</v>
      </c>
    </row>
    <row r="1080" spans="1:11">
      <c r="A1080" s="48" t="s">
        <v>2340</v>
      </c>
      <c r="B1080" s="49" t="str">
        <f>_xlfn.XLOOKUP(Tabla8[[#This Row],[Codigo Area Liquidacion]],TBLAREA[PLANTA],TBLAREA[PROG])</f>
        <v>13</v>
      </c>
      <c r="C1080" s="50" t="s">
        <v>11</v>
      </c>
      <c r="D1080" s="49" t="str">
        <f>Tabla8[[#This Row],[Numero Documento]]&amp;Tabla8[[#This Row],[PROG]]&amp;LEFT(Tabla8[[#This Row],[Tipo Empleado]],3)</f>
        <v>0310099246413FIJ</v>
      </c>
      <c r="E1080" s="49" t="s">
        <v>411</v>
      </c>
      <c r="F1080" s="50" t="s">
        <v>128</v>
      </c>
      <c r="G1080" s="49" t="s">
        <v>3175</v>
      </c>
      <c r="H1080" s="49" t="s">
        <v>342</v>
      </c>
      <c r="I1080" s="51" t="s">
        <v>1670</v>
      </c>
      <c r="J1080" s="50" t="s">
        <v>3135</v>
      </c>
      <c r="K1080" t="str">
        <f t="shared" si="16"/>
        <v>M</v>
      </c>
    </row>
    <row r="1081" spans="1:11">
      <c r="A1081" s="48" t="s">
        <v>2703</v>
      </c>
      <c r="B1081" s="49" t="str">
        <f>_xlfn.XLOOKUP(Tabla8[[#This Row],[Codigo Area Liquidacion]],TBLAREA[PLANTA],TBLAREA[PROG])</f>
        <v>11</v>
      </c>
      <c r="C1081" s="50" t="s">
        <v>11</v>
      </c>
      <c r="D1081" s="49" t="str">
        <f>Tabla8[[#This Row],[Numero Documento]]&amp;Tabla8[[#This Row],[PROG]]&amp;LEFT(Tabla8[[#This Row],[Tipo Empleado]],3)</f>
        <v>0310099915411FIJ</v>
      </c>
      <c r="E1081" s="49" t="s">
        <v>66</v>
      </c>
      <c r="F1081" s="50" t="s">
        <v>67</v>
      </c>
      <c r="G1081" s="49" t="s">
        <v>3145</v>
      </c>
      <c r="H1081" s="49" t="s">
        <v>18</v>
      </c>
      <c r="I1081" s="51" t="s">
        <v>1729</v>
      </c>
      <c r="J1081" s="50" t="s">
        <v>3135</v>
      </c>
      <c r="K1081" t="str">
        <f t="shared" si="16"/>
        <v>M</v>
      </c>
    </row>
    <row r="1082" spans="1:11">
      <c r="A1082" s="48" t="s">
        <v>2738</v>
      </c>
      <c r="B1082" s="49" t="str">
        <f>_xlfn.XLOOKUP(Tabla8[[#This Row],[Codigo Area Liquidacion]],TBLAREA[PLANTA],TBLAREA[PROG])</f>
        <v>11</v>
      </c>
      <c r="C1082" s="50" t="s">
        <v>11</v>
      </c>
      <c r="D1082" s="49" t="str">
        <f>Tabla8[[#This Row],[Numero Documento]]&amp;Tabla8[[#This Row],[PROG]]&amp;LEFT(Tabla8[[#This Row],[Tipo Empleado]],3)</f>
        <v>0310102581911FIJ</v>
      </c>
      <c r="E1082" s="49" t="s">
        <v>71</v>
      </c>
      <c r="F1082" s="50" t="s">
        <v>72</v>
      </c>
      <c r="G1082" s="49" t="s">
        <v>3145</v>
      </c>
      <c r="H1082" s="49" t="s">
        <v>18</v>
      </c>
      <c r="I1082" s="51" t="s">
        <v>1729</v>
      </c>
      <c r="J1082" s="50" t="s">
        <v>3136</v>
      </c>
      <c r="K1082" t="str">
        <f t="shared" si="16"/>
        <v>F</v>
      </c>
    </row>
    <row r="1083" spans="1:11">
      <c r="A1083" s="48" t="s">
        <v>3595</v>
      </c>
      <c r="B1083" s="49" t="str">
        <f>_xlfn.XLOOKUP(Tabla8[[#This Row],[Codigo Area Liquidacion]],TBLAREA[PLANTA],TBLAREA[PROG])</f>
        <v>01</v>
      </c>
      <c r="C1083" s="50" t="s">
        <v>3036</v>
      </c>
      <c r="D1083" s="49" t="str">
        <f>Tabla8[[#This Row],[Numero Documento]]&amp;Tabla8[[#This Row],[PROG]]&amp;LEFT(Tabla8[[#This Row],[Tipo Empleado]],3)</f>
        <v>0310103009001EMP</v>
      </c>
      <c r="E1083" s="49" t="s">
        <v>3925</v>
      </c>
      <c r="F1083" s="50" t="s">
        <v>561</v>
      </c>
      <c r="G1083" s="49" t="s">
        <v>3133</v>
      </c>
      <c r="H1083" s="49" t="s">
        <v>1116</v>
      </c>
      <c r="I1083" s="51" t="s">
        <v>1679</v>
      </c>
      <c r="J1083" s="50" t="s">
        <v>3136</v>
      </c>
      <c r="K1083" t="str">
        <f t="shared" si="16"/>
        <v>F</v>
      </c>
    </row>
    <row r="1084" spans="1:11">
      <c r="A1084" s="48" t="s">
        <v>2721</v>
      </c>
      <c r="B1084" s="49" t="str">
        <f>_xlfn.XLOOKUP(Tabla8[[#This Row],[Codigo Area Liquidacion]],TBLAREA[PLANTA],TBLAREA[PROG])</f>
        <v>11</v>
      </c>
      <c r="C1084" s="50" t="s">
        <v>11</v>
      </c>
      <c r="D1084" s="49" t="str">
        <f>Tabla8[[#This Row],[Numero Documento]]&amp;Tabla8[[#This Row],[PROG]]&amp;LEFT(Tabla8[[#This Row],[Tipo Empleado]],3)</f>
        <v>0310103293011FIJ</v>
      </c>
      <c r="E1084" s="49" t="s">
        <v>761</v>
      </c>
      <c r="F1084" s="50" t="s">
        <v>248</v>
      </c>
      <c r="G1084" s="49" t="s">
        <v>3145</v>
      </c>
      <c r="H1084" s="49" t="s">
        <v>728</v>
      </c>
      <c r="I1084" s="51" t="s">
        <v>1674</v>
      </c>
      <c r="J1084" s="50" t="s">
        <v>3135</v>
      </c>
      <c r="K1084" t="str">
        <f t="shared" si="16"/>
        <v>M</v>
      </c>
    </row>
    <row r="1085" spans="1:11">
      <c r="A1085" s="48" t="s">
        <v>4097</v>
      </c>
      <c r="B1085" s="49" t="str">
        <f>_xlfn.XLOOKUP(Tabla8[[#This Row],[Codigo Area Liquidacion]],TBLAREA[PLANTA],TBLAREA[PROG])</f>
        <v>11</v>
      </c>
      <c r="C1085" s="50" t="s">
        <v>11</v>
      </c>
      <c r="D1085" s="49" t="str">
        <f>Tabla8[[#This Row],[Numero Documento]]&amp;Tabla8[[#This Row],[PROG]]&amp;LEFT(Tabla8[[#This Row],[Tipo Empleado]],3)</f>
        <v>0310105971911FIJ</v>
      </c>
      <c r="E1085" s="49" t="s">
        <v>3926</v>
      </c>
      <c r="F1085" s="50" t="s">
        <v>27</v>
      </c>
      <c r="G1085" s="49" t="s">
        <v>3145</v>
      </c>
      <c r="H1085" s="49" t="s">
        <v>728</v>
      </c>
      <c r="I1085" s="51" t="s">
        <v>1674</v>
      </c>
      <c r="J1085" s="50" t="s">
        <v>3135</v>
      </c>
      <c r="K1085" t="str">
        <f t="shared" si="16"/>
        <v>M</v>
      </c>
    </row>
    <row r="1086" spans="1:11">
      <c r="A1086" s="48" t="s">
        <v>2568</v>
      </c>
      <c r="B1086" s="49" t="str">
        <f>_xlfn.XLOOKUP(Tabla8[[#This Row],[Codigo Area Liquidacion]],TBLAREA[PLANTA],TBLAREA[PROG])</f>
        <v>11</v>
      </c>
      <c r="C1086" s="50" t="s">
        <v>11</v>
      </c>
      <c r="D1086" s="49" t="str">
        <f>Tabla8[[#This Row],[Numero Documento]]&amp;Tabla8[[#This Row],[PROG]]&amp;LEFT(Tabla8[[#This Row],[Tipo Empleado]],3)</f>
        <v>0310107645711FIJ</v>
      </c>
      <c r="E1086" s="49" t="s">
        <v>733</v>
      </c>
      <c r="F1086" s="50" t="s">
        <v>474</v>
      </c>
      <c r="G1086" s="49" t="s">
        <v>3145</v>
      </c>
      <c r="H1086" s="49" t="s">
        <v>728</v>
      </c>
      <c r="I1086" s="51" t="s">
        <v>1674</v>
      </c>
      <c r="J1086" s="50" t="s">
        <v>3135</v>
      </c>
      <c r="K1086" t="str">
        <f t="shared" si="16"/>
        <v>M</v>
      </c>
    </row>
    <row r="1087" spans="1:11">
      <c r="A1087" s="48" t="s">
        <v>2674</v>
      </c>
      <c r="B1087" s="49" t="str">
        <f>_xlfn.XLOOKUP(Tabla8[[#This Row],[Codigo Area Liquidacion]],TBLAREA[PLANTA],TBLAREA[PROG])</f>
        <v>11</v>
      </c>
      <c r="C1087" s="50" t="s">
        <v>11</v>
      </c>
      <c r="D1087" s="49" t="str">
        <f>Tabla8[[#This Row],[Numero Documento]]&amp;Tabla8[[#This Row],[PROG]]&amp;LEFT(Tabla8[[#This Row],[Tipo Empleado]],3)</f>
        <v>0310109410411FIJ</v>
      </c>
      <c r="E1087" s="49" t="s">
        <v>748</v>
      </c>
      <c r="F1087" s="50" t="s">
        <v>100</v>
      </c>
      <c r="G1087" s="49" t="s">
        <v>3145</v>
      </c>
      <c r="H1087" s="49" t="s">
        <v>728</v>
      </c>
      <c r="I1087" s="51" t="s">
        <v>1674</v>
      </c>
      <c r="J1087" s="50" t="s">
        <v>3136</v>
      </c>
      <c r="K1087" t="str">
        <f t="shared" si="16"/>
        <v>F</v>
      </c>
    </row>
    <row r="1088" spans="1:11">
      <c r="A1088" s="48" t="s">
        <v>2653</v>
      </c>
      <c r="B1088" s="49" t="str">
        <f>_xlfn.XLOOKUP(Tabla8[[#This Row],[Codigo Area Liquidacion]],TBLAREA[PLANTA],TBLAREA[PROG])</f>
        <v>11</v>
      </c>
      <c r="C1088" s="50" t="s">
        <v>11</v>
      </c>
      <c r="D1088" s="49" t="str">
        <f>Tabla8[[#This Row],[Numero Documento]]&amp;Tabla8[[#This Row],[PROG]]&amp;LEFT(Tabla8[[#This Row],[Tipo Empleado]],3)</f>
        <v>0310114763911FIJ</v>
      </c>
      <c r="E1088" s="49" t="s">
        <v>3151</v>
      </c>
      <c r="F1088" s="50" t="s">
        <v>43</v>
      </c>
      <c r="G1088" s="49" t="s">
        <v>3145</v>
      </c>
      <c r="H1088" s="49" t="s">
        <v>18</v>
      </c>
      <c r="I1088" s="51" t="s">
        <v>1729</v>
      </c>
      <c r="J1088" s="50" t="s">
        <v>3135</v>
      </c>
      <c r="K1088" t="str">
        <f t="shared" si="16"/>
        <v>M</v>
      </c>
    </row>
    <row r="1089" spans="1:11">
      <c r="A1089" s="48" t="s">
        <v>2708</v>
      </c>
      <c r="B1089" s="49" t="str">
        <f>_xlfn.XLOOKUP(Tabla8[[#This Row],[Codigo Area Liquidacion]],TBLAREA[PLANTA],TBLAREA[PROG])</f>
        <v>11</v>
      </c>
      <c r="C1089" s="50" t="s">
        <v>11</v>
      </c>
      <c r="D1089" s="49" t="str">
        <f>Tabla8[[#This Row],[Numero Documento]]&amp;Tabla8[[#This Row],[PROG]]&amp;LEFT(Tabla8[[#This Row],[Tipo Empleado]],3)</f>
        <v>0310117925111FIJ</v>
      </c>
      <c r="E1089" s="49" t="s">
        <v>70</v>
      </c>
      <c r="F1089" s="50" t="s">
        <v>52</v>
      </c>
      <c r="G1089" s="49" t="s">
        <v>3145</v>
      </c>
      <c r="H1089" s="49" t="s">
        <v>18</v>
      </c>
      <c r="I1089" s="51" t="s">
        <v>1729</v>
      </c>
      <c r="J1089" s="50" t="s">
        <v>3135</v>
      </c>
      <c r="K1089" t="str">
        <f t="shared" si="16"/>
        <v>M</v>
      </c>
    </row>
    <row r="1090" spans="1:11">
      <c r="A1090" s="48" t="s">
        <v>3382</v>
      </c>
      <c r="B1090" s="49" t="str">
        <f>_xlfn.XLOOKUP(Tabla8[[#This Row],[Codigo Area Liquidacion]],TBLAREA[PLANTA],TBLAREA[PROG])</f>
        <v>11</v>
      </c>
      <c r="C1090" s="50" t="s">
        <v>11</v>
      </c>
      <c r="D1090" s="49" t="str">
        <f>Tabla8[[#This Row],[Numero Documento]]&amp;Tabla8[[#This Row],[PROG]]&amp;LEFT(Tabla8[[#This Row],[Tipo Empleado]],3)</f>
        <v>0310122505411FIJ</v>
      </c>
      <c r="E1090" s="49" t="s">
        <v>3381</v>
      </c>
      <c r="F1090" s="50" t="s">
        <v>8</v>
      </c>
      <c r="G1090" s="49" t="s">
        <v>3145</v>
      </c>
      <c r="H1090" s="49" t="s">
        <v>728</v>
      </c>
      <c r="I1090" s="51" t="s">
        <v>1674</v>
      </c>
      <c r="J1090" s="50" t="s">
        <v>3136</v>
      </c>
      <c r="K1090" t="str">
        <f t="shared" si="16"/>
        <v>F</v>
      </c>
    </row>
    <row r="1091" spans="1:11">
      <c r="A1091" s="48" t="s">
        <v>2178</v>
      </c>
      <c r="B1091" s="49" t="str">
        <f>_xlfn.XLOOKUP(Tabla8[[#This Row],[Codigo Area Liquidacion]],TBLAREA[PLANTA],TBLAREA[PROG])</f>
        <v>01</v>
      </c>
      <c r="C1091" s="50" t="s">
        <v>11</v>
      </c>
      <c r="D1091" s="49" t="str">
        <f>Tabla8[[#This Row],[Numero Documento]]&amp;Tabla8[[#This Row],[PROG]]&amp;LEFT(Tabla8[[#This Row],[Tipo Empleado]],3)</f>
        <v>0310128488701FIJ</v>
      </c>
      <c r="E1091" s="49" t="s">
        <v>681</v>
      </c>
      <c r="F1091" s="50" t="s">
        <v>8</v>
      </c>
      <c r="G1091" s="49" t="s">
        <v>3133</v>
      </c>
      <c r="H1091" s="49" t="s">
        <v>674</v>
      </c>
      <c r="I1091" s="51" t="s">
        <v>1689</v>
      </c>
      <c r="J1091" s="50" t="s">
        <v>3136</v>
      </c>
      <c r="K1091" t="str">
        <f t="shared" si="16"/>
        <v>F</v>
      </c>
    </row>
    <row r="1092" spans="1:11">
      <c r="A1092" s="48" t="s">
        <v>2711</v>
      </c>
      <c r="B1092" s="49" t="str">
        <f>_xlfn.XLOOKUP(Tabla8[[#This Row],[Codigo Area Liquidacion]],TBLAREA[PLANTA],TBLAREA[PROG])</f>
        <v>11</v>
      </c>
      <c r="C1092" s="50" t="s">
        <v>11</v>
      </c>
      <c r="D1092" s="49" t="str">
        <f>Tabla8[[#This Row],[Numero Documento]]&amp;Tabla8[[#This Row],[PROG]]&amp;LEFT(Tabla8[[#This Row],[Tipo Empleado]],3)</f>
        <v>0310149607711FIJ</v>
      </c>
      <c r="E1092" s="49" t="s">
        <v>758</v>
      </c>
      <c r="F1092" s="50" t="s">
        <v>534</v>
      </c>
      <c r="G1092" s="49" t="s">
        <v>3145</v>
      </c>
      <c r="H1092" s="49" t="s">
        <v>728</v>
      </c>
      <c r="I1092" s="51" t="s">
        <v>1674</v>
      </c>
      <c r="J1092" s="50" t="s">
        <v>3136</v>
      </c>
      <c r="K1092" t="str">
        <f t="shared" si="16"/>
        <v>F</v>
      </c>
    </row>
    <row r="1093" spans="1:11">
      <c r="A1093" s="48" t="s">
        <v>2593</v>
      </c>
      <c r="B1093" s="49" t="str">
        <f>_xlfn.XLOOKUP(Tabla8[[#This Row],[Codigo Area Liquidacion]],TBLAREA[PLANTA],TBLAREA[PROG])</f>
        <v>11</v>
      </c>
      <c r="C1093" s="50" t="s">
        <v>11</v>
      </c>
      <c r="D1093" s="49" t="str">
        <f>Tabla8[[#This Row],[Numero Documento]]&amp;Tabla8[[#This Row],[PROG]]&amp;LEFT(Tabla8[[#This Row],[Tipo Empleado]],3)</f>
        <v>0310152365611FIJ</v>
      </c>
      <c r="E1093" s="49" t="s">
        <v>25</v>
      </c>
      <c r="F1093" s="50" t="s">
        <v>8</v>
      </c>
      <c r="G1093" s="49" t="s">
        <v>3145</v>
      </c>
      <c r="H1093" s="49" t="s">
        <v>18</v>
      </c>
      <c r="I1093" s="51" t="s">
        <v>1729</v>
      </c>
      <c r="J1093" s="50" t="s">
        <v>3136</v>
      </c>
      <c r="K1093" t="str">
        <f t="shared" ref="K1093:K1156" si="17">LEFT(J1093,1)</f>
        <v>F</v>
      </c>
    </row>
    <row r="1094" spans="1:11">
      <c r="A1094" s="48" t="s">
        <v>2182</v>
      </c>
      <c r="B1094" s="49" t="str">
        <f>_xlfn.XLOOKUP(Tabla8[[#This Row],[Codigo Area Liquidacion]],TBLAREA[PLANTA],TBLAREA[PROG])</f>
        <v>01</v>
      </c>
      <c r="C1094" s="50" t="s">
        <v>11</v>
      </c>
      <c r="D1094" s="49" t="str">
        <f>Tabla8[[#This Row],[Numero Documento]]&amp;Tabla8[[#This Row],[PROG]]&amp;LEFT(Tabla8[[#This Row],[Tipo Empleado]],3)</f>
        <v>0310155190501FIJ</v>
      </c>
      <c r="E1094" s="49" t="s">
        <v>682</v>
      </c>
      <c r="F1094" s="50" t="s">
        <v>8</v>
      </c>
      <c r="G1094" s="49" t="s">
        <v>3133</v>
      </c>
      <c r="H1094" s="49" t="s">
        <v>674</v>
      </c>
      <c r="I1094" s="51" t="s">
        <v>1689</v>
      </c>
      <c r="J1094" s="50" t="s">
        <v>3136</v>
      </c>
      <c r="K1094" t="str">
        <f t="shared" si="17"/>
        <v>F</v>
      </c>
    </row>
    <row r="1095" spans="1:11">
      <c r="A1095" s="48" t="s">
        <v>2564</v>
      </c>
      <c r="B1095" s="49" t="str">
        <f>_xlfn.XLOOKUP(Tabla8[[#This Row],[Codigo Area Liquidacion]],TBLAREA[PLANTA],TBLAREA[PROG])</f>
        <v>11</v>
      </c>
      <c r="C1095" s="50" t="s">
        <v>11</v>
      </c>
      <c r="D1095" s="49" t="str">
        <f>Tabla8[[#This Row],[Numero Documento]]&amp;Tabla8[[#This Row],[PROG]]&amp;LEFT(Tabla8[[#This Row],[Tipo Empleado]],3)</f>
        <v>0310155273911FIJ</v>
      </c>
      <c r="E1095" s="49" t="s">
        <v>21</v>
      </c>
      <c r="F1095" s="50" t="s">
        <v>22</v>
      </c>
      <c r="G1095" s="49" t="s">
        <v>3145</v>
      </c>
      <c r="H1095" s="49" t="s">
        <v>18</v>
      </c>
      <c r="I1095" s="51" t="s">
        <v>1729</v>
      </c>
      <c r="J1095" s="50" t="s">
        <v>3135</v>
      </c>
      <c r="K1095" t="str">
        <f t="shared" si="17"/>
        <v>M</v>
      </c>
    </row>
    <row r="1096" spans="1:11">
      <c r="A1096" s="48" t="s">
        <v>2406</v>
      </c>
      <c r="B1096" s="49" t="str">
        <f>_xlfn.XLOOKUP(Tabla8[[#This Row],[Codigo Area Liquidacion]],TBLAREA[PLANTA],TBLAREA[PROG])</f>
        <v>13</v>
      </c>
      <c r="C1096" s="50" t="s">
        <v>11</v>
      </c>
      <c r="D1096" s="49" t="str">
        <f>Tabla8[[#This Row],[Numero Documento]]&amp;Tabla8[[#This Row],[PROG]]&amp;LEFT(Tabla8[[#This Row],[Tipo Empleado]],3)</f>
        <v>0310159886413FIJ</v>
      </c>
      <c r="E1096" s="49" t="s">
        <v>463</v>
      </c>
      <c r="F1096" s="50" t="s">
        <v>128</v>
      </c>
      <c r="G1096" s="49" t="s">
        <v>3175</v>
      </c>
      <c r="H1096" s="49" t="s">
        <v>342</v>
      </c>
      <c r="I1096" s="51" t="s">
        <v>1670</v>
      </c>
      <c r="J1096" s="50" t="s">
        <v>3135</v>
      </c>
      <c r="K1096" t="str">
        <f t="shared" si="17"/>
        <v>M</v>
      </c>
    </row>
    <row r="1097" spans="1:11">
      <c r="A1097" s="48" t="s">
        <v>2699</v>
      </c>
      <c r="B1097" s="49" t="str">
        <f>_xlfn.XLOOKUP(Tabla8[[#This Row],[Codigo Area Liquidacion]],TBLAREA[PLANTA],TBLAREA[PROG])</f>
        <v>11</v>
      </c>
      <c r="C1097" s="50" t="s">
        <v>11</v>
      </c>
      <c r="D1097" s="49" t="str">
        <f>Tabla8[[#This Row],[Numero Documento]]&amp;Tabla8[[#This Row],[PROG]]&amp;LEFT(Tabla8[[#This Row],[Tipo Empleado]],3)</f>
        <v>0310163067511FIJ</v>
      </c>
      <c r="E1097" s="49" t="s">
        <v>756</v>
      </c>
      <c r="F1097" s="50" t="s">
        <v>128</v>
      </c>
      <c r="G1097" s="49" t="s">
        <v>3145</v>
      </c>
      <c r="H1097" s="49" t="s">
        <v>728</v>
      </c>
      <c r="I1097" s="51" t="s">
        <v>1674</v>
      </c>
      <c r="J1097" s="50" t="s">
        <v>3135</v>
      </c>
      <c r="K1097" t="str">
        <f t="shared" si="17"/>
        <v>M</v>
      </c>
    </row>
    <row r="1098" spans="1:11">
      <c r="A1098" s="48" t="s">
        <v>3815</v>
      </c>
      <c r="B1098" s="49" t="str">
        <f>_xlfn.XLOOKUP(Tabla8[[#This Row],[Codigo Area Liquidacion]],TBLAREA[PLANTA],TBLAREA[PROG])</f>
        <v>01</v>
      </c>
      <c r="C1098" s="50" t="s">
        <v>3036</v>
      </c>
      <c r="D1098" s="49" t="str">
        <f>Tabla8[[#This Row],[Numero Documento]]&amp;Tabla8[[#This Row],[PROG]]&amp;LEFT(Tabla8[[#This Row],[Tipo Empleado]],3)</f>
        <v>0310174957401EMP</v>
      </c>
      <c r="E1098" s="49" t="s">
        <v>3927</v>
      </c>
      <c r="F1098" s="50" t="s">
        <v>100</v>
      </c>
      <c r="G1098" s="49" t="s">
        <v>3133</v>
      </c>
      <c r="H1098" s="49" t="s">
        <v>1116</v>
      </c>
      <c r="I1098" s="51" t="s">
        <v>1679</v>
      </c>
      <c r="J1098" s="50" t="s">
        <v>3136</v>
      </c>
      <c r="K1098" t="str">
        <f t="shared" si="17"/>
        <v>F</v>
      </c>
    </row>
    <row r="1099" spans="1:11">
      <c r="A1099" s="48" t="s">
        <v>2682</v>
      </c>
      <c r="B1099" s="49" t="str">
        <f>_xlfn.XLOOKUP(Tabla8[[#This Row],[Codigo Area Liquidacion]],TBLAREA[PLANTA],TBLAREA[PROG])</f>
        <v>11</v>
      </c>
      <c r="C1099" s="50" t="s">
        <v>11</v>
      </c>
      <c r="D1099" s="49" t="str">
        <f>Tabla8[[#This Row],[Numero Documento]]&amp;Tabla8[[#This Row],[PROG]]&amp;LEFT(Tabla8[[#This Row],[Tipo Empleado]],3)</f>
        <v>0310185535511FIJ</v>
      </c>
      <c r="E1099" s="49" t="s">
        <v>57</v>
      </c>
      <c r="F1099" s="50" t="s">
        <v>8</v>
      </c>
      <c r="G1099" s="49" t="s">
        <v>3145</v>
      </c>
      <c r="H1099" s="49" t="s">
        <v>18</v>
      </c>
      <c r="I1099" s="51" t="s">
        <v>1729</v>
      </c>
      <c r="J1099" s="50" t="s">
        <v>3136</v>
      </c>
      <c r="K1099" t="str">
        <f t="shared" si="17"/>
        <v>F</v>
      </c>
    </row>
    <row r="1100" spans="1:11">
      <c r="A1100" s="48" t="s">
        <v>2607</v>
      </c>
      <c r="B1100" s="49" t="str">
        <f>_xlfn.XLOOKUP(Tabla8[[#This Row],[Codigo Area Liquidacion]],TBLAREA[PLANTA],TBLAREA[PROG])</f>
        <v>11</v>
      </c>
      <c r="C1100" s="50" t="s">
        <v>11</v>
      </c>
      <c r="D1100" s="49" t="str">
        <f>Tabla8[[#This Row],[Numero Documento]]&amp;Tabla8[[#This Row],[PROG]]&amp;LEFT(Tabla8[[#This Row],[Tipo Empleado]],3)</f>
        <v>0310188131011FIJ</v>
      </c>
      <c r="E1100" s="49" t="s">
        <v>1190</v>
      </c>
      <c r="F1100" s="50" t="s">
        <v>30</v>
      </c>
      <c r="G1100" s="49" t="s">
        <v>3145</v>
      </c>
      <c r="H1100" s="49" t="s">
        <v>73</v>
      </c>
      <c r="I1100" s="51" t="s">
        <v>1684</v>
      </c>
      <c r="J1100" s="50" t="s">
        <v>3135</v>
      </c>
      <c r="K1100" t="str">
        <f t="shared" si="17"/>
        <v>M</v>
      </c>
    </row>
    <row r="1101" spans="1:11">
      <c r="A1101" s="48" t="s">
        <v>2675</v>
      </c>
      <c r="B1101" s="49" t="str">
        <f>_xlfn.XLOOKUP(Tabla8[[#This Row],[Codigo Area Liquidacion]],TBLAREA[PLANTA],TBLAREA[PROG])</f>
        <v>11</v>
      </c>
      <c r="C1101" s="50" t="s">
        <v>11</v>
      </c>
      <c r="D1101" s="49" t="str">
        <f>Tabla8[[#This Row],[Numero Documento]]&amp;Tabla8[[#This Row],[PROG]]&amp;LEFT(Tabla8[[#This Row],[Tipo Empleado]],3)</f>
        <v>0310193955511FIJ</v>
      </c>
      <c r="E1101" s="49" t="s">
        <v>51</v>
      </c>
      <c r="F1101" s="50" t="s">
        <v>52</v>
      </c>
      <c r="G1101" s="49" t="s">
        <v>3145</v>
      </c>
      <c r="H1101" s="49" t="s">
        <v>18</v>
      </c>
      <c r="I1101" s="51" t="s">
        <v>1729</v>
      </c>
      <c r="J1101" s="50" t="s">
        <v>3135</v>
      </c>
      <c r="K1101" t="str">
        <f t="shared" si="17"/>
        <v>M</v>
      </c>
    </row>
    <row r="1102" spans="1:11">
      <c r="A1102" s="48" t="s">
        <v>2592</v>
      </c>
      <c r="B1102" s="49" t="str">
        <f>_xlfn.XLOOKUP(Tabla8[[#This Row],[Codigo Area Liquidacion]],TBLAREA[PLANTA],TBLAREA[PROG])</f>
        <v>11</v>
      </c>
      <c r="C1102" s="50" t="s">
        <v>11</v>
      </c>
      <c r="D1102" s="49" t="str">
        <f>Tabla8[[#This Row],[Numero Documento]]&amp;Tabla8[[#This Row],[PROG]]&amp;LEFT(Tabla8[[#This Row],[Tipo Empleado]],3)</f>
        <v>0310194228611FIJ</v>
      </c>
      <c r="E1102" s="49" t="s">
        <v>738</v>
      </c>
      <c r="F1102" s="50" t="s">
        <v>128</v>
      </c>
      <c r="G1102" s="49" t="s">
        <v>3145</v>
      </c>
      <c r="H1102" s="49" t="s">
        <v>728</v>
      </c>
      <c r="I1102" s="51" t="s">
        <v>1674</v>
      </c>
      <c r="J1102" s="50" t="s">
        <v>3135</v>
      </c>
      <c r="K1102" t="str">
        <f t="shared" si="17"/>
        <v>M</v>
      </c>
    </row>
    <row r="1103" spans="1:11">
      <c r="A1103" s="48" t="s">
        <v>3109</v>
      </c>
      <c r="B1103" s="49" t="str">
        <f>_xlfn.XLOOKUP(Tabla8[[#This Row],[Codigo Area Liquidacion]],TBLAREA[PLANTA],TBLAREA[PROG])</f>
        <v>01</v>
      </c>
      <c r="C1103" s="50" t="s">
        <v>3036</v>
      </c>
      <c r="D1103" s="49" t="str">
        <f>Tabla8[[#This Row],[Numero Documento]]&amp;Tabla8[[#This Row],[PROG]]&amp;LEFT(Tabla8[[#This Row],[Tipo Empleado]],3)</f>
        <v>0310199386701EMP</v>
      </c>
      <c r="E1103" s="49" t="s">
        <v>3108</v>
      </c>
      <c r="F1103" s="50" t="s">
        <v>100</v>
      </c>
      <c r="G1103" s="49" t="s">
        <v>3133</v>
      </c>
      <c r="H1103" s="49" t="s">
        <v>1116</v>
      </c>
      <c r="I1103" s="51" t="s">
        <v>1679</v>
      </c>
      <c r="J1103" s="50" t="s">
        <v>3136</v>
      </c>
      <c r="K1103" t="str">
        <f t="shared" si="17"/>
        <v>F</v>
      </c>
    </row>
    <row r="1104" spans="1:11">
      <c r="A1104" s="48" t="s">
        <v>2683</v>
      </c>
      <c r="B1104" s="49" t="str">
        <f>_xlfn.XLOOKUP(Tabla8[[#This Row],[Codigo Area Liquidacion]],TBLAREA[PLANTA],TBLAREA[PROG])</f>
        <v>11</v>
      </c>
      <c r="C1104" s="50" t="s">
        <v>11</v>
      </c>
      <c r="D1104" s="49" t="str">
        <f>Tabla8[[#This Row],[Numero Documento]]&amp;Tabla8[[#This Row],[PROG]]&amp;LEFT(Tabla8[[#This Row],[Tipo Empleado]],3)</f>
        <v>0310200269211FIJ</v>
      </c>
      <c r="E1104" s="49" t="s">
        <v>752</v>
      </c>
      <c r="F1104" s="50" t="s">
        <v>8</v>
      </c>
      <c r="G1104" s="49" t="s">
        <v>3145</v>
      </c>
      <c r="H1104" s="49" t="s">
        <v>728</v>
      </c>
      <c r="I1104" s="51" t="s">
        <v>1674</v>
      </c>
      <c r="J1104" s="50" t="s">
        <v>3136</v>
      </c>
      <c r="K1104" t="str">
        <f t="shared" si="17"/>
        <v>F</v>
      </c>
    </row>
    <row r="1105" spans="1:11">
      <c r="A1105" s="48" t="s">
        <v>2737</v>
      </c>
      <c r="B1105" s="49" t="str">
        <f>_xlfn.XLOOKUP(Tabla8[[#This Row],[Codigo Area Liquidacion]],TBLAREA[PLANTA],TBLAREA[PROG])</f>
        <v>11</v>
      </c>
      <c r="C1105" s="50" t="s">
        <v>11</v>
      </c>
      <c r="D1105" s="49" t="str">
        <f>Tabla8[[#This Row],[Numero Documento]]&amp;Tabla8[[#This Row],[PROG]]&amp;LEFT(Tabla8[[#This Row],[Tipo Empleado]],3)</f>
        <v>0310200621411FIJ</v>
      </c>
      <c r="E1105" s="49" t="s">
        <v>1253</v>
      </c>
      <c r="F1105" s="50" t="s">
        <v>55</v>
      </c>
      <c r="G1105" s="49" t="s">
        <v>3145</v>
      </c>
      <c r="H1105" s="49" t="s">
        <v>728</v>
      </c>
      <c r="I1105" s="51" t="s">
        <v>1674</v>
      </c>
      <c r="J1105" s="50" t="s">
        <v>3136</v>
      </c>
      <c r="K1105" t="str">
        <f t="shared" si="17"/>
        <v>F</v>
      </c>
    </row>
    <row r="1106" spans="1:11">
      <c r="A1106" s="48" t="s">
        <v>2678</v>
      </c>
      <c r="B1106" s="49" t="str">
        <f>_xlfn.XLOOKUP(Tabla8[[#This Row],[Codigo Area Liquidacion]],TBLAREA[PLANTA],TBLAREA[PROG])</f>
        <v>11</v>
      </c>
      <c r="C1106" s="50" t="s">
        <v>11</v>
      </c>
      <c r="D1106" s="49" t="str">
        <f>Tabla8[[#This Row],[Numero Documento]]&amp;Tabla8[[#This Row],[PROG]]&amp;LEFT(Tabla8[[#This Row],[Tipo Empleado]],3)</f>
        <v>0310202766511FIJ</v>
      </c>
      <c r="E1106" s="49" t="s">
        <v>751</v>
      </c>
      <c r="F1106" s="50" t="s">
        <v>248</v>
      </c>
      <c r="G1106" s="49" t="s">
        <v>3145</v>
      </c>
      <c r="H1106" s="49" t="s">
        <v>728</v>
      </c>
      <c r="I1106" s="51" t="s">
        <v>1674</v>
      </c>
      <c r="J1106" s="50" t="s">
        <v>3135</v>
      </c>
      <c r="K1106" t="str">
        <f t="shared" si="17"/>
        <v>M</v>
      </c>
    </row>
    <row r="1107" spans="1:11">
      <c r="A1107" s="48" t="s">
        <v>2652</v>
      </c>
      <c r="B1107" s="49" t="str">
        <f>_xlfn.XLOOKUP(Tabla8[[#This Row],[Codigo Area Liquidacion]],TBLAREA[PLANTA],TBLAREA[PROG])</f>
        <v>11</v>
      </c>
      <c r="C1107" s="50" t="s">
        <v>11</v>
      </c>
      <c r="D1107" s="49" t="str">
        <f>Tabla8[[#This Row],[Numero Documento]]&amp;Tabla8[[#This Row],[PROG]]&amp;LEFT(Tabla8[[#This Row],[Tipo Empleado]],3)</f>
        <v>0310215662111FIJ</v>
      </c>
      <c r="E1107" s="49" t="s">
        <v>41</v>
      </c>
      <c r="F1107" s="50" t="s">
        <v>24</v>
      </c>
      <c r="G1107" s="49" t="s">
        <v>3145</v>
      </c>
      <c r="H1107" s="49" t="s">
        <v>18</v>
      </c>
      <c r="I1107" s="51" t="s">
        <v>1729</v>
      </c>
      <c r="J1107" s="50" t="s">
        <v>3135</v>
      </c>
      <c r="K1107" t="str">
        <f t="shared" si="17"/>
        <v>M</v>
      </c>
    </row>
    <row r="1108" spans="1:11">
      <c r="A1108" s="48" t="s">
        <v>1534</v>
      </c>
      <c r="B1108" s="49" t="str">
        <f>_xlfn.XLOOKUP(Tabla8[[#This Row],[Codigo Area Liquidacion]],TBLAREA[PLANTA],TBLAREA[PROG])</f>
        <v>11</v>
      </c>
      <c r="C1108" s="50" t="s">
        <v>11</v>
      </c>
      <c r="D1108" s="49" t="str">
        <f>Tabla8[[#This Row],[Numero Documento]]&amp;Tabla8[[#This Row],[PROG]]&amp;LEFT(Tabla8[[#This Row],[Tipo Empleado]],3)</f>
        <v>0310216583811FIJ</v>
      </c>
      <c r="E1108" s="49" t="s">
        <v>37</v>
      </c>
      <c r="F1108" s="50" t="s">
        <v>38</v>
      </c>
      <c r="G1108" s="49" t="s">
        <v>3145</v>
      </c>
      <c r="H1108" s="49" t="s">
        <v>18</v>
      </c>
      <c r="I1108" s="51" t="s">
        <v>1729</v>
      </c>
      <c r="J1108" s="50" t="s">
        <v>3135</v>
      </c>
      <c r="K1108" t="str">
        <f t="shared" si="17"/>
        <v>M</v>
      </c>
    </row>
    <row r="1109" spans="1:11">
      <c r="A1109" s="48" t="s">
        <v>2650</v>
      </c>
      <c r="B1109" s="49" t="str">
        <f>_xlfn.XLOOKUP(Tabla8[[#This Row],[Codigo Area Liquidacion]],TBLAREA[PLANTA],TBLAREA[PROG])</f>
        <v>11</v>
      </c>
      <c r="C1109" s="50" t="s">
        <v>11</v>
      </c>
      <c r="D1109" s="49" t="str">
        <f>Tabla8[[#This Row],[Numero Documento]]&amp;Tabla8[[#This Row],[PROG]]&amp;LEFT(Tabla8[[#This Row],[Tipo Empleado]],3)</f>
        <v>0310224315511FIJ</v>
      </c>
      <c r="E1109" s="49" t="s">
        <v>40</v>
      </c>
      <c r="F1109" s="50" t="s">
        <v>27</v>
      </c>
      <c r="G1109" s="49" t="s">
        <v>3145</v>
      </c>
      <c r="H1109" s="49" t="s">
        <v>18</v>
      </c>
      <c r="I1109" s="51" t="s">
        <v>1729</v>
      </c>
      <c r="J1109" s="50" t="s">
        <v>3135</v>
      </c>
      <c r="K1109" t="str">
        <f t="shared" si="17"/>
        <v>M</v>
      </c>
    </row>
    <row r="1110" spans="1:11">
      <c r="A1110" s="48" t="s">
        <v>1548</v>
      </c>
      <c r="B1110" s="49" t="str">
        <f>_xlfn.XLOOKUP(Tabla8[[#This Row],[Codigo Area Liquidacion]],TBLAREA[PLANTA],TBLAREA[PROG])</f>
        <v>11</v>
      </c>
      <c r="C1110" s="50" t="s">
        <v>11</v>
      </c>
      <c r="D1110" s="49" t="str">
        <f>Tabla8[[#This Row],[Numero Documento]]&amp;Tabla8[[#This Row],[PROG]]&amp;LEFT(Tabla8[[#This Row],[Tipo Empleado]],3)</f>
        <v>0310243285711FIJ</v>
      </c>
      <c r="E1110" s="49" t="s">
        <v>58</v>
      </c>
      <c r="F1110" s="50" t="s">
        <v>59</v>
      </c>
      <c r="G1110" s="49" t="s">
        <v>3145</v>
      </c>
      <c r="H1110" s="49" t="s">
        <v>18</v>
      </c>
      <c r="I1110" s="51" t="s">
        <v>1729</v>
      </c>
      <c r="J1110" s="50" t="s">
        <v>3136</v>
      </c>
      <c r="K1110" t="str">
        <f t="shared" si="17"/>
        <v>F</v>
      </c>
    </row>
    <row r="1111" spans="1:11">
      <c r="A1111" s="48" t="s">
        <v>2626</v>
      </c>
      <c r="B1111" s="49" t="str">
        <f>_xlfn.XLOOKUP(Tabla8[[#This Row],[Codigo Area Liquidacion]],TBLAREA[PLANTA],TBLAREA[PROG])</f>
        <v>11</v>
      </c>
      <c r="C1111" s="50" t="s">
        <v>11</v>
      </c>
      <c r="D1111" s="49" t="str">
        <f>Tabla8[[#This Row],[Numero Documento]]&amp;Tabla8[[#This Row],[PROG]]&amp;LEFT(Tabla8[[#This Row],[Tipo Empleado]],3)</f>
        <v>0310243854011FIJ</v>
      </c>
      <c r="E1111" s="49" t="s">
        <v>31</v>
      </c>
      <c r="F1111" s="50" t="s">
        <v>32</v>
      </c>
      <c r="G1111" s="49" t="s">
        <v>3145</v>
      </c>
      <c r="H1111" s="49" t="s">
        <v>18</v>
      </c>
      <c r="I1111" s="51" t="s">
        <v>1729</v>
      </c>
      <c r="J1111" s="50" t="s">
        <v>3135</v>
      </c>
      <c r="K1111" t="str">
        <f t="shared" si="17"/>
        <v>M</v>
      </c>
    </row>
    <row r="1112" spans="1:11">
      <c r="A1112" s="48" t="s">
        <v>1515</v>
      </c>
      <c r="B1112" s="49" t="str">
        <f>_xlfn.XLOOKUP(Tabla8[[#This Row],[Codigo Area Liquidacion]],TBLAREA[PLANTA],TBLAREA[PROG])</f>
        <v>11</v>
      </c>
      <c r="C1112" s="50" t="s">
        <v>11</v>
      </c>
      <c r="D1112" s="49" t="str">
        <f>Tabla8[[#This Row],[Numero Documento]]&amp;Tabla8[[#This Row],[PROG]]&amp;LEFT(Tabla8[[#This Row],[Tipo Empleado]],3)</f>
        <v>0310251014011FIJ</v>
      </c>
      <c r="E1112" s="49" t="s">
        <v>732</v>
      </c>
      <c r="F1112" s="50" t="s">
        <v>8</v>
      </c>
      <c r="G1112" s="49" t="s">
        <v>3145</v>
      </c>
      <c r="H1112" s="49" t="s">
        <v>728</v>
      </c>
      <c r="I1112" s="51" t="s">
        <v>1674</v>
      </c>
      <c r="J1112" s="50" t="s">
        <v>3136</v>
      </c>
      <c r="K1112" t="str">
        <f t="shared" si="17"/>
        <v>F</v>
      </c>
    </row>
    <row r="1113" spans="1:11">
      <c r="A1113" s="48" t="s">
        <v>3585</v>
      </c>
      <c r="B1113" s="49" t="str">
        <f>_xlfn.XLOOKUP(Tabla8[[#This Row],[Codigo Area Liquidacion]],TBLAREA[PLANTA],TBLAREA[PROG])</f>
        <v>01</v>
      </c>
      <c r="C1113" s="50" t="s">
        <v>3036</v>
      </c>
      <c r="D1113" s="49" t="str">
        <f>Tabla8[[#This Row],[Numero Documento]]&amp;Tabla8[[#This Row],[PROG]]&amp;LEFT(Tabla8[[#This Row],[Tipo Empleado]],3)</f>
        <v>0310259752701EMP</v>
      </c>
      <c r="E1113" s="49" t="s">
        <v>3584</v>
      </c>
      <c r="F1113" s="50" t="s">
        <v>261</v>
      </c>
      <c r="G1113" s="49" t="s">
        <v>3133</v>
      </c>
      <c r="H1113" s="49" t="s">
        <v>1116</v>
      </c>
      <c r="I1113" s="51" t="s">
        <v>1679</v>
      </c>
      <c r="J1113" s="50" t="s">
        <v>3135</v>
      </c>
      <c r="K1113" t="str">
        <f t="shared" si="17"/>
        <v>M</v>
      </c>
    </row>
    <row r="1114" spans="1:11">
      <c r="A1114" s="48" t="s">
        <v>2875</v>
      </c>
      <c r="B1114" s="49" t="str">
        <f>_xlfn.XLOOKUP(Tabla8[[#This Row],[Codigo Area Liquidacion]],TBLAREA[PLANTA],TBLAREA[PROG])</f>
        <v>01</v>
      </c>
      <c r="C1114" s="50" t="s">
        <v>3036</v>
      </c>
      <c r="D1114" s="49" t="str">
        <f>Tabla8[[#This Row],[Numero Documento]]&amp;Tabla8[[#This Row],[PROG]]&amp;LEFT(Tabla8[[#This Row],[Tipo Empleado]],3)</f>
        <v>0310262459401EMP</v>
      </c>
      <c r="E1114" s="49" t="s">
        <v>1136</v>
      </c>
      <c r="F1114" s="50" t="s">
        <v>1642</v>
      </c>
      <c r="G1114" s="49" t="s">
        <v>3133</v>
      </c>
      <c r="H1114" s="49" t="s">
        <v>1116</v>
      </c>
      <c r="I1114" s="51" t="s">
        <v>1679</v>
      </c>
      <c r="J1114" s="50" t="s">
        <v>3136</v>
      </c>
      <c r="K1114" t="str">
        <f t="shared" si="17"/>
        <v>F</v>
      </c>
    </row>
    <row r="1115" spans="1:11">
      <c r="A1115" s="48" t="s">
        <v>2646</v>
      </c>
      <c r="B1115" s="49" t="str">
        <f>_xlfn.XLOOKUP(Tabla8[[#This Row],[Codigo Area Liquidacion]],TBLAREA[PLANTA],TBLAREA[PROG])</f>
        <v>11</v>
      </c>
      <c r="C1115" s="50" t="s">
        <v>11</v>
      </c>
      <c r="D1115" s="49" t="str">
        <f>Tabla8[[#This Row],[Numero Documento]]&amp;Tabla8[[#This Row],[PROG]]&amp;LEFT(Tabla8[[#This Row],[Tipo Empleado]],3)</f>
        <v>0310275107411FIJ</v>
      </c>
      <c r="E1115" s="49" t="s">
        <v>745</v>
      </c>
      <c r="F1115" s="50" t="s">
        <v>30</v>
      </c>
      <c r="G1115" s="49" t="s">
        <v>3145</v>
      </c>
      <c r="H1115" s="49" t="s">
        <v>728</v>
      </c>
      <c r="I1115" s="51" t="s">
        <v>1674</v>
      </c>
      <c r="J1115" s="50" t="s">
        <v>3135</v>
      </c>
      <c r="K1115" t="str">
        <f t="shared" si="17"/>
        <v>M</v>
      </c>
    </row>
    <row r="1116" spans="1:11">
      <c r="A1116" s="48" t="s">
        <v>2553</v>
      </c>
      <c r="B1116" s="49" t="str">
        <f>_xlfn.XLOOKUP(Tabla8[[#This Row],[Codigo Area Liquidacion]],TBLAREA[PLANTA],TBLAREA[PROG])</f>
        <v>11</v>
      </c>
      <c r="C1116" s="50" t="s">
        <v>11</v>
      </c>
      <c r="D1116" s="49" t="str">
        <f>Tabla8[[#This Row],[Numero Documento]]&amp;Tabla8[[#This Row],[PROG]]&amp;LEFT(Tabla8[[#This Row],[Tipo Empleado]],3)</f>
        <v>0310278438011FIJ</v>
      </c>
      <c r="E1116" s="49" t="s">
        <v>729</v>
      </c>
      <c r="F1116" s="50" t="s">
        <v>60</v>
      </c>
      <c r="G1116" s="49" t="s">
        <v>3145</v>
      </c>
      <c r="H1116" s="49" t="s">
        <v>728</v>
      </c>
      <c r="I1116" s="51" t="s">
        <v>1674</v>
      </c>
      <c r="J1116" s="50" t="s">
        <v>3136</v>
      </c>
      <c r="K1116" t="str">
        <f t="shared" si="17"/>
        <v>F</v>
      </c>
    </row>
    <row r="1117" spans="1:11">
      <c r="A1117" s="48" t="s">
        <v>2622</v>
      </c>
      <c r="B1117" s="49" t="str">
        <f>_xlfn.XLOOKUP(Tabla8[[#This Row],[Codigo Area Liquidacion]],TBLAREA[PLANTA],TBLAREA[PROG])</f>
        <v>11</v>
      </c>
      <c r="C1117" s="50" t="s">
        <v>11</v>
      </c>
      <c r="D1117" s="49" t="str">
        <f>Tabla8[[#This Row],[Numero Documento]]&amp;Tabla8[[#This Row],[PROG]]&amp;LEFT(Tabla8[[#This Row],[Tipo Empleado]],3)</f>
        <v>0310279287011FIJ</v>
      </c>
      <c r="E1117" s="49" t="s">
        <v>743</v>
      </c>
      <c r="F1117" s="50" t="s">
        <v>8</v>
      </c>
      <c r="G1117" s="49" t="s">
        <v>3145</v>
      </c>
      <c r="H1117" s="49" t="s">
        <v>728</v>
      </c>
      <c r="I1117" s="51" t="s">
        <v>1674</v>
      </c>
      <c r="J1117" s="50" t="s">
        <v>3136</v>
      </c>
      <c r="K1117" t="str">
        <f t="shared" si="17"/>
        <v>F</v>
      </c>
    </row>
    <row r="1118" spans="1:11">
      <c r="A1118" s="48" t="s">
        <v>2534</v>
      </c>
      <c r="B1118" s="49" t="str">
        <f>_xlfn.XLOOKUP(Tabla8[[#This Row],[Codigo Area Liquidacion]],TBLAREA[PLANTA],TBLAREA[PROG])</f>
        <v>13</v>
      </c>
      <c r="C1118" s="50" t="s">
        <v>11</v>
      </c>
      <c r="D1118" s="49" t="str">
        <f>Tabla8[[#This Row],[Numero Documento]]&amp;Tabla8[[#This Row],[PROG]]&amp;LEFT(Tabla8[[#This Row],[Tipo Empleado]],3)</f>
        <v>0310285647713FIJ</v>
      </c>
      <c r="E1118" s="49" t="s">
        <v>668</v>
      </c>
      <c r="F1118" s="50" t="s">
        <v>8</v>
      </c>
      <c r="G1118" s="49" t="s">
        <v>3175</v>
      </c>
      <c r="H1118" s="49" t="s">
        <v>1952</v>
      </c>
      <c r="I1118" s="51" t="s">
        <v>1677</v>
      </c>
      <c r="J1118" s="50" t="s">
        <v>3136</v>
      </c>
      <c r="K1118" t="str">
        <f t="shared" si="17"/>
        <v>F</v>
      </c>
    </row>
    <row r="1119" spans="1:11">
      <c r="A1119" s="48" t="s">
        <v>2642</v>
      </c>
      <c r="B1119" s="49" t="str">
        <f>_xlfn.XLOOKUP(Tabla8[[#This Row],[Codigo Area Liquidacion]],TBLAREA[PLANTA],TBLAREA[PROG])</f>
        <v>11</v>
      </c>
      <c r="C1119" s="50" t="s">
        <v>11</v>
      </c>
      <c r="D1119" s="49" t="str">
        <f>Tabla8[[#This Row],[Numero Documento]]&amp;Tabla8[[#This Row],[PROG]]&amp;LEFT(Tabla8[[#This Row],[Tipo Empleado]],3)</f>
        <v>0310293202111FIJ</v>
      </c>
      <c r="E1119" s="49" t="s">
        <v>35</v>
      </c>
      <c r="F1119" s="50" t="s">
        <v>36</v>
      </c>
      <c r="G1119" s="49" t="s">
        <v>3145</v>
      </c>
      <c r="H1119" s="49" t="s">
        <v>18</v>
      </c>
      <c r="I1119" s="51" t="s">
        <v>1729</v>
      </c>
      <c r="J1119" s="50" t="s">
        <v>3135</v>
      </c>
      <c r="K1119" t="str">
        <f t="shared" si="17"/>
        <v>M</v>
      </c>
    </row>
    <row r="1120" spans="1:11">
      <c r="A1120" s="48" t="s">
        <v>2727</v>
      </c>
      <c r="B1120" s="49" t="str">
        <f>_xlfn.XLOOKUP(Tabla8[[#This Row],[Codigo Area Liquidacion]],TBLAREA[PLANTA],TBLAREA[PROG])</f>
        <v>11</v>
      </c>
      <c r="C1120" s="50" t="s">
        <v>11</v>
      </c>
      <c r="D1120" s="49" t="str">
        <f>Tabla8[[#This Row],[Numero Documento]]&amp;Tabla8[[#This Row],[PROG]]&amp;LEFT(Tabla8[[#This Row],[Tipo Empleado]],3)</f>
        <v>0310294107111FIJ</v>
      </c>
      <c r="E1120" s="49" t="s">
        <v>764</v>
      </c>
      <c r="F1120" s="50" t="s">
        <v>765</v>
      </c>
      <c r="G1120" s="49" t="s">
        <v>3145</v>
      </c>
      <c r="H1120" s="49" t="s">
        <v>728</v>
      </c>
      <c r="I1120" s="51" t="s">
        <v>1674</v>
      </c>
      <c r="J1120" s="50" t="s">
        <v>3135</v>
      </c>
      <c r="K1120" t="str">
        <f t="shared" si="17"/>
        <v>M</v>
      </c>
    </row>
    <row r="1121" spans="1:11">
      <c r="A1121" s="48" t="s">
        <v>1561</v>
      </c>
      <c r="B1121" s="49" t="str">
        <f>_xlfn.XLOOKUP(Tabla8[[#This Row],[Codigo Area Liquidacion]],TBLAREA[PLANTA],TBLAREA[PROG])</f>
        <v>11</v>
      </c>
      <c r="C1121" s="50" t="s">
        <v>11</v>
      </c>
      <c r="D1121" s="49" t="str">
        <f>Tabla8[[#This Row],[Numero Documento]]&amp;Tabla8[[#This Row],[PROG]]&amp;LEFT(Tabla8[[#This Row],[Tipo Empleado]],3)</f>
        <v>0310299011011FIJ</v>
      </c>
      <c r="E1121" s="49" t="s">
        <v>65</v>
      </c>
      <c r="F1121" s="50" t="s">
        <v>8</v>
      </c>
      <c r="G1121" s="49" t="s">
        <v>3145</v>
      </c>
      <c r="H1121" s="49" t="s">
        <v>18</v>
      </c>
      <c r="I1121" s="51" t="s">
        <v>1729</v>
      </c>
      <c r="J1121" s="50" t="s">
        <v>3136</v>
      </c>
      <c r="K1121" t="str">
        <f t="shared" si="17"/>
        <v>F</v>
      </c>
    </row>
    <row r="1122" spans="1:11">
      <c r="A1122" s="48" t="s">
        <v>2595</v>
      </c>
      <c r="B1122" s="49" t="str">
        <f>_xlfn.XLOOKUP(Tabla8[[#This Row],[Codigo Area Liquidacion]],TBLAREA[PLANTA],TBLAREA[PROG])</f>
        <v>11</v>
      </c>
      <c r="C1122" s="50" t="s">
        <v>11</v>
      </c>
      <c r="D1122" s="49" t="str">
        <f>Tabla8[[#This Row],[Numero Documento]]&amp;Tabla8[[#This Row],[PROG]]&amp;LEFT(Tabla8[[#This Row],[Tipo Empleado]],3)</f>
        <v>0310306278611FIJ</v>
      </c>
      <c r="E1122" s="49" t="s">
        <v>26</v>
      </c>
      <c r="F1122" s="50" t="s">
        <v>27</v>
      </c>
      <c r="G1122" s="49" t="s">
        <v>3145</v>
      </c>
      <c r="H1122" s="49" t="s">
        <v>18</v>
      </c>
      <c r="I1122" s="51" t="s">
        <v>1729</v>
      </c>
      <c r="J1122" s="50" t="s">
        <v>3135</v>
      </c>
      <c r="K1122" t="str">
        <f t="shared" si="17"/>
        <v>M</v>
      </c>
    </row>
    <row r="1123" spans="1:11">
      <c r="A1123" s="48" t="s">
        <v>4098</v>
      </c>
      <c r="B1123" s="49" t="str">
        <f>_xlfn.XLOOKUP(Tabla8[[#This Row],[Codigo Area Liquidacion]],TBLAREA[PLANTA],TBLAREA[PROG])</f>
        <v>01</v>
      </c>
      <c r="C1123" s="50" t="s">
        <v>3046</v>
      </c>
      <c r="D1123" s="49" t="str">
        <f>Tabla8[[#This Row],[Numero Documento]]&amp;Tabla8[[#This Row],[PROG]]&amp;LEFT(Tabla8[[#This Row],[Tipo Empleado]],3)</f>
        <v>0310307231401TRA</v>
      </c>
      <c r="E1123" s="49" t="s">
        <v>3928</v>
      </c>
      <c r="F1123" s="50" t="s">
        <v>75</v>
      </c>
      <c r="G1123" s="49" t="s">
        <v>3133</v>
      </c>
      <c r="H1123" s="49" t="s">
        <v>1116</v>
      </c>
      <c r="I1123" s="51" t="s">
        <v>1679</v>
      </c>
      <c r="J1123" s="50" t="s">
        <v>3135</v>
      </c>
      <c r="K1123" t="str">
        <f t="shared" si="17"/>
        <v>M</v>
      </c>
    </row>
    <row r="1124" spans="1:11">
      <c r="A1124" s="48" t="s">
        <v>2649</v>
      </c>
      <c r="B1124" s="49" t="str">
        <f>_xlfn.XLOOKUP(Tabla8[[#This Row],[Codigo Area Liquidacion]],TBLAREA[PLANTA],TBLAREA[PROG])</f>
        <v>11</v>
      </c>
      <c r="C1124" s="50" t="s">
        <v>11</v>
      </c>
      <c r="D1124" s="49" t="str">
        <f>Tabla8[[#This Row],[Numero Documento]]&amp;Tabla8[[#This Row],[PROG]]&amp;LEFT(Tabla8[[#This Row],[Tipo Empleado]],3)</f>
        <v>0310310428111FIJ</v>
      </c>
      <c r="E1124" s="49" t="s">
        <v>746</v>
      </c>
      <c r="F1124" s="50" t="s">
        <v>128</v>
      </c>
      <c r="G1124" s="49" t="s">
        <v>3145</v>
      </c>
      <c r="H1124" s="49" t="s">
        <v>728</v>
      </c>
      <c r="I1124" s="51" t="s">
        <v>1674</v>
      </c>
      <c r="J1124" s="50" t="s">
        <v>3135</v>
      </c>
      <c r="K1124" t="str">
        <f t="shared" si="17"/>
        <v>M</v>
      </c>
    </row>
    <row r="1125" spans="1:11">
      <c r="A1125" s="48" t="s">
        <v>2019</v>
      </c>
      <c r="B1125" s="49" t="str">
        <f>_xlfn.XLOOKUP(Tabla8[[#This Row],[Codigo Area Liquidacion]],TBLAREA[PLANTA],TBLAREA[PROG])</f>
        <v>01</v>
      </c>
      <c r="C1125" s="50" t="s">
        <v>11</v>
      </c>
      <c r="D1125" s="49" t="str">
        <f>Tabla8[[#This Row],[Numero Documento]]&amp;Tabla8[[#This Row],[PROG]]&amp;LEFT(Tabla8[[#This Row],[Tipo Empleado]],3)</f>
        <v>0310315194401FIJ</v>
      </c>
      <c r="E1125" s="49" t="s">
        <v>1606</v>
      </c>
      <c r="F1125" s="50" t="s">
        <v>32</v>
      </c>
      <c r="G1125" s="49" t="s">
        <v>3133</v>
      </c>
      <c r="H1125" s="49" t="s">
        <v>1958</v>
      </c>
      <c r="I1125" s="51" t="s">
        <v>1676</v>
      </c>
      <c r="J1125" s="50" t="s">
        <v>3136</v>
      </c>
      <c r="K1125" t="str">
        <f t="shared" si="17"/>
        <v>F</v>
      </c>
    </row>
    <row r="1126" spans="1:11">
      <c r="A1126" s="48" t="s">
        <v>4099</v>
      </c>
      <c r="B1126" s="49" t="str">
        <f>_xlfn.XLOOKUP(Tabla8[[#This Row],[Codigo Area Liquidacion]],TBLAREA[PLANTA],TBLAREA[PROG])</f>
        <v>01</v>
      </c>
      <c r="C1126" s="50" t="s">
        <v>3036</v>
      </c>
      <c r="D1126" s="49" t="str">
        <f>Tabla8[[#This Row],[Numero Documento]]&amp;Tabla8[[#This Row],[PROG]]&amp;LEFT(Tabla8[[#This Row],[Tipo Empleado]],3)</f>
        <v>0310315992101EMP</v>
      </c>
      <c r="E1126" s="49" t="s">
        <v>1632</v>
      </c>
      <c r="F1126" s="50" t="s">
        <v>59</v>
      </c>
      <c r="G1126" s="49" t="s">
        <v>3133</v>
      </c>
      <c r="H1126" s="49" t="s">
        <v>1116</v>
      </c>
      <c r="I1126" s="51" t="s">
        <v>1679</v>
      </c>
      <c r="J1126" s="50" t="s">
        <v>3135</v>
      </c>
      <c r="K1126" t="str">
        <f t="shared" si="17"/>
        <v>M</v>
      </c>
    </row>
    <row r="1127" spans="1:11">
      <c r="A1127" s="48" t="s">
        <v>3703</v>
      </c>
      <c r="B1127" s="49" t="str">
        <f>_xlfn.XLOOKUP(Tabla8[[#This Row],[Codigo Area Liquidacion]],TBLAREA[PLANTA],TBLAREA[PROG])</f>
        <v>01</v>
      </c>
      <c r="C1127" s="50" t="s">
        <v>3036</v>
      </c>
      <c r="D1127" s="49" t="str">
        <f>Tabla8[[#This Row],[Numero Documento]]&amp;Tabla8[[#This Row],[PROG]]&amp;LEFT(Tabla8[[#This Row],[Tipo Empleado]],3)</f>
        <v>0310317206401EMP</v>
      </c>
      <c r="E1127" s="49" t="s">
        <v>3702</v>
      </c>
      <c r="F1127" s="50" t="s">
        <v>3491</v>
      </c>
      <c r="G1127" s="49" t="s">
        <v>3133</v>
      </c>
      <c r="H1127" s="49" t="s">
        <v>1116</v>
      </c>
      <c r="I1127" s="51" t="s">
        <v>1679</v>
      </c>
      <c r="J1127" s="50" t="s">
        <v>3136</v>
      </c>
      <c r="K1127" t="str">
        <f t="shared" si="17"/>
        <v>F</v>
      </c>
    </row>
    <row r="1128" spans="1:11">
      <c r="A1128" s="48" t="s">
        <v>2676</v>
      </c>
      <c r="B1128" s="49" t="str">
        <f>_xlfn.XLOOKUP(Tabla8[[#This Row],[Codigo Area Liquidacion]],TBLAREA[PLANTA],TBLAREA[PROG])</f>
        <v>11</v>
      </c>
      <c r="C1128" s="50" t="s">
        <v>11</v>
      </c>
      <c r="D1128" s="49" t="str">
        <f>Tabla8[[#This Row],[Numero Documento]]&amp;Tabla8[[#This Row],[PROG]]&amp;LEFT(Tabla8[[#This Row],[Tipo Empleado]],3)</f>
        <v>0310318988611FIJ</v>
      </c>
      <c r="E1128" s="49" t="s">
        <v>749</v>
      </c>
      <c r="F1128" s="50" t="s">
        <v>483</v>
      </c>
      <c r="G1128" s="49" t="s">
        <v>3145</v>
      </c>
      <c r="H1128" s="49" t="s">
        <v>728</v>
      </c>
      <c r="I1128" s="51" t="s">
        <v>1674</v>
      </c>
      <c r="J1128" s="50" t="s">
        <v>3136</v>
      </c>
      <c r="K1128" t="str">
        <f t="shared" si="17"/>
        <v>F</v>
      </c>
    </row>
    <row r="1129" spans="1:11">
      <c r="A1129" s="48" t="s">
        <v>2813</v>
      </c>
      <c r="B1129" s="49" t="str">
        <f>_xlfn.XLOOKUP(Tabla8[[#This Row],[Codigo Area Liquidacion]],TBLAREA[PLANTA],TBLAREA[PROG])</f>
        <v>01</v>
      </c>
      <c r="C1129" s="50" t="s">
        <v>3036</v>
      </c>
      <c r="D1129" s="49" t="str">
        <f>Tabla8[[#This Row],[Numero Documento]]&amp;Tabla8[[#This Row],[PROG]]&amp;LEFT(Tabla8[[#This Row],[Tipo Empleado]],3)</f>
        <v>0310321754701EMP</v>
      </c>
      <c r="E1129" s="49" t="s">
        <v>1874</v>
      </c>
      <c r="F1129" s="50" t="s">
        <v>196</v>
      </c>
      <c r="G1129" s="49" t="s">
        <v>3133</v>
      </c>
      <c r="H1129" s="49" t="s">
        <v>1116</v>
      </c>
      <c r="I1129" s="51" t="s">
        <v>1679</v>
      </c>
      <c r="J1129" s="50" t="s">
        <v>3136</v>
      </c>
      <c r="K1129" t="str">
        <f t="shared" si="17"/>
        <v>F</v>
      </c>
    </row>
    <row r="1130" spans="1:11">
      <c r="A1130" s="48" t="s">
        <v>1554</v>
      </c>
      <c r="B1130" s="49" t="str">
        <f>_xlfn.XLOOKUP(Tabla8[[#This Row],[Codigo Area Liquidacion]],TBLAREA[PLANTA],TBLAREA[PROG])</f>
        <v>11</v>
      </c>
      <c r="C1130" s="50" t="s">
        <v>11</v>
      </c>
      <c r="D1130" s="49" t="str">
        <f>Tabla8[[#This Row],[Numero Documento]]&amp;Tabla8[[#This Row],[PROG]]&amp;LEFT(Tabla8[[#This Row],[Tipo Empleado]],3)</f>
        <v>0310322002011FIJ</v>
      </c>
      <c r="E1130" s="49" t="s">
        <v>754</v>
      </c>
      <c r="F1130" s="50" t="s">
        <v>36</v>
      </c>
      <c r="G1130" s="49" t="s">
        <v>3145</v>
      </c>
      <c r="H1130" s="49" t="s">
        <v>728</v>
      </c>
      <c r="I1130" s="51" t="s">
        <v>1674</v>
      </c>
      <c r="J1130" s="50" t="s">
        <v>3135</v>
      </c>
      <c r="K1130" t="str">
        <f t="shared" si="17"/>
        <v>M</v>
      </c>
    </row>
    <row r="1131" spans="1:11">
      <c r="A1131" s="48" t="s">
        <v>3380</v>
      </c>
      <c r="B1131" s="49" t="str">
        <f>_xlfn.XLOOKUP(Tabla8[[#This Row],[Codigo Area Liquidacion]],TBLAREA[PLANTA],TBLAREA[PROG])</f>
        <v>11</v>
      </c>
      <c r="C1131" s="50" t="s">
        <v>11</v>
      </c>
      <c r="D1131" s="49" t="str">
        <f>Tabla8[[#This Row],[Numero Documento]]&amp;Tabla8[[#This Row],[PROG]]&amp;LEFT(Tabla8[[#This Row],[Tipo Empleado]],3)</f>
        <v>0310324821111FIJ</v>
      </c>
      <c r="E1131" s="49" t="s">
        <v>3379</v>
      </c>
      <c r="F1131" s="50" t="s">
        <v>69</v>
      </c>
      <c r="G1131" s="49" t="s">
        <v>3145</v>
      </c>
      <c r="H1131" s="49" t="s">
        <v>18</v>
      </c>
      <c r="I1131" s="51" t="s">
        <v>1729</v>
      </c>
      <c r="J1131" s="50" t="s">
        <v>3136</v>
      </c>
      <c r="K1131" t="str">
        <f t="shared" si="17"/>
        <v>F</v>
      </c>
    </row>
    <row r="1132" spans="1:11">
      <c r="A1132" s="48" t="s">
        <v>2588</v>
      </c>
      <c r="B1132" s="49" t="str">
        <f>_xlfn.XLOOKUP(Tabla8[[#This Row],[Codigo Area Liquidacion]],TBLAREA[PLANTA],TBLAREA[PROG])</f>
        <v>11</v>
      </c>
      <c r="C1132" s="50" t="s">
        <v>11</v>
      </c>
      <c r="D1132" s="49" t="str">
        <f>Tabla8[[#This Row],[Numero Documento]]&amp;Tabla8[[#This Row],[PROG]]&amp;LEFT(Tabla8[[#This Row],[Tipo Empleado]],3)</f>
        <v>0310324892211FIJ</v>
      </c>
      <c r="E1132" s="49" t="s">
        <v>1276</v>
      </c>
      <c r="F1132" s="50" t="s">
        <v>1277</v>
      </c>
      <c r="G1132" s="49" t="s">
        <v>3145</v>
      </c>
      <c r="H1132" s="49" t="s">
        <v>18</v>
      </c>
      <c r="I1132" s="51" t="s">
        <v>1729</v>
      </c>
      <c r="J1132" s="50" t="s">
        <v>3135</v>
      </c>
      <c r="K1132" t="str">
        <f t="shared" si="17"/>
        <v>M</v>
      </c>
    </row>
    <row r="1133" spans="1:11">
      <c r="A1133" s="48" t="s">
        <v>2734</v>
      </c>
      <c r="B1133" s="49" t="str">
        <f>_xlfn.XLOOKUP(Tabla8[[#This Row],[Codigo Area Liquidacion]],TBLAREA[PLANTA],TBLAREA[PROG])</f>
        <v>11</v>
      </c>
      <c r="C1133" s="50" t="s">
        <v>11</v>
      </c>
      <c r="D1133" s="49" t="str">
        <f>Tabla8[[#This Row],[Numero Documento]]&amp;Tabla8[[#This Row],[PROG]]&amp;LEFT(Tabla8[[#This Row],[Tipo Empleado]],3)</f>
        <v>0310326868011FIJ</v>
      </c>
      <c r="E1133" s="49" t="s">
        <v>1975</v>
      </c>
      <c r="F1133" s="50" t="s">
        <v>8</v>
      </c>
      <c r="G1133" s="49" t="s">
        <v>3145</v>
      </c>
      <c r="H1133" s="49" t="s">
        <v>18</v>
      </c>
      <c r="I1133" s="51" t="s">
        <v>1729</v>
      </c>
      <c r="J1133" s="50" t="s">
        <v>3136</v>
      </c>
      <c r="K1133" t="str">
        <f t="shared" si="17"/>
        <v>F</v>
      </c>
    </row>
    <row r="1134" spans="1:11">
      <c r="A1134" s="48" t="s">
        <v>2591</v>
      </c>
      <c r="B1134" s="49" t="str">
        <f>_xlfn.XLOOKUP(Tabla8[[#This Row],[Codigo Area Liquidacion]],TBLAREA[PLANTA],TBLAREA[PROG])</f>
        <v>11</v>
      </c>
      <c r="C1134" s="50" t="s">
        <v>11</v>
      </c>
      <c r="D1134" s="49" t="str">
        <f>Tabla8[[#This Row],[Numero Documento]]&amp;Tabla8[[#This Row],[PROG]]&amp;LEFT(Tabla8[[#This Row],[Tipo Empleado]],3)</f>
        <v>0310341030811FIJ</v>
      </c>
      <c r="E1134" s="49" t="s">
        <v>1288</v>
      </c>
      <c r="F1134" s="50" t="s">
        <v>474</v>
      </c>
      <c r="G1134" s="49" t="s">
        <v>3145</v>
      </c>
      <c r="H1134" s="49" t="s">
        <v>728</v>
      </c>
      <c r="I1134" s="51" t="s">
        <v>1674</v>
      </c>
      <c r="J1134" s="50" t="s">
        <v>3135</v>
      </c>
      <c r="K1134" t="str">
        <f t="shared" si="17"/>
        <v>M</v>
      </c>
    </row>
    <row r="1135" spans="1:11">
      <c r="A1135" s="48" t="s">
        <v>2783</v>
      </c>
      <c r="B1135" s="49" t="str">
        <f>_xlfn.XLOOKUP(Tabla8[[#This Row],[Codigo Area Liquidacion]],TBLAREA[PLANTA],TBLAREA[PROG])</f>
        <v>01</v>
      </c>
      <c r="C1135" s="50" t="s">
        <v>3036</v>
      </c>
      <c r="D1135" s="49" t="str">
        <f>Tabla8[[#This Row],[Numero Documento]]&amp;Tabla8[[#This Row],[PROG]]&amp;LEFT(Tabla8[[#This Row],[Tipo Empleado]],3)</f>
        <v>0310348585401EMP</v>
      </c>
      <c r="E1135" s="49" t="s">
        <v>1625</v>
      </c>
      <c r="F1135" s="50" t="s">
        <v>1617</v>
      </c>
      <c r="G1135" s="49" t="s">
        <v>3133</v>
      </c>
      <c r="H1135" s="49" t="s">
        <v>1116</v>
      </c>
      <c r="I1135" s="51" t="s">
        <v>1679</v>
      </c>
      <c r="J1135" s="50" t="s">
        <v>3136</v>
      </c>
      <c r="K1135" t="str">
        <f t="shared" si="17"/>
        <v>F</v>
      </c>
    </row>
    <row r="1136" spans="1:11">
      <c r="A1136" s="48" t="s">
        <v>2785</v>
      </c>
      <c r="B1136" s="49" t="str">
        <f>_xlfn.XLOOKUP(Tabla8[[#This Row],[Codigo Area Liquidacion]],TBLAREA[PLANTA],TBLAREA[PROG])</f>
        <v>01</v>
      </c>
      <c r="C1136" s="50" t="s">
        <v>3036</v>
      </c>
      <c r="D1136" s="49" t="str">
        <f>Tabla8[[#This Row],[Numero Documento]]&amp;Tabla8[[#This Row],[PROG]]&amp;LEFT(Tabla8[[#This Row],[Tipo Empleado]],3)</f>
        <v>0310358702201EMP</v>
      </c>
      <c r="E1136" s="49" t="s">
        <v>1056</v>
      </c>
      <c r="F1136" s="50" t="s">
        <v>3138</v>
      </c>
      <c r="G1136" s="49" t="s">
        <v>3133</v>
      </c>
      <c r="H1136" s="49" t="s">
        <v>1116</v>
      </c>
      <c r="I1136" s="51" t="s">
        <v>1679</v>
      </c>
      <c r="J1136" s="50" t="s">
        <v>3136</v>
      </c>
      <c r="K1136" t="str">
        <f t="shared" si="17"/>
        <v>F</v>
      </c>
    </row>
    <row r="1137" spans="1:11">
      <c r="A1137" s="48" t="s">
        <v>2444</v>
      </c>
      <c r="B1137" s="49" t="str">
        <f>_xlfn.XLOOKUP(Tabla8[[#This Row],[Codigo Area Liquidacion]],TBLAREA[PLANTA],TBLAREA[PROG])</f>
        <v>13</v>
      </c>
      <c r="C1137" s="50" t="s">
        <v>11</v>
      </c>
      <c r="D1137" s="49" t="str">
        <f>Tabla8[[#This Row],[Numero Documento]]&amp;Tabla8[[#This Row],[PROG]]&amp;LEFT(Tabla8[[#This Row],[Tipo Empleado]],3)</f>
        <v>0310377971013FIJ</v>
      </c>
      <c r="E1137" s="49" t="s">
        <v>648</v>
      </c>
      <c r="F1137" s="50" t="s">
        <v>183</v>
      </c>
      <c r="G1137" s="49" t="s">
        <v>3175</v>
      </c>
      <c r="H1137" s="49" t="s">
        <v>1952</v>
      </c>
      <c r="I1137" s="51" t="s">
        <v>1677</v>
      </c>
      <c r="J1137" s="50" t="s">
        <v>3136</v>
      </c>
      <c r="K1137" t="str">
        <f t="shared" si="17"/>
        <v>F</v>
      </c>
    </row>
    <row r="1138" spans="1:11">
      <c r="A1138" s="48" t="s">
        <v>2815</v>
      </c>
      <c r="B1138" s="49" t="str">
        <f>_xlfn.XLOOKUP(Tabla8[[#This Row],[Codigo Area Liquidacion]],TBLAREA[PLANTA],TBLAREA[PROG])</f>
        <v>01</v>
      </c>
      <c r="C1138" s="50" t="s">
        <v>3036</v>
      </c>
      <c r="D1138" s="49" t="str">
        <f>Tabla8[[#This Row],[Numero Documento]]&amp;Tabla8[[#This Row],[PROG]]&amp;LEFT(Tabla8[[#This Row],[Tipo Empleado]],3)</f>
        <v>0310378783801EMP</v>
      </c>
      <c r="E1138" s="49" t="s">
        <v>1906</v>
      </c>
      <c r="F1138" s="50" t="s">
        <v>100</v>
      </c>
      <c r="G1138" s="49" t="s">
        <v>3133</v>
      </c>
      <c r="H1138" s="49" t="s">
        <v>1116</v>
      </c>
      <c r="I1138" s="51" t="s">
        <v>1679</v>
      </c>
      <c r="J1138" s="50" t="s">
        <v>3135</v>
      </c>
      <c r="K1138" t="str">
        <f t="shared" si="17"/>
        <v>M</v>
      </c>
    </row>
    <row r="1139" spans="1:11">
      <c r="A1139" s="48" t="s">
        <v>2429</v>
      </c>
      <c r="B1139" s="49" t="str">
        <f>_xlfn.XLOOKUP(Tabla8[[#This Row],[Codigo Area Liquidacion]],TBLAREA[PLANTA],TBLAREA[PROG])</f>
        <v>13</v>
      </c>
      <c r="C1139" s="50" t="s">
        <v>11</v>
      </c>
      <c r="D1139" s="49" t="str">
        <f>Tabla8[[#This Row],[Numero Documento]]&amp;Tabla8[[#This Row],[PROG]]&amp;LEFT(Tabla8[[#This Row],[Tipo Empleado]],3)</f>
        <v>0310384600613FIJ</v>
      </c>
      <c r="E1139" s="49" t="s">
        <v>488</v>
      </c>
      <c r="F1139" s="50" t="s">
        <v>128</v>
      </c>
      <c r="G1139" s="49" t="s">
        <v>3175</v>
      </c>
      <c r="H1139" s="49" t="s">
        <v>342</v>
      </c>
      <c r="I1139" s="51" t="s">
        <v>1670</v>
      </c>
      <c r="J1139" s="50" t="s">
        <v>3135</v>
      </c>
      <c r="K1139" t="str">
        <f t="shared" si="17"/>
        <v>M</v>
      </c>
    </row>
    <row r="1140" spans="1:11">
      <c r="A1140" s="48" t="s">
        <v>2724</v>
      </c>
      <c r="B1140" s="49" t="str">
        <f>_xlfn.XLOOKUP(Tabla8[[#This Row],[Codigo Area Liquidacion]],TBLAREA[PLANTA],TBLAREA[PROG])</f>
        <v>11</v>
      </c>
      <c r="C1140" s="50" t="s">
        <v>11</v>
      </c>
      <c r="D1140" s="49" t="str">
        <f>Tabla8[[#This Row],[Numero Documento]]&amp;Tabla8[[#This Row],[PROG]]&amp;LEFT(Tabla8[[#This Row],[Tipo Empleado]],3)</f>
        <v>0310385271511FIJ</v>
      </c>
      <c r="E1140" s="49" t="s">
        <v>1857</v>
      </c>
      <c r="F1140" s="50" t="s">
        <v>60</v>
      </c>
      <c r="G1140" s="49" t="s">
        <v>3145</v>
      </c>
      <c r="H1140" s="49" t="s">
        <v>728</v>
      </c>
      <c r="I1140" s="51" t="s">
        <v>1674</v>
      </c>
      <c r="J1140" s="50" t="s">
        <v>3136</v>
      </c>
      <c r="K1140" t="str">
        <f t="shared" si="17"/>
        <v>F</v>
      </c>
    </row>
    <row r="1141" spans="1:11">
      <c r="A1141" s="48" t="s">
        <v>2399</v>
      </c>
      <c r="B1141" s="49" t="str">
        <f>_xlfn.XLOOKUP(Tabla8[[#This Row],[Codigo Area Liquidacion]],TBLAREA[PLANTA],TBLAREA[PROG])</f>
        <v>13</v>
      </c>
      <c r="C1141" s="50" t="s">
        <v>11</v>
      </c>
      <c r="D1141" s="49" t="str">
        <f>Tabla8[[#This Row],[Numero Documento]]&amp;Tabla8[[#This Row],[PROG]]&amp;LEFT(Tabla8[[#This Row],[Tipo Empleado]],3)</f>
        <v>0310389087113FIJ</v>
      </c>
      <c r="E1141" s="49" t="s">
        <v>461</v>
      </c>
      <c r="F1141" s="50" t="s">
        <v>95</v>
      </c>
      <c r="G1141" s="49" t="s">
        <v>3175</v>
      </c>
      <c r="H1141" s="49" t="s">
        <v>342</v>
      </c>
      <c r="I1141" s="51" t="s">
        <v>1670</v>
      </c>
      <c r="J1141" s="50" t="s">
        <v>3135</v>
      </c>
      <c r="K1141" t="str">
        <f t="shared" si="17"/>
        <v>M</v>
      </c>
    </row>
    <row r="1142" spans="1:11">
      <c r="A1142" s="48" t="s">
        <v>2367</v>
      </c>
      <c r="B1142" s="49" t="str">
        <f>_xlfn.XLOOKUP(Tabla8[[#This Row],[Codigo Area Liquidacion]],TBLAREA[PLANTA],TBLAREA[PROG])</f>
        <v>13</v>
      </c>
      <c r="C1142" s="50" t="s">
        <v>11</v>
      </c>
      <c r="D1142" s="49" t="str">
        <f>Tabla8[[#This Row],[Numero Documento]]&amp;Tabla8[[#This Row],[PROG]]&amp;LEFT(Tabla8[[#This Row],[Tipo Empleado]],3)</f>
        <v>0310389779313FIJ</v>
      </c>
      <c r="E1142" s="49" t="s">
        <v>433</v>
      </c>
      <c r="F1142" s="50" t="s">
        <v>434</v>
      </c>
      <c r="G1142" s="49" t="s">
        <v>3175</v>
      </c>
      <c r="H1142" s="49" t="s">
        <v>342</v>
      </c>
      <c r="I1142" s="51" t="s">
        <v>1670</v>
      </c>
      <c r="J1142" s="50" t="s">
        <v>3135</v>
      </c>
      <c r="K1142" t="str">
        <f t="shared" si="17"/>
        <v>M</v>
      </c>
    </row>
    <row r="1143" spans="1:11">
      <c r="A1143" s="48" t="s">
        <v>1531</v>
      </c>
      <c r="B1143" s="49" t="str">
        <f>_xlfn.XLOOKUP(Tabla8[[#This Row],[Codigo Area Liquidacion]],TBLAREA[PLANTA],TBLAREA[PROG])</f>
        <v>11</v>
      </c>
      <c r="C1143" s="50" t="s">
        <v>11</v>
      </c>
      <c r="D1143" s="49" t="str">
        <f>Tabla8[[#This Row],[Numero Documento]]&amp;Tabla8[[#This Row],[PROG]]&amp;LEFT(Tabla8[[#This Row],[Tipo Empleado]],3)</f>
        <v>0310405656311FIJ</v>
      </c>
      <c r="E1143" s="49" t="s">
        <v>744</v>
      </c>
      <c r="F1143" s="50" t="s">
        <v>142</v>
      </c>
      <c r="G1143" s="49" t="s">
        <v>3145</v>
      </c>
      <c r="H1143" s="49" t="s">
        <v>728</v>
      </c>
      <c r="I1143" s="51" t="s">
        <v>1674</v>
      </c>
      <c r="J1143" s="50" t="s">
        <v>3136</v>
      </c>
      <c r="K1143" t="str">
        <f t="shared" si="17"/>
        <v>F</v>
      </c>
    </row>
    <row r="1144" spans="1:11">
      <c r="A1144" s="48" t="s">
        <v>2205</v>
      </c>
      <c r="B1144" s="49" t="str">
        <f>_xlfn.XLOOKUP(Tabla8[[#This Row],[Codigo Area Liquidacion]],TBLAREA[PLANTA],TBLAREA[PROG])</f>
        <v>01</v>
      </c>
      <c r="C1144" s="50" t="s">
        <v>11</v>
      </c>
      <c r="D1144" s="49" t="str">
        <f>Tabla8[[#This Row],[Numero Documento]]&amp;Tabla8[[#This Row],[PROG]]&amp;LEFT(Tabla8[[#This Row],[Tipo Empleado]],3)</f>
        <v>0310408311201FIJ</v>
      </c>
      <c r="E1144" s="49" t="s">
        <v>1217</v>
      </c>
      <c r="F1144" s="50" t="s">
        <v>775</v>
      </c>
      <c r="G1144" s="49" t="s">
        <v>3133</v>
      </c>
      <c r="H1144" s="49" t="s">
        <v>1116</v>
      </c>
      <c r="I1144" s="51" t="s">
        <v>1679</v>
      </c>
      <c r="J1144" s="50" t="s">
        <v>3135</v>
      </c>
      <c r="K1144" t="str">
        <f t="shared" si="17"/>
        <v>M</v>
      </c>
    </row>
    <row r="1145" spans="1:11">
      <c r="A1145" s="48" t="s">
        <v>2446</v>
      </c>
      <c r="B1145" s="49" t="str">
        <f>_xlfn.XLOOKUP(Tabla8[[#This Row],[Codigo Area Liquidacion]],TBLAREA[PLANTA],TBLAREA[PROG])</f>
        <v>13</v>
      </c>
      <c r="C1145" s="50" t="s">
        <v>11</v>
      </c>
      <c r="D1145" s="49" t="str">
        <f>Tabla8[[#This Row],[Numero Documento]]&amp;Tabla8[[#This Row],[PROG]]&amp;LEFT(Tabla8[[#This Row],[Tipo Empleado]],3)</f>
        <v>0310409203013FIJ</v>
      </c>
      <c r="E1145" s="49" t="s">
        <v>508</v>
      </c>
      <c r="F1145" s="50" t="s">
        <v>8</v>
      </c>
      <c r="G1145" s="49" t="s">
        <v>3175</v>
      </c>
      <c r="H1145" s="49" t="s">
        <v>342</v>
      </c>
      <c r="I1145" s="51" t="s">
        <v>1670</v>
      </c>
      <c r="J1145" s="50" t="s">
        <v>3136</v>
      </c>
      <c r="K1145" t="str">
        <f t="shared" si="17"/>
        <v>F</v>
      </c>
    </row>
    <row r="1146" spans="1:11">
      <c r="A1146" s="48" t="s">
        <v>2583</v>
      </c>
      <c r="B1146" s="49" t="str">
        <f>_xlfn.XLOOKUP(Tabla8[[#This Row],[Codigo Area Liquidacion]],TBLAREA[PLANTA],TBLAREA[PROG])</f>
        <v>11</v>
      </c>
      <c r="C1146" s="50" t="s">
        <v>11</v>
      </c>
      <c r="D1146" s="49" t="str">
        <f>Tabla8[[#This Row],[Numero Documento]]&amp;Tabla8[[#This Row],[PROG]]&amp;LEFT(Tabla8[[#This Row],[Tipo Empleado]],3)</f>
        <v>0310418364911FIJ</v>
      </c>
      <c r="E1146" s="49" t="s">
        <v>23</v>
      </c>
      <c r="F1146" s="50" t="s">
        <v>24</v>
      </c>
      <c r="G1146" s="49" t="s">
        <v>3145</v>
      </c>
      <c r="H1146" s="49" t="s">
        <v>18</v>
      </c>
      <c r="I1146" s="51" t="s">
        <v>1729</v>
      </c>
      <c r="J1146" s="50" t="s">
        <v>3136</v>
      </c>
      <c r="K1146" t="str">
        <f t="shared" si="17"/>
        <v>F</v>
      </c>
    </row>
    <row r="1147" spans="1:11">
      <c r="A1147" s="48" t="s">
        <v>2617</v>
      </c>
      <c r="B1147" s="49" t="str">
        <f>_xlfn.XLOOKUP(Tabla8[[#This Row],[Codigo Area Liquidacion]],TBLAREA[PLANTA],TBLAREA[PROG])</f>
        <v>11</v>
      </c>
      <c r="C1147" s="50" t="s">
        <v>11</v>
      </c>
      <c r="D1147" s="49" t="str">
        <f>Tabla8[[#This Row],[Numero Documento]]&amp;Tabla8[[#This Row],[PROG]]&amp;LEFT(Tabla8[[#This Row],[Tipo Empleado]],3)</f>
        <v>0310432911911FIJ</v>
      </c>
      <c r="E1147" s="49" t="s">
        <v>739</v>
      </c>
      <c r="F1147" s="50" t="s">
        <v>30</v>
      </c>
      <c r="G1147" s="49" t="s">
        <v>3145</v>
      </c>
      <c r="H1147" s="49" t="s">
        <v>728</v>
      </c>
      <c r="I1147" s="51" t="s">
        <v>1674</v>
      </c>
      <c r="J1147" s="50" t="s">
        <v>3135</v>
      </c>
      <c r="K1147" t="str">
        <f t="shared" si="17"/>
        <v>M</v>
      </c>
    </row>
    <row r="1148" spans="1:11">
      <c r="A1148" s="48" t="s">
        <v>2719</v>
      </c>
      <c r="B1148" s="49" t="str">
        <f>_xlfn.XLOOKUP(Tabla8[[#This Row],[Codigo Area Liquidacion]],TBLAREA[PLANTA],TBLAREA[PROG])</f>
        <v>11</v>
      </c>
      <c r="C1148" s="50" t="s">
        <v>11</v>
      </c>
      <c r="D1148" s="49" t="str">
        <f>Tabla8[[#This Row],[Numero Documento]]&amp;Tabla8[[#This Row],[PROG]]&amp;LEFT(Tabla8[[#This Row],[Tipo Empleado]],3)</f>
        <v>0310435939711FIJ</v>
      </c>
      <c r="E1148" s="49" t="s">
        <v>1856</v>
      </c>
      <c r="F1148" s="50" t="s">
        <v>60</v>
      </c>
      <c r="G1148" s="49" t="s">
        <v>3145</v>
      </c>
      <c r="H1148" s="49" t="s">
        <v>728</v>
      </c>
      <c r="I1148" s="51" t="s">
        <v>1674</v>
      </c>
      <c r="J1148" s="50" t="s">
        <v>3136</v>
      </c>
      <c r="K1148" t="str">
        <f t="shared" si="17"/>
        <v>F</v>
      </c>
    </row>
    <row r="1149" spans="1:11">
      <c r="A1149" s="48" t="s">
        <v>2694</v>
      </c>
      <c r="B1149" s="49" t="str">
        <f>_xlfn.XLOOKUP(Tabla8[[#This Row],[Codigo Area Liquidacion]],TBLAREA[PLANTA],TBLAREA[PROG])</f>
        <v>11</v>
      </c>
      <c r="C1149" s="50" t="s">
        <v>11</v>
      </c>
      <c r="D1149" s="49" t="str">
        <f>Tabla8[[#This Row],[Numero Documento]]&amp;Tabla8[[#This Row],[PROG]]&amp;LEFT(Tabla8[[#This Row],[Tipo Empleado]],3)</f>
        <v>0310450080011FIJ</v>
      </c>
      <c r="E1149" s="49" t="s">
        <v>755</v>
      </c>
      <c r="F1149" s="50" t="s">
        <v>36</v>
      </c>
      <c r="G1149" s="49" t="s">
        <v>3145</v>
      </c>
      <c r="H1149" s="49" t="s">
        <v>728</v>
      </c>
      <c r="I1149" s="51" t="s">
        <v>1674</v>
      </c>
      <c r="J1149" s="50" t="s">
        <v>3135</v>
      </c>
      <c r="K1149" t="str">
        <f t="shared" si="17"/>
        <v>M</v>
      </c>
    </row>
    <row r="1150" spans="1:11">
      <c r="A1150" s="48" t="s">
        <v>2173</v>
      </c>
      <c r="B1150" s="49" t="str">
        <f>_xlfn.XLOOKUP(Tabla8[[#This Row],[Codigo Area Liquidacion]],TBLAREA[PLANTA],TBLAREA[PROG])</f>
        <v>01</v>
      </c>
      <c r="C1150" s="50" t="s">
        <v>11</v>
      </c>
      <c r="D1150" s="49" t="str">
        <f>Tabla8[[#This Row],[Numero Documento]]&amp;Tabla8[[#This Row],[PROG]]&amp;LEFT(Tabla8[[#This Row],[Tipo Empleado]],3)</f>
        <v>0310451816601FIJ</v>
      </c>
      <c r="E1150" s="49" t="s">
        <v>3166</v>
      </c>
      <c r="F1150" s="50" t="s">
        <v>401</v>
      </c>
      <c r="G1150" s="49" t="s">
        <v>3133</v>
      </c>
      <c r="H1150" s="49" t="s">
        <v>674</v>
      </c>
      <c r="I1150" s="51" t="s">
        <v>1689</v>
      </c>
      <c r="J1150" s="50" t="s">
        <v>3136</v>
      </c>
      <c r="K1150" t="str">
        <f t="shared" si="17"/>
        <v>F</v>
      </c>
    </row>
    <row r="1151" spans="1:11">
      <c r="A1151" s="48" t="s">
        <v>2629</v>
      </c>
      <c r="B1151" s="49" t="str">
        <f>_xlfn.XLOOKUP(Tabla8[[#This Row],[Codigo Area Liquidacion]],TBLAREA[PLANTA],TBLAREA[PROG])</f>
        <v>11</v>
      </c>
      <c r="C1151" s="50" t="s">
        <v>11</v>
      </c>
      <c r="D1151" s="49" t="str">
        <f>Tabla8[[#This Row],[Numero Documento]]&amp;Tabla8[[#This Row],[PROG]]&amp;LEFT(Tabla8[[#This Row],[Tipo Empleado]],3)</f>
        <v>0310452118611FIJ</v>
      </c>
      <c r="E1151" s="49" t="s">
        <v>1271</v>
      </c>
      <c r="F1151" s="50" t="s">
        <v>30</v>
      </c>
      <c r="G1151" s="49" t="s">
        <v>3145</v>
      </c>
      <c r="H1151" s="49" t="s">
        <v>728</v>
      </c>
      <c r="I1151" s="51" t="s">
        <v>1674</v>
      </c>
      <c r="J1151" s="50" t="s">
        <v>3135</v>
      </c>
      <c r="K1151" t="str">
        <f t="shared" si="17"/>
        <v>M</v>
      </c>
    </row>
    <row r="1152" spans="1:11">
      <c r="A1152" s="48" t="s">
        <v>2630</v>
      </c>
      <c r="B1152" s="49" t="str">
        <f>_xlfn.XLOOKUP(Tabla8[[#This Row],[Codigo Area Liquidacion]],TBLAREA[PLANTA],TBLAREA[PROG])</f>
        <v>11</v>
      </c>
      <c r="C1152" s="50" t="s">
        <v>11</v>
      </c>
      <c r="D1152" s="49" t="str">
        <f>Tabla8[[#This Row],[Numero Documento]]&amp;Tabla8[[#This Row],[PROG]]&amp;LEFT(Tabla8[[#This Row],[Tipo Empleado]],3)</f>
        <v>0310458790611FIJ</v>
      </c>
      <c r="E1152" s="49" t="s">
        <v>33</v>
      </c>
      <c r="F1152" s="50" t="s">
        <v>34</v>
      </c>
      <c r="G1152" s="49" t="s">
        <v>3145</v>
      </c>
      <c r="H1152" s="49" t="s">
        <v>18</v>
      </c>
      <c r="I1152" s="51" t="s">
        <v>1729</v>
      </c>
      <c r="J1152" s="50" t="s">
        <v>3136</v>
      </c>
      <c r="K1152" t="str">
        <f t="shared" si="17"/>
        <v>F</v>
      </c>
    </row>
    <row r="1153" spans="1:11">
      <c r="A1153" s="48" t="s">
        <v>1505</v>
      </c>
      <c r="B1153" s="49" t="str">
        <f>_xlfn.XLOOKUP(Tabla8[[#This Row],[Codigo Area Liquidacion]],TBLAREA[PLANTA],TBLAREA[PROG])</f>
        <v>13</v>
      </c>
      <c r="C1153" s="50" t="s">
        <v>11</v>
      </c>
      <c r="D1153" s="49" t="str">
        <f>Tabla8[[#This Row],[Numero Documento]]&amp;Tabla8[[#This Row],[PROG]]&amp;LEFT(Tabla8[[#This Row],[Tipo Empleado]],3)</f>
        <v>0310460782913FIJ</v>
      </c>
      <c r="E1153" s="49" t="s">
        <v>584</v>
      </c>
      <c r="F1153" s="50" t="s">
        <v>585</v>
      </c>
      <c r="G1153" s="49" t="s">
        <v>3175</v>
      </c>
      <c r="H1153" s="49" t="s">
        <v>342</v>
      </c>
      <c r="I1153" s="51" t="s">
        <v>1670</v>
      </c>
      <c r="J1153" s="50" t="s">
        <v>3135</v>
      </c>
      <c r="K1153" t="str">
        <f t="shared" si="17"/>
        <v>M</v>
      </c>
    </row>
    <row r="1154" spans="1:11">
      <c r="A1154" s="48" t="s">
        <v>3770</v>
      </c>
      <c r="B1154" s="49" t="str">
        <f>_xlfn.XLOOKUP(Tabla8[[#This Row],[Codigo Area Liquidacion]],TBLAREA[PLANTA],TBLAREA[PROG])</f>
        <v>01</v>
      </c>
      <c r="C1154" s="50" t="s">
        <v>3036</v>
      </c>
      <c r="D1154" s="49" t="str">
        <f>Tabla8[[#This Row],[Numero Documento]]&amp;Tabla8[[#This Row],[PROG]]&amp;LEFT(Tabla8[[#This Row],[Tipo Empleado]],3)</f>
        <v>0310467205401EMP</v>
      </c>
      <c r="E1154" s="49" t="s">
        <v>3769</v>
      </c>
      <c r="F1154" s="50" t="s">
        <v>1738</v>
      </c>
      <c r="G1154" s="49" t="s">
        <v>3133</v>
      </c>
      <c r="H1154" s="49" t="s">
        <v>1116</v>
      </c>
      <c r="I1154" s="51" t="s">
        <v>1679</v>
      </c>
      <c r="J1154" s="50" t="s">
        <v>3136</v>
      </c>
      <c r="K1154" t="str">
        <f t="shared" si="17"/>
        <v>F</v>
      </c>
    </row>
    <row r="1155" spans="1:11">
      <c r="A1155" s="48" t="s">
        <v>3397</v>
      </c>
      <c r="B1155" s="49" t="str">
        <f>_xlfn.XLOOKUP(Tabla8[[#This Row],[Codigo Area Liquidacion]],TBLAREA[PLANTA],TBLAREA[PROG])</f>
        <v>01</v>
      </c>
      <c r="C1155" s="50" t="s">
        <v>3036</v>
      </c>
      <c r="D1155" s="49" t="str">
        <f>Tabla8[[#This Row],[Numero Documento]]&amp;Tabla8[[#This Row],[PROG]]&amp;LEFT(Tabla8[[#This Row],[Tipo Empleado]],3)</f>
        <v>0310471676001EMP</v>
      </c>
      <c r="E1155" s="49" t="s">
        <v>3396</v>
      </c>
      <c r="F1155" s="50" t="s">
        <v>75</v>
      </c>
      <c r="G1155" s="49" t="s">
        <v>3133</v>
      </c>
      <c r="H1155" s="49" t="s">
        <v>1116</v>
      </c>
      <c r="I1155" s="51" t="s">
        <v>1679</v>
      </c>
      <c r="J1155" s="50" t="s">
        <v>3135</v>
      </c>
      <c r="K1155" t="str">
        <f t="shared" si="17"/>
        <v>M</v>
      </c>
    </row>
    <row r="1156" spans="1:11">
      <c r="A1156" s="48" t="s">
        <v>2662</v>
      </c>
      <c r="B1156" s="49" t="str">
        <f>_xlfn.XLOOKUP(Tabla8[[#This Row],[Codigo Area Liquidacion]],TBLAREA[PLANTA],TBLAREA[PROG])</f>
        <v>11</v>
      </c>
      <c r="C1156" s="50" t="s">
        <v>11</v>
      </c>
      <c r="D1156" s="49" t="str">
        <f>Tabla8[[#This Row],[Numero Documento]]&amp;Tabla8[[#This Row],[PROG]]&amp;LEFT(Tabla8[[#This Row],[Tipo Empleado]],3)</f>
        <v>0310477687111FIJ</v>
      </c>
      <c r="E1156" s="49" t="s">
        <v>1784</v>
      </c>
      <c r="F1156" s="50" t="s">
        <v>133</v>
      </c>
      <c r="G1156" s="49" t="s">
        <v>3145</v>
      </c>
      <c r="H1156" s="49" t="s">
        <v>728</v>
      </c>
      <c r="I1156" s="51" t="s">
        <v>1674</v>
      </c>
      <c r="J1156" s="50" t="s">
        <v>3135</v>
      </c>
      <c r="K1156" t="str">
        <f t="shared" si="17"/>
        <v>M</v>
      </c>
    </row>
    <row r="1157" spans="1:11">
      <c r="A1157" s="48" t="s">
        <v>4100</v>
      </c>
      <c r="B1157" s="49" t="str">
        <f>_xlfn.XLOOKUP(Tabla8[[#This Row],[Codigo Area Liquidacion]],TBLAREA[PLANTA],TBLAREA[PROG])</f>
        <v>11</v>
      </c>
      <c r="C1157" s="50" t="s">
        <v>11</v>
      </c>
      <c r="D1157" s="49" t="str">
        <f>Tabla8[[#This Row],[Numero Documento]]&amp;Tabla8[[#This Row],[PROG]]&amp;LEFT(Tabla8[[#This Row],[Tipo Empleado]],3)</f>
        <v>0310478806611FIJ</v>
      </c>
      <c r="E1157" s="49" t="s">
        <v>3929</v>
      </c>
      <c r="F1157" s="50" t="s">
        <v>8</v>
      </c>
      <c r="G1157" s="49" t="s">
        <v>3145</v>
      </c>
      <c r="H1157" s="49" t="s">
        <v>728</v>
      </c>
      <c r="I1157" s="51" t="s">
        <v>1674</v>
      </c>
      <c r="J1157" s="50" t="s">
        <v>3136</v>
      </c>
      <c r="K1157" t="str">
        <f t="shared" ref="K1157:K1220" si="18">LEFT(J1157,1)</f>
        <v>F</v>
      </c>
    </row>
    <row r="1158" spans="1:11">
      <c r="A1158" s="48" t="s">
        <v>2811</v>
      </c>
      <c r="B1158" s="49" t="str">
        <f>_xlfn.XLOOKUP(Tabla8[[#This Row],[Codigo Area Liquidacion]],TBLAREA[PLANTA],TBLAREA[PROG])</f>
        <v>01</v>
      </c>
      <c r="C1158" s="50" t="s">
        <v>3036</v>
      </c>
      <c r="D1158" s="49" t="str">
        <f>Tabla8[[#This Row],[Numero Documento]]&amp;Tabla8[[#This Row],[PROG]]&amp;LEFT(Tabla8[[#This Row],[Tipo Empleado]],3)</f>
        <v>0310479727301EMP</v>
      </c>
      <c r="E1158" s="49" t="s">
        <v>1630</v>
      </c>
      <c r="F1158" s="50" t="s">
        <v>100</v>
      </c>
      <c r="G1158" s="49" t="s">
        <v>3133</v>
      </c>
      <c r="H1158" s="49" t="s">
        <v>1116</v>
      </c>
      <c r="I1158" s="51" t="s">
        <v>1679</v>
      </c>
      <c r="J1158" s="50" t="s">
        <v>3135</v>
      </c>
      <c r="K1158" t="str">
        <f t="shared" si="18"/>
        <v>M</v>
      </c>
    </row>
    <row r="1159" spans="1:11">
      <c r="A1159" s="48" t="s">
        <v>3316</v>
      </c>
      <c r="B1159" s="49" t="str">
        <f>_xlfn.XLOOKUP(Tabla8[[#This Row],[Codigo Area Liquidacion]],TBLAREA[PLANTA],TBLAREA[PROG])</f>
        <v>01</v>
      </c>
      <c r="C1159" s="50" t="s">
        <v>3045</v>
      </c>
      <c r="D1159" s="49" t="str">
        <f>Tabla8[[#This Row],[Numero Documento]]&amp;Tabla8[[#This Row],[PROG]]&amp;LEFT(Tabla8[[#This Row],[Tipo Empleado]],3)</f>
        <v>0310479872701PER</v>
      </c>
      <c r="E1159" s="49" t="s">
        <v>3284</v>
      </c>
      <c r="F1159" s="50" t="s">
        <v>1060</v>
      </c>
      <c r="G1159" s="49" t="s">
        <v>3133</v>
      </c>
      <c r="H1159" s="49" t="s">
        <v>1116</v>
      </c>
      <c r="I1159" s="51" t="s">
        <v>1679</v>
      </c>
      <c r="J1159" s="50" t="s">
        <v>3136</v>
      </c>
      <c r="K1159" t="str">
        <f t="shared" si="18"/>
        <v>F</v>
      </c>
    </row>
    <row r="1160" spans="1:11">
      <c r="A1160" s="48" t="s">
        <v>3725</v>
      </c>
      <c r="B1160" s="49" t="str">
        <f>_xlfn.XLOOKUP(Tabla8[[#This Row],[Codigo Area Liquidacion]],TBLAREA[PLANTA],TBLAREA[PROG])</f>
        <v>01</v>
      </c>
      <c r="C1160" s="50" t="s">
        <v>3036</v>
      </c>
      <c r="D1160" s="49" t="str">
        <f>Tabla8[[#This Row],[Numero Documento]]&amp;Tabla8[[#This Row],[PROG]]&amp;LEFT(Tabla8[[#This Row],[Tipo Empleado]],3)</f>
        <v>0310491539601EMP</v>
      </c>
      <c r="E1160" s="49" t="s">
        <v>3724</v>
      </c>
      <c r="F1160" s="50" t="s">
        <v>3680</v>
      </c>
      <c r="G1160" s="49" t="s">
        <v>3133</v>
      </c>
      <c r="H1160" s="49" t="s">
        <v>1116</v>
      </c>
      <c r="I1160" s="51" t="s">
        <v>1679</v>
      </c>
      <c r="J1160" s="50" t="s">
        <v>3135</v>
      </c>
      <c r="K1160" t="str">
        <f t="shared" si="18"/>
        <v>M</v>
      </c>
    </row>
    <row r="1161" spans="1:11">
      <c r="A1161" s="48" t="s">
        <v>2574</v>
      </c>
      <c r="B1161" s="49" t="str">
        <f>_xlfn.XLOOKUP(Tabla8[[#This Row],[Codigo Area Liquidacion]],TBLAREA[PLANTA],TBLAREA[PROG])</f>
        <v>11</v>
      </c>
      <c r="C1161" s="50" t="s">
        <v>11</v>
      </c>
      <c r="D1161" s="49" t="str">
        <f>Tabla8[[#This Row],[Numero Documento]]&amp;Tabla8[[#This Row],[PROG]]&amp;LEFT(Tabla8[[#This Row],[Tipo Empleado]],3)</f>
        <v>0310492200411FIJ</v>
      </c>
      <c r="E1161" s="49" t="s">
        <v>1853</v>
      </c>
      <c r="F1161" s="50" t="s">
        <v>8</v>
      </c>
      <c r="G1161" s="49" t="s">
        <v>3145</v>
      </c>
      <c r="H1161" s="49" t="s">
        <v>728</v>
      </c>
      <c r="I1161" s="51" t="s">
        <v>1674</v>
      </c>
      <c r="J1161" s="50" t="s">
        <v>3136</v>
      </c>
      <c r="K1161" t="str">
        <f t="shared" si="18"/>
        <v>F</v>
      </c>
    </row>
    <row r="1162" spans="1:11">
      <c r="A1162" s="48" t="s">
        <v>3742</v>
      </c>
      <c r="B1162" s="49" t="str">
        <f>_xlfn.XLOOKUP(Tabla8[[#This Row],[Codigo Area Liquidacion]],TBLAREA[PLANTA],TBLAREA[PROG])</f>
        <v>01</v>
      </c>
      <c r="C1162" s="50" t="s">
        <v>3036</v>
      </c>
      <c r="D1162" s="49" t="str">
        <f>Tabla8[[#This Row],[Numero Documento]]&amp;Tabla8[[#This Row],[PROG]]&amp;LEFT(Tabla8[[#This Row],[Tipo Empleado]],3)</f>
        <v>0310494953601EMP</v>
      </c>
      <c r="E1162" s="49" t="s">
        <v>3741</v>
      </c>
      <c r="F1162" s="50" t="s">
        <v>239</v>
      </c>
      <c r="G1162" s="49" t="s">
        <v>3133</v>
      </c>
      <c r="H1162" s="49" t="s">
        <v>1116</v>
      </c>
      <c r="I1162" s="51" t="s">
        <v>1679</v>
      </c>
      <c r="J1162" s="50" t="s">
        <v>3135</v>
      </c>
      <c r="K1162" t="str">
        <f t="shared" si="18"/>
        <v>M</v>
      </c>
    </row>
    <row r="1163" spans="1:11">
      <c r="A1163" s="48" t="s">
        <v>2389</v>
      </c>
      <c r="B1163" s="49" t="str">
        <f>_xlfn.XLOOKUP(Tabla8[[#This Row],[Codigo Area Liquidacion]],TBLAREA[PLANTA],TBLAREA[PROG])</f>
        <v>13</v>
      </c>
      <c r="C1163" s="50" t="s">
        <v>11</v>
      </c>
      <c r="D1163" s="49" t="str">
        <f>Tabla8[[#This Row],[Numero Documento]]&amp;Tabla8[[#This Row],[PROG]]&amp;LEFT(Tabla8[[#This Row],[Tipo Empleado]],3)</f>
        <v>0310499757613FIJ</v>
      </c>
      <c r="E1163" s="49" t="s">
        <v>453</v>
      </c>
      <c r="F1163" s="50" t="s">
        <v>381</v>
      </c>
      <c r="G1163" s="49" t="s">
        <v>3175</v>
      </c>
      <c r="H1163" s="49" t="s">
        <v>342</v>
      </c>
      <c r="I1163" s="51" t="s">
        <v>1670</v>
      </c>
      <c r="J1163" s="50" t="s">
        <v>3135</v>
      </c>
      <c r="K1163" t="str">
        <f t="shared" si="18"/>
        <v>M</v>
      </c>
    </row>
    <row r="1164" spans="1:11">
      <c r="A1164" s="48" t="s">
        <v>1431</v>
      </c>
      <c r="B1164" s="49" t="str">
        <f>_xlfn.XLOOKUP(Tabla8[[#This Row],[Codigo Area Liquidacion]],TBLAREA[PLANTA],TBLAREA[PROG])</f>
        <v>13</v>
      </c>
      <c r="C1164" s="50" t="s">
        <v>11</v>
      </c>
      <c r="D1164" s="49" t="str">
        <f>Tabla8[[#This Row],[Numero Documento]]&amp;Tabla8[[#This Row],[PROG]]&amp;LEFT(Tabla8[[#This Row],[Tipo Empleado]],3)</f>
        <v>0310507902813FIJ</v>
      </c>
      <c r="E1164" s="49" t="s">
        <v>436</v>
      </c>
      <c r="F1164" s="50" t="s">
        <v>381</v>
      </c>
      <c r="G1164" s="49" t="s">
        <v>3175</v>
      </c>
      <c r="H1164" s="49" t="s">
        <v>342</v>
      </c>
      <c r="I1164" s="51" t="s">
        <v>1670</v>
      </c>
      <c r="J1164" s="50" t="s">
        <v>3135</v>
      </c>
      <c r="K1164" t="str">
        <f t="shared" si="18"/>
        <v>M</v>
      </c>
    </row>
    <row r="1165" spans="1:11">
      <c r="A1165" s="48" t="s">
        <v>3387</v>
      </c>
      <c r="B1165" s="49" t="str">
        <f>_xlfn.XLOOKUP(Tabla8[[#This Row],[Codigo Area Liquidacion]],TBLAREA[PLANTA],TBLAREA[PROG])</f>
        <v>01</v>
      </c>
      <c r="C1165" s="50" t="s">
        <v>3036</v>
      </c>
      <c r="D1165" s="49" t="str">
        <f>Tabla8[[#This Row],[Numero Documento]]&amp;Tabla8[[#This Row],[PROG]]&amp;LEFT(Tabla8[[#This Row],[Tipo Empleado]],3)</f>
        <v>0310511149001EMP</v>
      </c>
      <c r="E1165" s="49" t="s">
        <v>3386</v>
      </c>
      <c r="F1165" s="50" t="s">
        <v>3210</v>
      </c>
      <c r="G1165" s="49" t="s">
        <v>3133</v>
      </c>
      <c r="H1165" s="49" t="s">
        <v>1116</v>
      </c>
      <c r="I1165" s="51" t="s">
        <v>1679</v>
      </c>
      <c r="J1165" s="50" t="s">
        <v>3136</v>
      </c>
      <c r="K1165" t="str">
        <f t="shared" si="18"/>
        <v>F</v>
      </c>
    </row>
    <row r="1166" spans="1:11">
      <c r="A1166" s="48" t="s">
        <v>3303</v>
      </c>
      <c r="B1166" s="49" t="str">
        <f>_xlfn.XLOOKUP(Tabla8[[#This Row],[Codigo Area Liquidacion]],TBLAREA[PLANTA],TBLAREA[PROG])</f>
        <v>11</v>
      </c>
      <c r="C1166" s="50" t="s">
        <v>11</v>
      </c>
      <c r="D1166" s="49" t="str">
        <f>Tabla8[[#This Row],[Numero Documento]]&amp;Tabla8[[#This Row],[PROG]]&amp;LEFT(Tabla8[[#This Row],[Tipo Empleado]],3)</f>
        <v>0310525799611FIJ</v>
      </c>
      <c r="E1166" s="49" t="s">
        <v>3271</v>
      </c>
      <c r="F1166" s="50" t="s">
        <v>10</v>
      </c>
      <c r="G1166" s="49" t="s">
        <v>3145</v>
      </c>
      <c r="H1166" s="49" t="s">
        <v>18</v>
      </c>
      <c r="I1166" s="51" t="s">
        <v>1729</v>
      </c>
      <c r="J1166" s="50" t="s">
        <v>3136</v>
      </c>
      <c r="K1166" t="str">
        <f t="shared" si="18"/>
        <v>F</v>
      </c>
    </row>
    <row r="1167" spans="1:11">
      <c r="A1167" s="48" t="s">
        <v>2134</v>
      </c>
      <c r="B1167" s="49" t="str">
        <f>_xlfn.XLOOKUP(Tabla8[[#This Row],[Codigo Area Liquidacion]],TBLAREA[PLANTA],TBLAREA[PROG])</f>
        <v>01</v>
      </c>
      <c r="C1167" s="50" t="s">
        <v>11</v>
      </c>
      <c r="D1167" s="49" t="str">
        <f>Tabla8[[#This Row],[Numero Documento]]&amp;Tabla8[[#This Row],[PROG]]&amp;LEFT(Tabla8[[#This Row],[Tipo Empleado]],3)</f>
        <v>0310542195601FIJ</v>
      </c>
      <c r="E1167" s="49" t="s">
        <v>1232</v>
      </c>
      <c r="F1167" s="50" t="s">
        <v>928</v>
      </c>
      <c r="G1167" s="49" t="s">
        <v>3133</v>
      </c>
      <c r="H1167" s="49" t="s">
        <v>1954</v>
      </c>
      <c r="I1167" s="51" t="s">
        <v>1700</v>
      </c>
      <c r="J1167" s="50" t="s">
        <v>3135</v>
      </c>
      <c r="K1167" t="str">
        <f t="shared" si="18"/>
        <v>M</v>
      </c>
    </row>
    <row r="1168" spans="1:11">
      <c r="A1168" s="48" t="s">
        <v>2732</v>
      </c>
      <c r="B1168" s="49" t="str">
        <f>_xlfn.XLOOKUP(Tabla8[[#This Row],[Codigo Area Liquidacion]],TBLAREA[PLANTA],TBLAREA[PROG])</f>
        <v>11</v>
      </c>
      <c r="C1168" s="50" t="s">
        <v>11</v>
      </c>
      <c r="D1168" s="49" t="str">
        <f>Tabla8[[#This Row],[Numero Documento]]&amp;Tabla8[[#This Row],[PROG]]&amp;LEFT(Tabla8[[#This Row],[Tipo Empleado]],3)</f>
        <v>0310548028311FIJ</v>
      </c>
      <c r="E1168" s="49" t="s">
        <v>767</v>
      </c>
      <c r="F1168" s="50" t="s">
        <v>15</v>
      </c>
      <c r="G1168" s="49" t="s">
        <v>3145</v>
      </c>
      <c r="H1168" s="49" t="s">
        <v>728</v>
      </c>
      <c r="I1168" s="51" t="s">
        <v>1674</v>
      </c>
      <c r="J1168" s="50" t="s">
        <v>3135</v>
      </c>
      <c r="K1168" t="str">
        <f t="shared" si="18"/>
        <v>M</v>
      </c>
    </row>
    <row r="1169" spans="1:11">
      <c r="A1169" s="48" t="s">
        <v>2318</v>
      </c>
      <c r="B1169" s="49" t="str">
        <f>_xlfn.XLOOKUP(Tabla8[[#This Row],[Codigo Area Liquidacion]],TBLAREA[PLANTA],TBLAREA[PROG])</f>
        <v>13</v>
      </c>
      <c r="C1169" s="50" t="s">
        <v>11</v>
      </c>
      <c r="D1169" s="49" t="str">
        <f>Tabla8[[#This Row],[Numero Documento]]&amp;Tabla8[[#This Row],[PROG]]&amp;LEFT(Tabla8[[#This Row],[Tipo Empleado]],3)</f>
        <v>0320036093513FIJ</v>
      </c>
      <c r="E1169" s="49" t="s">
        <v>380</v>
      </c>
      <c r="F1169" s="50" t="s">
        <v>381</v>
      </c>
      <c r="G1169" s="49" t="s">
        <v>3175</v>
      </c>
      <c r="H1169" s="49" t="s">
        <v>342</v>
      </c>
      <c r="I1169" s="51" t="s">
        <v>1670</v>
      </c>
      <c r="J1169" s="50" t="s">
        <v>3136</v>
      </c>
      <c r="K1169" t="str">
        <f t="shared" si="18"/>
        <v>F</v>
      </c>
    </row>
    <row r="1170" spans="1:11">
      <c r="A1170" s="48" t="s">
        <v>2047</v>
      </c>
      <c r="B1170" s="49" t="str">
        <f>_xlfn.XLOOKUP(Tabla8[[#This Row],[Codigo Area Liquidacion]],TBLAREA[PLANTA],TBLAREA[PROG])</f>
        <v>01</v>
      </c>
      <c r="C1170" s="50" t="s">
        <v>11</v>
      </c>
      <c r="D1170" s="49" t="str">
        <f>Tabla8[[#This Row],[Numero Documento]]&amp;Tabla8[[#This Row],[PROG]]&amp;LEFT(Tabla8[[#This Row],[Tipo Empleado]],3)</f>
        <v>0330008380901FIJ</v>
      </c>
      <c r="E1170" s="49" t="s">
        <v>913</v>
      </c>
      <c r="F1170" s="50" t="s">
        <v>111</v>
      </c>
      <c r="G1170" s="49" t="s">
        <v>3133</v>
      </c>
      <c r="H1170" s="49" t="s">
        <v>1953</v>
      </c>
      <c r="I1170" s="51" t="s">
        <v>1669</v>
      </c>
      <c r="J1170" s="50" t="s">
        <v>3135</v>
      </c>
      <c r="K1170" t="str">
        <f t="shared" si="18"/>
        <v>M</v>
      </c>
    </row>
    <row r="1171" spans="1:11">
      <c r="A1171" s="48" t="s">
        <v>1450</v>
      </c>
      <c r="B1171" s="49" t="str">
        <f>_xlfn.XLOOKUP(Tabla8[[#This Row],[Codigo Area Liquidacion]],TBLAREA[PLANTA],TBLAREA[PROG])</f>
        <v>13</v>
      </c>
      <c r="C1171" s="50" t="s">
        <v>11</v>
      </c>
      <c r="D1171" s="49" t="str">
        <f>Tabla8[[#This Row],[Numero Documento]]&amp;Tabla8[[#This Row],[PROG]]&amp;LEFT(Tabla8[[#This Row],[Tipo Empleado]],3)</f>
        <v>0330014612713FIJ</v>
      </c>
      <c r="E1171" s="49" t="s">
        <v>816</v>
      </c>
      <c r="F1171" s="50" t="s">
        <v>817</v>
      </c>
      <c r="G1171" s="49" t="s">
        <v>3175</v>
      </c>
      <c r="H1171" s="49" t="s">
        <v>811</v>
      </c>
      <c r="I1171" s="51" t="s">
        <v>1705</v>
      </c>
      <c r="J1171" s="50" t="s">
        <v>3136</v>
      </c>
      <c r="K1171" t="str">
        <f t="shared" si="18"/>
        <v>F</v>
      </c>
    </row>
    <row r="1172" spans="1:11">
      <c r="A1172" s="48" t="s">
        <v>2103</v>
      </c>
      <c r="B1172" s="49" t="str">
        <f>_xlfn.XLOOKUP(Tabla8[[#This Row],[Codigo Area Liquidacion]],TBLAREA[PLANTA],TBLAREA[PROG])</f>
        <v>01</v>
      </c>
      <c r="C1172" s="50" t="s">
        <v>11</v>
      </c>
      <c r="D1172" s="49" t="str">
        <f>Tabla8[[#This Row],[Numero Documento]]&amp;Tabla8[[#This Row],[PROG]]&amp;LEFT(Tabla8[[#This Row],[Tipo Empleado]],3)</f>
        <v>0340019582601FIJ</v>
      </c>
      <c r="E1172" s="49" t="s">
        <v>919</v>
      </c>
      <c r="F1172" s="50" t="s">
        <v>75</v>
      </c>
      <c r="G1172" s="49" t="s">
        <v>3133</v>
      </c>
      <c r="H1172" s="49" t="s">
        <v>1953</v>
      </c>
      <c r="I1172" s="51" t="s">
        <v>1669</v>
      </c>
      <c r="J1172" s="50" t="s">
        <v>3135</v>
      </c>
      <c r="K1172" t="str">
        <f t="shared" si="18"/>
        <v>M</v>
      </c>
    </row>
    <row r="1173" spans="1:11">
      <c r="A1173" s="48" t="s">
        <v>3231</v>
      </c>
      <c r="B1173" s="49" t="str">
        <f>_xlfn.XLOOKUP(Tabla8[[#This Row],[Codigo Area Liquidacion]],TBLAREA[PLANTA],TBLAREA[PROG])</f>
        <v>01</v>
      </c>
      <c r="C1173" s="50" t="s">
        <v>11</v>
      </c>
      <c r="D1173" s="49" t="str">
        <f>Tabla8[[#This Row],[Numero Documento]]&amp;Tabla8[[#This Row],[PROG]]&amp;LEFT(Tabla8[[#This Row],[Tipo Empleado]],3)</f>
        <v>0340038857901FIJ</v>
      </c>
      <c r="E1173" s="49" t="s">
        <v>3214</v>
      </c>
      <c r="F1173" s="50" t="s">
        <v>130</v>
      </c>
      <c r="G1173" s="49" t="s">
        <v>3133</v>
      </c>
      <c r="H1173" s="49" t="s">
        <v>807</v>
      </c>
      <c r="I1173" s="51" t="s">
        <v>1703</v>
      </c>
      <c r="J1173" s="50" t="s">
        <v>3136</v>
      </c>
      <c r="K1173" t="str">
        <f t="shared" si="18"/>
        <v>F</v>
      </c>
    </row>
    <row r="1174" spans="1:11">
      <c r="A1174" s="48" t="s">
        <v>2795</v>
      </c>
      <c r="B1174" s="49" t="str">
        <f>_xlfn.XLOOKUP(Tabla8[[#This Row],[Codigo Area Liquidacion]],TBLAREA[PLANTA],TBLAREA[PROG])</f>
        <v>01</v>
      </c>
      <c r="C1174" s="50" t="s">
        <v>3036</v>
      </c>
      <c r="D1174" s="49" t="str">
        <f>Tabla8[[#This Row],[Numero Documento]]&amp;Tabla8[[#This Row],[PROG]]&amp;LEFT(Tabla8[[#This Row],[Tipo Empleado]],3)</f>
        <v>0340048771001EMP</v>
      </c>
      <c r="E1174" s="49" t="s">
        <v>1872</v>
      </c>
      <c r="F1174" s="50" t="s">
        <v>1737</v>
      </c>
      <c r="G1174" s="49" t="s">
        <v>3133</v>
      </c>
      <c r="H1174" s="49" t="s">
        <v>1116</v>
      </c>
      <c r="I1174" s="51" t="s">
        <v>1679</v>
      </c>
      <c r="J1174" s="50" t="s">
        <v>3136</v>
      </c>
      <c r="K1174" t="str">
        <f t="shared" si="18"/>
        <v>F</v>
      </c>
    </row>
    <row r="1175" spans="1:11">
      <c r="A1175" s="48" t="s">
        <v>2057</v>
      </c>
      <c r="B1175" s="49" t="str">
        <f>_xlfn.XLOOKUP(Tabla8[[#This Row],[Codigo Area Liquidacion]],TBLAREA[PLANTA],TBLAREA[PROG])</f>
        <v>01</v>
      </c>
      <c r="C1175" s="50" t="s">
        <v>11</v>
      </c>
      <c r="D1175" s="49" t="str">
        <f>Tabla8[[#This Row],[Numero Documento]]&amp;Tabla8[[#This Row],[PROG]]&amp;LEFT(Tabla8[[#This Row],[Tipo Empleado]],3)</f>
        <v>0340063594601FIJ</v>
      </c>
      <c r="E1175" s="49" t="s">
        <v>1224</v>
      </c>
      <c r="F1175" s="50" t="s">
        <v>292</v>
      </c>
      <c r="G1175" s="49" t="s">
        <v>3133</v>
      </c>
      <c r="H1175" s="49" t="s">
        <v>288</v>
      </c>
      <c r="I1175" s="51" t="s">
        <v>1668</v>
      </c>
      <c r="J1175" s="50" t="s">
        <v>3136</v>
      </c>
      <c r="K1175" t="str">
        <f t="shared" si="18"/>
        <v>F</v>
      </c>
    </row>
    <row r="1176" spans="1:11">
      <c r="A1176" s="48" t="s">
        <v>2663</v>
      </c>
      <c r="B1176" s="49" t="str">
        <f>_xlfn.XLOOKUP(Tabla8[[#This Row],[Codigo Area Liquidacion]],TBLAREA[PLANTA],TBLAREA[PROG])</f>
        <v>11</v>
      </c>
      <c r="C1176" s="50" t="s">
        <v>11</v>
      </c>
      <c r="D1176" s="49" t="str">
        <f>Tabla8[[#This Row],[Numero Documento]]&amp;Tabla8[[#This Row],[PROG]]&amp;LEFT(Tabla8[[#This Row],[Tipo Empleado]],3)</f>
        <v>0350008607311FIJ</v>
      </c>
      <c r="E1176" s="49" t="s">
        <v>747</v>
      </c>
      <c r="F1176" s="50" t="s">
        <v>60</v>
      </c>
      <c r="G1176" s="49" t="s">
        <v>3145</v>
      </c>
      <c r="H1176" s="49" t="s">
        <v>728</v>
      </c>
      <c r="I1176" s="51" t="s">
        <v>1674</v>
      </c>
      <c r="J1176" s="50" t="s">
        <v>3135</v>
      </c>
      <c r="K1176" t="str">
        <f t="shared" si="18"/>
        <v>M</v>
      </c>
    </row>
    <row r="1177" spans="1:11">
      <c r="A1177" s="48" t="s">
        <v>2414</v>
      </c>
      <c r="B1177" s="49" t="str">
        <f>_xlfn.XLOOKUP(Tabla8[[#This Row],[Codigo Area Liquidacion]],TBLAREA[PLANTA],TBLAREA[PROG])</f>
        <v>13</v>
      </c>
      <c r="C1177" s="50" t="s">
        <v>11</v>
      </c>
      <c r="D1177" s="49" t="str">
        <f>Tabla8[[#This Row],[Numero Documento]]&amp;Tabla8[[#This Row],[PROG]]&amp;LEFT(Tabla8[[#This Row],[Tipo Empleado]],3)</f>
        <v>0350018796213FIJ</v>
      </c>
      <c r="E1177" s="49" t="s">
        <v>471</v>
      </c>
      <c r="F1177" s="50" t="s">
        <v>128</v>
      </c>
      <c r="G1177" s="49" t="s">
        <v>3175</v>
      </c>
      <c r="H1177" s="49" t="s">
        <v>342</v>
      </c>
      <c r="I1177" s="51" t="s">
        <v>1670</v>
      </c>
      <c r="J1177" s="50" t="s">
        <v>3135</v>
      </c>
      <c r="K1177" t="str">
        <f t="shared" si="18"/>
        <v>M</v>
      </c>
    </row>
    <row r="1178" spans="1:11">
      <c r="A1178" s="48" t="s">
        <v>2726</v>
      </c>
      <c r="B1178" s="49" t="str">
        <f>_xlfn.XLOOKUP(Tabla8[[#This Row],[Codigo Area Liquidacion]],TBLAREA[PLANTA],TBLAREA[PROG])</f>
        <v>11</v>
      </c>
      <c r="C1178" s="50" t="s">
        <v>11</v>
      </c>
      <c r="D1178" s="49" t="str">
        <f>Tabla8[[#This Row],[Numero Documento]]&amp;Tabla8[[#This Row],[PROG]]&amp;LEFT(Tabla8[[#This Row],[Tipo Empleado]],3)</f>
        <v>0360031800411FIJ</v>
      </c>
      <c r="E1178" s="49" t="s">
        <v>763</v>
      </c>
      <c r="F1178" s="50" t="s">
        <v>60</v>
      </c>
      <c r="G1178" s="49" t="s">
        <v>3145</v>
      </c>
      <c r="H1178" s="49" t="s">
        <v>728</v>
      </c>
      <c r="I1178" s="51" t="s">
        <v>1674</v>
      </c>
      <c r="J1178" s="50" t="s">
        <v>3136</v>
      </c>
      <c r="K1178" t="str">
        <f t="shared" si="18"/>
        <v>F</v>
      </c>
    </row>
    <row r="1179" spans="1:11">
      <c r="A1179" s="48" t="s">
        <v>2259</v>
      </c>
      <c r="B1179" s="49" t="str">
        <f>_xlfn.XLOOKUP(Tabla8[[#This Row],[Codigo Area Liquidacion]],TBLAREA[PLANTA],TBLAREA[PROG])</f>
        <v>01</v>
      </c>
      <c r="C1179" s="50" t="s">
        <v>11</v>
      </c>
      <c r="D1179" s="49" t="str">
        <f>Tabla8[[#This Row],[Numero Documento]]&amp;Tabla8[[#This Row],[PROG]]&amp;LEFT(Tabla8[[#This Row],[Tipo Empleado]],3)</f>
        <v>0370001695301FIJ</v>
      </c>
      <c r="E1179" s="49" t="s">
        <v>689</v>
      </c>
      <c r="F1179" s="50" t="s">
        <v>10</v>
      </c>
      <c r="G1179" s="49" t="s">
        <v>3133</v>
      </c>
      <c r="H1179" s="49" t="s">
        <v>674</v>
      </c>
      <c r="I1179" s="51" t="s">
        <v>1689</v>
      </c>
      <c r="J1179" s="50" t="s">
        <v>3136</v>
      </c>
      <c r="K1179" t="str">
        <f t="shared" si="18"/>
        <v>F</v>
      </c>
    </row>
    <row r="1180" spans="1:11">
      <c r="A1180" s="48" t="s">
        <v>2498</v>
      </c>
      <c r="B1180" s="49" t="str">
        <f>_xlfn.XLOOKUP(Tabla8[[#This Row],[Codigo Area Liquidacion]],TBLAREA[PLANTA],TBLAREA[PROG])</f>
        <v>13</v>
      </c>
      <c r="C1180" s="50" t="s">
        <v>11</v>
      </c>
      <c r="D1180" s="49" t="str">
        <f>Tabla8[[#This Row],[Numero Documento]]&amp;Tabla8[[#This Row],[PROG]]&amp;LEFT(Tabla8[[#This Row],[Tipo Empleado]],3)</f>
        <v>0370007995113FIJ</v>
      </c>
      <c r="E1180" s="49" t="s">
        <v>662</v>
      </c>
      <c r="F1180" s="50" t="s">
        <v>636</v>
      </c>
      <c r="G1180" s="49" t="s">
        <v>3175</v>
      </c>
      <c r="H1180" s="49" t="s">
        <v>1952</v>
      </c>
      <c r="I1180" s="51" t="s">
        <v>1677</v>
      </c>
      <c r="J1180" s="50" t="s">
        <v>3135</v>
      </c>
      <c r="K1180" t="str">
        <f t="shared" si="18"/>
        <v>M</v>
      </c>
    </row>
    <row r="1181" spans="1:11">
      <c r="A1181" s="48" t="s">
        <v>4101</v>
      </c>
      <c r="B1181" s="49" t="str">
        <f>_xlfn.XLOOKUP(Tabla8[[#This Row],[Codigo Area Liquidacion]],TBLAREA[PLANTA],TBLAREA[PROG])</f>
        <v>13</v>
      </c>
      <c r="C1181" s="50" t="s">
        <v>11</v>
      </c>
      <c r="D1181" s="49" t="str">
        <f>Tabla8[[#This Row],[Numero Documento]]&amp;Tabla8[[#This Row],[PROG]]&amp;LEFT(Tabla8[[#This Row],[Tipo Empleado]],3)</f>
        <v>0370012084713FIJ</v>
      </c>
      <c r="E1181" s="49" t="s">
        <v>3930</v>
      </c>
      <c r="F1181" s="50" t="s">
        <v>10</v>
      </c>
      <c r="G1181" s="49" t="s">
        <v>3175</v>
      </c>
      <c r="H1181" s="49" t="s">
        <v>1952</v>
      </c>
      <c r="I1181" s="51" t="s">
        <v>1677</v>
      </c>
      <c r="J1181" s="50" t="s">
        <v>3136</v>
      </c>
      <c r="K1181" t="str">
        <f t="shared" si="18"/>
        <v>F</v>
      </c>
    </row>
    <row r="1182" spans="1:11">
      <c r="A1182" s="48" t="s">
        <v>2356</v>
      </c>
      <c r="B1182" s="49" t="str">
        <f>_xlfn.XLOOKUP(Tabla8[[#This Row],[Codigo Area Liquidacion]],TBLAREA[PLANTA],TBLAREA[PROG])</f>
        <v>13</v>
      </c>
      <c r="C1182" s="50" t="s">
        <v>11</v>
      </c>
      <c r="D1182" s="49" t="str">
        <f>Tabla8[[#This Row],[Numero Documento]]&amp;Tabla8[[#This Row],[PROG]]&amp;LEFT(Tabla8[[#This Row],[Tipo Empleado]],3)</f>
        <v>0370016798813FIJ</v>
      </c>
      <c r="E1182" s="49" t="s">
        <v>1262</v>
      </c>
      <c r="F1182" s="50" t="s">
        <v>434</v>
      </c>
      <c r="G1182" s="49" t="s">
        <v>3175</v>
      </c>
      <c r="H1182" s="49" t="s">
        <v>342</v>
      </c>
      <c r="I1182" s="51" t="s">
        <v>1670</v>
      </c>
      <c r="J1182" s="50" t="s">
        <v>3135</v>
      </c>
      <c r="K1182" t="str">
        <f t="shared" si="18"/>
        <v>M</v>
      </c>
    </row>
    <row r="1183" spans="1:11">
      <c r="A1183" s="48" t="s">
        <v>3463</v>
      </c>
      <c r="B1183" s="49" t="str">
        <f>_xlfn.XLOOKUP(Tabla8[[#This Row],[Codigo Area Liquidacion]],TBLAREA[PLANTA],TBLAREA[PROG])</f>
        <v>13</v>
      </c>
      <c r="C1183" s="50" t="s">
        <v>11</v>
      </c>
      <c r="D1183" s="49" t="str">
        <f>Tabla8[[#This Row],[Numero Documento]]&amp;Tabla8[[#This Row],[PROG]]&amp;LEFT(Tabla8[[#This Row],[Tipo Empleado]],3)</f>
        <v>0370019779513FIJ</v>
      </c>
      <c r="E1183" s="49" t="s">
        <v>3462</v>
      </c>
      <c r="F1183" s="50" t="s">
        <v>15</v>
      </c>
      <c r="G1183" s="49" t="s">
        <v>3175</v>
      </c>
      <c r="H1183" s="49" t="s">
        <v>342</v>
      </c>
      <c r="I1183" s="51" t="s">
        <v>1670</v>
      </c>
      <c r="J1183" s="50" t="s">
        <v>3135</v>
      </c>
      <c r="K1183" t="str">
        <f t="shared" si="18"/>
        <v>M</v>
      </c>
    </row>
    <row r="1184" spans="1:11">
      <c r="A1184" s="48" t="s">
        <v>2030</v>
      </c>
      <c r="B1184" s="49" t="str">
        <f>_xlfn.XLOOKUP(Tabla8[[#This Row],[Codigo Area Liquidacion]],TBLAREA[PLANTA],TBLAREA[PROG])</f>
        <v>01</v>
      </c>
      <c r="C1184" s="50" t="s">
        <v>11</v>
      </c>
      <c r="D1184" s="49" t="str">
        <f>Tabla8[[#This Row],[Numero Documento]]&amp;Tabla8[[#This Row],[PROG]]&amp;LEFT(Tabla8[[#This Row],[Tipo Empleado]],3)</f>
        <v>0370024334201FIJ</v>
      </c>
      <c r="E1184" s="49" t="s">
        <v>769</v>
      </c>
      <c r="F1184" s="50" t="s">
        <v>69</v>
      </c>
      <c r="G1184" s="49" t="s">
        <v>3133</v>
      </c>
      <c r="H1184" s="49" t="s">
        <v>1953</v>
      </c>
      <c r="I1184" s="51" t="s">
        <v>1669</v>
      </c>
      <c r="J1184" s="50" t="s">
        <v>3136</v>
      </c>
      <c r="K1184" t="str">
        <f t="shared" si="18"/>
        <v>F</v>
      </c>
    </row>
    <row r="1185" spans="1:11">
      <c r="A1185" s="48" t="s">
        <v>2408</v>
      </c>
      <c r="B1185" s="49" t="str">
        <f>_xlfn.XLOOKUP(Tabla8[[#This Row],[Codigo Area Liquidacion]],TBLAREA[PLANTA],TBLAREA[PROG])</f>
        <v>13</v>
      </c>
      <c r="C1185" s="50" t="s">
        <v>11</v>
      </c>
      <c r="D1185" s="49" t="str">
        <f>Tabla8[[#This Row],[Numero Documento]]&amp;Tabla8[[#This Row],[PROG]]&amp;LEFT(Tabla8[[#This Row],[Tipo Empleado]],3)</f>
        <v>0370045994813FIJ</v>
      </c>
      <c r="E1185" s="49" t="s">
        <v>467</v>
      </c>
      <c r="F1185" s="50" t="s">
        <v>210</v>
      </c>
      <c r="G1185" s="49" t="s">
        <v>3175</v>
      </c>
      <c r="H1185" s="49" t="s">
        <v>342</v>
      </c>
      <c r="I1185" s="51" t="s">
        <v>1670</v>
      </c>
      <c r="J1185" s="50" t="s">
        <v>3136</v>
      </c>
      <c r="K1185" t="str">
        <f t="shared" si="18"/>
        <v>F</v>
      </c>
    </row>
    <row r="1186" spans="1:11">
      <c r="A1186" s="48" t="s">
        <v>2526</v>
      </c>
      <c r="B1186" s="49" t="str">
        <f>_xlfn.XLOOKUP(Tabla8[[#This Row],[Codigo Area Liquidacion]],TBLAREA[PLANTA],TBLAREA[PROG])</f>
        <v>13</v>
      </c>
      <c r="C1186" s="50" t="s">
        <v>11</v>
      </c>
      <c r="D1186" s="49" t="str">
        <f>Tabla8[[#This Row],[Numero Documento]]&amp;Tabla8[[#This Row],[PROG]]&amp;LEFT(Tabla8[[#This Row],[Tipo Empleado]],3)</f>
        <v>0370069088013FIJ</v>
      </c>
      <c r="E1186" s="49" t="s">
        <v>1996</v>
      </c>
      <c r="F1186" s="50" t="s">
        <v>10</v>
      </c>
      <c r="G1186" s="49" t="s">
        <v>3175</v>
      </c>
      <c r="H1186" s="49" t="s">
        <v>342</v>
      </c>
      <c r="I1186" s="51" t="s">
        <v>1670</v>
      </c>
      <c r="J1186" s="50" t="s">
        <v>3136</v>
      </c>
      <c r="K1186" t="str">
        <f t="shared" si="18"/>
        <v>F</v>
      </c>
    </row>
    <row r="1187" spans="1:11">
      <c r="A1187" s="48" t="s">
        <v>2777</v>
      </c>
      <c r="B1187" s="49" t="str">
        <f>_xlfn.XLOOKUP(Tabla8[[#This Row],[Codigo Area Liquidacion]],TBLAREA[PLANTA],TBLAREA[PROG])</f>
        <v>01</v>
      </c>
      <c r="C1187" s="50" t="s">
        <v>3036</v>
      </c>
      <c r="D1187" s="49" t="str">
        <f>Tabla8[[#This Row],[Numero Documento]]&amp;Tabla8[[#This Row],[PROG]]&amp;LEFT(Tabla8[[#This Row],[Tipo Empleado]],3)</f>
        <v>0370070066301EMP</v>
      </c>
      <c r="E1187" s="49" t="s">
        <v>1868</v>
      </c>
      <c r="F1187" s="50" t="s">
        <v>196</v>
      </c>
      <c r="G1187" s="49" t="s">
        <v>3133</v>
      </c>
      <c r="H1187" s="49" t="s">
        <v>1116</v>
      </c>
      <c r="I1187" s="51" t="s">
        <v>1679</v>
      </c>
      <c r="J1187" s="50" t="s">
        <v>3136</v>
      </c>
      <c r="K1187" t="str">
        <f t="shared" si="18"/>
        <v>F</v>
      </c>
    </row>
    <row r="1188" spans="1:11">
      <c r="A1188" s="48" t="s">
        <v>2151</v>
      </c>
      <c r="B1188" s="49" t="str">
        <f>_xlfn.XLOOKUP(Tabla8[[#This Row],[Codigo Area Liquidacion]],TBLAREA[PLANTA],TBLAREA[PROG])</f>
        <v>01</v>
      </c>
      <c r="C1188" s="50" t="s">
        <v>11</v>
      </c>
      <c r="D1188" s="49" t="str">
        <f>Tabla8[[#This Row],[Numero Documento]]&amp;Tabla8[[#This Row],[PROG]]&amp;LEFT(Tabla8[[#This Row],[Tipo Empleado]],3)</f>
        <v>0370073378901FIJ</v>
      </c>
      <c r="E1188" s="49" t="s">
        <v>1078</v>
      </c>
      <c r="F1188" s="50" t="s">
        <v>259</v>
      </c>
      <c r="G1188" s="49" t="s">
        <v>3133</v>
      </c>
      <c r="H1188" s="49" t="s">
        <v>329</v>
      </c>
      <c r="I1188" s="51" t="s">
        <v>1716</v>
      </c>
      <c r="J1188" s="50" t="s">
        <v>3136</v>
      </c>
      <c r="K1188" t="str">
        <f t="shared" si="18"/>
        <v>F</v>
      </c>
    </row>
    <row r="1189" spans="1:11">
      <c r="A1189" s="48" t="s">
        <v>3520</v>
      </c>
      <c r="B1189" s="49" t="str">
        <f>_xlfn.XLOOKUP(Tabla8[[#This Row],[Codigo Area Liquidacion]],TBLAREA[PLANTA],TBLAREA[PROG])</f>
        <v>11</v>
      </c>
      <c r="C1189" s="50" t="s">
        <v>11</v>
      </c>
      <c r="D1189" s="49" t="str">
        <f>Tabla8[[#This Row],[Numero Documento]]&amp;Tabla8[[#This Row],[PROG]]&amp;LEFT(Tabla8[[#This Row],[Tipo Empleado]],3)</f>
        <v>0370078142411FIJ</v>
      </c>
      <c r="E1189" s="49" t="s">
        <v>3519</v>
      </c>
      <c r="F1189" s="50" t="s">
        <v>8</v>
      </c>
      <c r="G1189" s="49" t="s">
        <v>3145</v>
      </c>
      <c r="H1189" s="49" t="s">
        <v>728</v>
      </c>
      <c r="I1189" s="51" t="s">
        <v>1674</v>
      </c>
      <c r="J1189" s="50" t="s">
        <v>3136</v>
      </c>
      <c r="K1189" t="str">
        <f t="shared" si="18"/>
        <v>F</v>
      </c>
    </row>
    <row r="1190" spans="1:11">
      <c r="A1190" s="48" t="s">
        <v>2753</v>
      </c>
      <c r="B1190" s="49" t="str">
        <f>_xlfn.XLOOKUP(Tabla8[[#This Row],[Codigo Area Liquidacion]],TBLAREA[PLANTA],TBLAREA[PROG])</f>
        <v>01</v>
      </c>
      <c r="C1190" s="50" t="s">
        <v>3036</v>
      </c>
      <c r="D1190" s="49" t="str">
        <f>Tabla8[[#This Row],[Numero Documento]]&amp;Tabla8[[#This Row],[PROG]]&amp;LEFT(Tabla8[[#This Row],[Tipo Empleado]],3)</f>
        <v>0370078179601EMP</v>
      </c>
      <c r="E1190" s="49" t="s">
        <v>1619</v>
      </c>
      <c r="F1190" s="50" t="s">
        <v>1173</v>
      </c>
      <c r="G1190" s="49" t="s">
        <v>3133</v>
      </c>
      <c r="H1190" s="49" t="s">
        <v>1116</v>
      </c>
      <c r="I1190" s="51" t="s">
        <v>1679</v>
      </c>
      <c r="J1190" s="50" t="s">
        <v>3135</v>
      </c>
      <c r="K1190" t="str">
        <f t="shared" si="18"/>
        <v>M</v>
      </c>
    </row>
    <row r="1191" spans="1:11">
      <c r="A1191" s="48" t="s">
        <v>3490</v>
      </c>
      <c r="B1191" s="49" t="str">
        <f>_xlfn.XLOOKUP(Tabla8[[#This Row],[Codigo Area Liquidacion]],TBLAREA[PLANTA],TBLAREA[PROG])</f>
        <v>13</v>
      </c>
      <c r="C1191" s="50" t="s">
        <v>11</v>
      </c>
      <c r="D1191" s="49" t="str">
        <f>Tabla8[[#This Row],[Numero Documento]]&amp;Tabla8[[#This Row],[PROG]]&amp;LEFT(Tabla8[[#This Row],[Tipo Empleado]],3)</f>
        <v>0370079765113FIJ</v>
      </c>
      <c r="E1191" s="49" t="s">
        <v>3489</v>
      </c>
      <c r="F1191" s="50" t="s">
        <v>8</v>
      </c>
      <c r="G1191" s="49" t="s">
        <v>3175</v>
      </c>
      <c r="H1191" s="49" t="s">
        <v>342</v>
      </c>
      <c r="I1191" s="51" t="s">
        <v>1670</v>
      </c>
      <c r="J1191" s="50" t="s">
        <v>3136</v>
      </c>
      <c r="K1191" t="str">
        <f t="shared" si="18"/>
        <v>F</v>
      </c>
    </row>
    <row r="1192" spans="1:11">
      <c r="A1192" s="48" t="s">
        <v>2452</v>
      </c>
      <c r="B1192" s="49" t="str">
        <f>_xlfn.XLOOKUP(Tabla8[[#This Row],[Codigo Area Liquidacion]],TBLAREA[PLANTA],TBLAREA[PROG])</f>
        <v>13</v>
      </c>
      <c r="C1192" s="50" t="s">
        <v>11</v>
      </c>
      <c r="D1192" s="49" t="str">
        <f>Tabla8[[#This Row],[Numero Documento]]&amp;Tabla8[[#This Row],[PROG]]&amp;LEFT(Tabla8[[#This Row],[Tipo Empleado]],3)</f>
        <v>0370082513013FIJ</v>
      </c>
      <c r="E1192" s="49" t="s">
        <v>652</v>
      </c>
      <c r="F1192" s="50" t="s">
        <v>10</v>
      </c>
      <c r="G1192" s="49" t="s">
        <v>3175</v>
      </c>
      <c r="H1192" s="49" t="s">
        <v>1952</v>
      </c>
      <c r="I1192" s="51" t="s">
        <v>1677</v>
      </c>
      <c r="J1192" s="50" t="s">
        <v>3136</v>
      </c>
      <c r="K1192" t="str">
        <f t="shared" si="18"/>
        <v>F</v>
      </c>
    </row>
    <row r="1193" spans="1:11">
      <c r="A1193" s="48" t="s">
        <v>2851</v>
      </c>
      <c r="B1193" s="49" t="str">
        <f>_xlfn.XLOOKUP(Tabla8[[#This Row],[Codigo Area Liquidacion]],TBLAREA[PLANTA],TBLAREA[PROG])</f>
        <v>01</v>
      </c>
      <c r="C1193" s="50" t="s">
        <v>3036</v>
      </c>
      <c r="D1193" s="49" t="str">
        <f>Tabla8[[#This Row],[Numero Documento]]&amp;Tabla8[[#This Row],[PROG]]&amp;LEFT(Tabla8[[#This Row],[Tipo Empleado]],3)</f>
        <v>0370094229901EMP</v>
      </c>
      <c r="E1193" s="49" t="s">
        <v>1785</v>
      </c>
      <c r="F1193" s="50" t="s">
        <v>59</v>
      </c>
      <c r="G1193" s="49" t="s">
        <v>3133</v>
      </c>
      <c r="H1193" s="49" t="s">
        <v>1116</v>
      </c>
      <c r="I1193" s="51" t="s">
        <v>1679</v>
      </c>
      <c r="J1193" s="50" t="s">
        <v>3136</v>
      </c>
      <c r="K1193" t="str">
        <f t="shared" si="18"/>
        <v>F</v>
      </c>
    </row>
    <row r="1194" spans="1:11">
      <c r="A1194" s="48" t="s">
        <v>2297</v>
      </c>
      <c r="B1194" s="49" t="str">
        <f>_xlfn.XLOOKUP(Tabla8[[#This Row],[Codigo Area Liquidacion]],TBLAREA[PLANTA],TBLAREA[PROG])</f>
        <v>13</v>
      </c>
      <c r="C1194" s="50" t="s">
        <v>11</v>
      </c>
      <c r="D1194" s="49" t="str">
        <f>Tabla8[[#This Row],[Numero Documento]]&amp;Tabla8[[#This Row],[PROG]]&amp;LEFT(Tabla8[[#This Row],[Tipo Empleado]],3)</f>
        <v>0370105582813FIJ</v>
      </c>
      <c r="E1194" s="49" t="s">
        <v>1992</v>
      </c>
      <c r="F1194" s="50" t="s">
        <v>381</v>
      </c>
      <c r="G1194" s="49" t="s">
        <v>3175</v>
      </c>
      <c r="H1194" s="49" t="s">
        <v>342</v>
      </c>
      <c r="I1194" s="51" t="s">
        <v>1670</v>
      </c>
      <c r="J1194" s="50" t="s">
        <v>3136</v>
      </c>
      <c r="K1194" t="str">
        <f t="shared" si="18"/>
        <v>F</v>
      </c>
    </row>
    <row r="1195" spans="1:11">
      <c r="A1195" s="48" t="s">
        <v>2888</v>
      </c>
      <c r="B1195" s="49" t="str">
        <f>_xlfn.XLOOKUP(Tabla8[[#This Row],[Codigo Area Liquidacion]],TBLAREA[PLANTA],TBLAREA[PROG])</f>
        <v>01</v>
      </c>
      <c r="C1195" s="50" t="s">
        <v>3036</v>
      </c>
      <c r="D1195" s="49" t="str">
        <f>Tabla8[[#This Row],[Numero Documento]]&amp;Tabla8[[#This Row],[PROG]]&amp;LEFT(Tabla8[[#This Row],[Tipo Empleado]],3)</f>
        <v>0370110843701EMP</v>
      </c>
      <c r="E1195" s="49" t="s">
        <v>1139</v>
      </c>
      <c r="F1195" s="50" t="s">
        <v>130</v>
      </c>
      <c r="G1195" s="49" t="s">
        <v>3133</v>
      </c>
      <c r="H1195" s="49" t="s">
        <v>1116</v>
      </c>
      <c r="I1195" s="51" t="s">
        <v>1679</v>
      </c>
      <c r="J1195" s="50" t="s">
        <v>3136</v>
      </c>
      <c r="K1195" t="str">
        <f t="shared" si="18"/>
        <v>F</v>
      </c>
    </row>
    <row r="1196" spans="1:11">
      <c r="A1196" s="48" t="s">
        <v>3623</v>
      </c>
      <c r="B1196" s="49" t="str">
        <f>_xlfn.XLOOKUP(Tabla8[[#This Row],[Codigo Area Liquidacion]],TBLAREA[PLANTA],TBLAREA[PROG])</f>
        <v>01</v>
      </c>
      <c r="C1196" s="50" t="s">
        <v>3036</v>
      </c>
      <c r="D1196" s="49" t="str">
        <f>Tabla8[[#This Row],[Numero Documento]]&amp;Tabla8[[#This Row],[PROG]]&amp;LEFT(Tabla8[[#This Row],[Tipo Empleado]],3)</f>
        <v>0370112741101EMP</v>
      </c>
      <c r="E1196" s="49" t="s">
        <v>3622</v>
      </c>
      <c r="F1196" s="50" t="s">
        <v>1763</v>
      </c>
      <c r="G1196" s="49" t="s">
        <v>3133</v>
      </c>
      <c r="H1196" s="49" t="s">
        <v>1116</v>
      </c>
      <c r="I1196" s="51" t="s">
        <v>1679</v>
      </c>
      <c r="J1196" s="50" t="s">
        <v>3135</v>
      </c>
      <c r="K1196" t="str">
        <f t="shared" si="18"/>
        <v>M</v>
      </c>
    </row>
    <row r="1197" spans="1:11">
      <c r="A1197" s="48" t="s">
        <v>3531</v>
      </c>
      <c r="B1197" s="49" t="str">
        <f>_xlfn.XLOOKUP(Tabla8[[#This Row],[Codigo Area Liquidacion]],TBLAREA[PLANTA],TBLAREA[PROG])</f>
        <v>01</v>
      </c>
      <c r="C1197" s="50" t="s">
        <v>3036</v>
      </c>
      <c r="D1197" s="49" t="str">
        <f>Tabla8[[#This Row],[Numero Documento]]&amp;Tabla8[[#This Row],[PROG]]&amp;LEFT(Tabla8[[#This Row],[Tipo Empleado]],3)</f>
        <v>0370114410101EMP</v>
      </c>
      <c r="E1197" s="49" t="s">
        <v>3530</v>
      </c>
      <c r="F1197" s="50" t="s">
        <v>1763</v>
      </c>
      <c r="G1197" s="49" t="s">
        <v>3133</v>
      </c>
      <c r="H1197" s="49" t="s">
        <v>1116</v>
      </c>
      <c r="I1197" s="51" t="s">
        <v>1679</v>
      </c>
      <c r="J1197" s="50" t="s">
        <v>3136</v>
      </c>
      <c r="K1197" t="str">
        <f t="shared" si="18"/>
        <v>F</v>
      </c>
    </row>
    <row r="1198" spans="1:11">
      <c r="A1198" s="48" t="s">
        <v>3006</v>
      </c>
      <c r="B1198" s="49" t="str">
        <f>_xlfn.XLOOKUP(Tabla8[[#This Row],[Codigo Area Liquidacion]],TBLAREA[PLANTA],TBLAREA[PROG])</f>
        <v>01</v>
      </c>
      <c r="C1198" s="50" t="s">
        <v>3045</v>
      </c>
      <c r="D1198" s="49" t="str">
        <f>Tabla8[[#This Row],[Numero Documento]]&amp;Tabla8[[#This Row],[PROG]]&amp;LEFT(Tabla8[[#This Row],[Tipo Empleado]],3)</f>
        <v>0370126274701PER</v>
      </c>
      <c r="E1198" s="49" t="s">
        <v>1786</v>
      </c>
      <c r="F1198" s="50" t="s">
        <v>1060</v>
      </c>
      <c r="G1198" s="49" t="s">
        <v>3133</v>
      </c>
      <c r="H1198" s="49" t="s">
        <v>1116</v>
      </c>
      <c r="I1198" s="51" t="s">
        <v>1679</v>
      </c>
      <c r="J1198" s="50" t="s">
        <v>3135</v>
      </c>
      <c r="K1198" t="str">
        <f t="shared" si="18"/>
        <v>M</v>
      </c>
    </row>
    <row r="1199" spans="1:11">
      <c r="A1199" s="48" t="s">
        <v>2495</v>
      </c>
      <c r="B1199" s="49" t="str">
        <f>_xlfn.XLOOKUP(Tabla8[[#This Row],[Codigo Area Liquidacion]],TBLAREA[PLANTA],TBLAREA[PROG])</f>
        <v>13</v>
      </c>
      <c r="C1199" s="50" t="s">
        <v>11</v>
      </c>
      <c r="D1199" s="49" t="str">
        <f>Tabla8[[#This Row],[Numero Documento]]&amp;Tabla8[[#This Row],[PROG]]&amp;LEFT(Tabla8[[#This Row],[Tipo Empleado]],3)</f>
        <v>0380017799413FIJ</v>
      </c>
      <c r="E1199" s="49" t="s">
        <v>555</v>
      </c>
      <c r="F1199" s="50" t="s">
        <v>363</v>
      </c>
      <c r="G1199" s="49" t="s">
        <v>3175</v>
      </c>
      <c r="H1199" s="49" t="s">
        <v>342</v>
      </c>
      <c r="I1199" s="51" t="s">
        <v>1670</v>
      </c>
      <c r="J1199" s="50" t="s">
        <v>3136</v>
      </c>
      <c r="K1199" t="str">
        <f t="shared" si="18"/>
        <v>F</v>
      </c>
    </row>
    <row r="1200" spans="1:11">
      <c r="A1200" s="48" t="s">
        <v>2686</v>
      </c>
      <c r="B1200" s="49" t="str">
        <f>_xlfn.XLOOKUP(Tabla8[[#This Row],[Codigo Area Liquidacion]],TBLAREA[PLANTA],TBLAREA[PROG])</f>
        <v>11</v>
      </c>
      <c r="C1200" s="50" t="s">
        <v>11</v>
      </c>
      <c r="D1200" s="49" t="str">
        <f>Tabla8[[#This Row],[Numero Documento]]&amp;Tabla8[[#This Row],[PROG]]&amp;LEFT(Tabla8[[#This Row],[Tipo Empleado]],3)</f>
        <v>0390014561011FIJ</v>
      </c>
      <c r="E1200" s="49" t="s">
        <v>753</v>
      </c>
      <c r="F1200" s="50" t="s">
        <v>8</v>
      </c>
      <c r="G1200" s="49" t="s">
        <v>3145</v>
      </c>
      <c r="H1200" s="49" t="s">
        <v>728</v>
      </c>
      <c r="I1200" s="51" t="s">
        <v>1674</v>
      </c>
      <c r="J1200" s="50" t="s">
        <v>3135</v>
      </c>
      <c r="K1200" t="str">
        <f t="shared" si="18"/>
        <v>M</v>
      </c>
    </row>
    <row r="1201" spans="1:11">
      <c r="A1201" s="48" t="s">
        <v>2304</v>
      </c>
      <c r="B1201" s="49" t="str">
        <f>_xlfn.XLOOKUP(Tabla8[[#This Row],[Codigo Area Liquidacion]],TBLAREA[PLANTA],TBLAREA[PROG])</f>
        <v>13</v>
      </c>
      <c r="C1201" s="50" t="s">
        <v>11</v>
      </c>
      <c r="D1201" s="49" t="str">
        <f>Tabla8[[#This Row],[Numero Documento]]&amp;Tabla8[[#This Row],[PROG]]&amp;LEFT(Tabla8[[#This Row],[Tipo Empleado]],3)</f>
        <v>0400001497913FIJ</v>
      </c>
      <c r="E1201" s="49" t="s">
        <v>1239</v>
      </c>
      <c r="F1201" s="50" t="s">
        <v>128</v>
      </c>
      <c r="G1201" s="49" t="s">
        <v>3175</v>
      </c>
      <c r="H1201" s="49" t="s">
        <v>1952</v>
      </c>
      <c r="I1201" s="51" t="s">
        <v>1677</v>
      </c>
      <c r="J1201" s="50" t="s">
        <v>3135</v>
      </c>
      <c r="K1201" t="str">
        <f t="shared" si="18"/>
        <v>M</v>
      </c>
    </row>
    <row r="1202" spans="1:11">
      <c r="A1202" s="48" t="s">
        <v>2504</v>
      </c>
      <c r="B1202" s="49" t="str">
        <f>_xlfn.XLOOKUP(Tabla8[[#This Row],[Codigo Area Liquidacion]],TBLAREA[PLANTA],TBLAREA[PROG])</f>
        <v>13</v>
      </c>
      <c r="C1202" s="50" t="s">
        <v>11</v>
      </c>
      <c r="D1202" s="49" t="str">
        <f>Tabla8[[#This Row],[Numero Documento]]&amp;Tabla8[[#This Row],[PROG]]&amp;LEFT(Tabla8[[#This Row],[Tipo Empleado]],3)</f>
        <v>0400001570313FIJ</v>
      </c>
      <c r="E1202" s="49" t="s">
        <v>666</v>
      </c>
      <c r="F1202" s="50" t="s">
        <v>95</v>
      </c>
      <c r="G1202" s="49" t="s">
        <v>3175</v>
      </c>
      <c r="H1202" s="49" t="s">
        <v>1952</v>
      </c>
      <c r="I1202" s="51" t="s">
        <v>1677</v>
      </c>
      <c r="J1202" s="50" t="s">
        <v>3135</v>
      </c>
      <c r="K1202" t="str">
        <f t="shared" si="18"/>
        <v>M</v>
      </c>
    </row>
    <row r="1203" spans="1:11">
      <c r="A1203" s="48" t="s">
        <v>2477</v>
      </c>
      <c r="B1203" s="49" t="str">
        <f>_xlfn.XLOOKUP(Tabla8[[#This Row],[Codigo Area Liquidacion]],TBLAREA[PLANTA],TBLAREA[PROG])</f>
        <v>13</v>
      </c>
      <c r="C1203" s="50" t="s">
        <v>11</v>
      </c>
      <c r="D1203" s="49" t="str">
        <f>Tabla8[[#This Row],[Numero Documento]]&amp;Tabla8[[#This Row],[PROG]]&amp;LEFT(Tabla8[[#This Row],[Tipo Empleado]],3)</f>
        <v>0400001601613FIJ</v>
      </c>
      <c r="E1203" s="49" t="s">
        <v>1248</v>
      </c>
      <c r="F1203" s="50" t="s">
        <v>128</v>
      </c>
      <c r="G1203" s="49" t="s">
        <v>3175</v>
      </c>
      <c r="H1203" s="49" t="s">
        <v>1952</v>
      </c>
      <c r="I1203" s="51" t="s">
        <v>1677</v>
      </c>
      <c r="J1203" s="50" t="s">
        <v>3135</v>
      </c>
      <c r="K1203" t="str">
        <f t="shared" si="18"/>
        <v>M</v>
      </c>
    </row>
    <row r="1204" spans="1:11">
      <c r="A1204" s="48" t="s">
        <v>2525</v>
      </c>
      <c r="B1204" s="49" t="str">
        <f>_xlfn.XLOOKUP(Tabla8[[#This Row],[Codigo Area Liquidacion]],TBLAREA[PLANTA],TBLAREA[PROG])</f>
        <v>13</v>
      </c>
      <c r="C1204" s="50" t="s">
        <v>11</v>
      </c>
      <c r="D1204" s="49" t="str">
        <f>Tabla8[[#This Row],[Numero Documento]]&amp;Tabla8[[#This Row],[PROG]]&amp;LEFT(Tabla8[[#This Row],[Tipo Empleado]],3)</f>
        <v>0400001791513FIJ</v>
      </c>
      <c r="E1204" s="49" t="s">
        <v>1250</v>
      </c>
      <c r="F1204" s="50" t="s">
        <v>10</v>
      </c>
      <c r="G1204" s="49" t="s">
        <v>3175</v>
      </c>
      <c r="H1204" s="49" t="s">
        <v>1952</v>
      </c>
      <c r="I1204" s="51" t="s">
        <v>1677</v>
      </c>
      <c r="J1204" s="50" t="s">
        <v>3136</v>
      </c>
      <c r="K1204" t="str">
        <f t="shared" si="18"/>
        <v>F</v>
      </c>
    </row>
    <row r="1205" spans="1:11">
      <c r="A1205" s="48" t="s">
        <v>2339</v>
      </c>
      <c r="B1205" s="49" t="str">
        <f>_xlfn.XLOOKUP(Tabla8[[#This Row],[Codigo Area Liquidacion]],TBLAREA[PLANTA],TBLAREA[PROG])</f>
        <v>13</v>
      </c>
      <c r="C1205" s="50" t="s">
        <v>11</v>
      </c>
      <c r="D1205" s="49" t="str">
        <f>Tabla8[[#This Row],[Numero Documento]]&amp;Tabla8[[#This Row],[PROG]]&amp;LEFT(Tabla8[[#This Row],[Tipo Empleado]],3)</f>
        <v>0400001792313FIJ</v>
      </c>
      <c r="E1205" s="49" t="s">
        <v>1241</v>
      </c>
      <c r="F1205" s="50" t="s">
        <v>434</v>
      </c>
      <c r="G1205" s="49" t="s">
        <v>3175</v>
      </c>
      <c r="H1205" s="49" t="s">
        <v>1952</v>
      </c>
      <c r="I1205" s="51" t="s">
        <v>1677</v>
      </c>
      <c r="J1205" s="50" t="s">
        <v>3135</v>
      </c>
      <c r="K1205" t="str">
        <f t="shared" si="18"/>
        <v>M</v>
      </c>
    </row>
    <row r="1206" spans="1:11">
      <c r="A1206" s="48" t="s">
        <v>4102</v>
      </c>
      <c r="B1206" s="49" t="str">
        <f>_xlfn.XLOOKUP(Tabla8[[#This Row],[Codigo Area Liquidacion]],TBLAREA[PLANTA],TBLAREA[PROG])</f>
        <v>13</v>
      </c>
      <c r="C1206" s="50" t="s">
        <v>11</v>
      </c>
      <c r="D1206" s="49" t="str">
        <f>Tabla8[[#This Row],[Numero Documento]]&amp;Tabla8[[#This Row],[PROG]]&amp;LEFT(Tabla8[[#This Row],[Tipo Empleado]],3)</f>
        <v>0400002083613FIJ</v>
      </c>
      <c r="E1206" s="49" t="s">
        <v>3931</v>
      </c>
      <c r="F1206" s="50" t="s">
        <v>27</v>
      </c>
      <c r="G1206" s="49" t="s">
        <v>3175</v>
      </c>
      <c r="H1206" s="49" t="s">
        <v>1952</v>
      </c>
      <c r="I1206" s="51" t="s">
        <v>1677</v>
      </c>
      <c r="J1206" s="50" t="s">
        <v>3135</v>
      </c>
      <c r="K1206" t="str">
        <f t="shared" si="18"/>
        <v>M</v>
      </c>
    </row>
    <row r="1207" spans="1:11">
      <c r="A1207" s="48" t="s">
        <v>2487</v>
      </c>
      <c r="B1207" s="49" t="str">
        <f>_xlfn.XLOOKUP(Tabla8[[#This Row],[Codigo Area Liquidacion]],TBLAREA[PLANTA],TBLAREA[PROG])</f>
        <v>13</v>
      </c>
      <c r="C1207" s="50" t="s">
        <v>11</v>
      </c>
      <c r="D1207" s="49" t="str">
        <f>Tabla8[[#This Row],[Numero Documento]]&amp;Tabla8[[#This Row],[PROG]]&amp;LEFT(Tabla8[[#This Row],[Tipo Empleado]],3)</f>
        <v>0400007483313FIJ</v>
      </c>
      <c r="E1207" s="49" t="s">
        <v>661</v>
      </c>
      <c r="F1207" s="50" t="s">
        <v>128</v>
      </c>
      <c r="G1207" s="49" t="s">
        <v>3175</v>
      </c>
      <c r="H1207" s="49" t="s">
        <v>1952</v>
      </c>
      <c r="I1207" s="51" t="s">
        <v>1677</v>
      </c>
      <c r="J1207" s="50" t="s">
        <v>3135</v>
      </c>
      <c r="K1207" t="str">
        <f t="shared" si="18"/>
        <v>M</v>
      </c>
    </row>
    <row r="1208" spans="1:11">
      <c r="A1208" s="48" t="s">
        <v>2369</v>
      </c>
      <c r="B1208" s="49" t="str">
        <f>_xlfn.XLOOKUP(Tabla8[[#This Row],[Codigo Area Liquidacion]],TBLAREA[PLANTA],TBLAREA[PROG])</f>
        <v>13</v>
      </c>
      <c r="C1208" s="50" t="s">
        <v>11</v>
      </c>
      <c r="D1208" s="49" t="str">
        <f>Tabla8[[#This Row],[Numero Documento]]&amp;Tabla8[[#This Row],[PROG]]&amp;LEFT(Tabla8[[#This Row],[Tipo Empleado]],3)</f>
        <v>0400009152213FIJ</v>
      </c>
      <c r="E1208" s="49" t="s">
        <v>1612</v>
      </c>
      <c r="F1208" s="50" t="s">
        <v>27</v>
      </c>
      <c r="G1208" s="49" t="s">
        <v>3175</v>
      </c>
      <c r="H1208" s="49" t="s">
        <v>1952</v>
      </c>
      <c r="I1208" s="51" t="s">
        <v>1677</v>
      </c>
      <c r="J1208" s="50" t="s">
        <v>3135</v>
      </c>
      <c r="K1208" t="str">
        <f t="shared" si="18"/>
        <v>M</v>
      </c>
    </row>
    <row r="1209" spans="1:11">
      <c r="A1209" s="48" t="s">
        <v>2459</v>
      </c>
      <c r="B1209" s="49" t="str">
        <f>_xlfn.XLOOKUP(Tabla8[[#This Row],[Codigo Area Liquidacion]],TBLAREA[PLANTA],TBLAREA[PROG])</f>
        <v>13</v>
      </c>
      <c r="C1209" s="50" t="s">
        <v>11</v>
      </c>
      <c r="D1209" s="49" t="str">
        <f>Tabla8[[#This Row],[Numero Documento]]&amp;Tabla8[[#This Row],[PROG]]&amp;LEFT(Tabla8[[#This Row],[Tipo Empleado]],3)</f>
        <v>0400010417613FIJ</v>
      </c>
      <c r="E1209" s="49" t="s">
        <v>1246</v>
      </c>
      <c r="F1209" s="50" t="s">
        <v>1247</v>
      </c>
      <c r="G1209" s="49" t="s">
        <v>3175</v>
      </c>
      <c r="H1209" s="49" t="s">
        <v>1952</v>
      </c>
      <c r="I1209" s="51" t="s">
        <v>1677</v>
      </c>
      <c r="J1209" s="50" t="s">
        <v>3135</v>
      </c>
      <c r="K1209" t="str">
        <f t="shared" si="18"/>
        <v>M</v>
      </c>
    </row>
    <row r="1210" spans="1:11">
      <c r="A1210" s="48" t="s">
        <v>2386</v>
      </c>
      <c r="B1210" s="49" t="str">
        <f>_xlfn.XLOOKUP(Tabla8[[#This Row],[Codigo Area Liquidacion]],TBLAREA[PLANTA],TBLAREA[PROG])</f>
        <v>13</v>
      </c>
      <c r="C1210" s="50" t="s">
        <v>11</v>
      </c>
      <c r="D1210" s="49" t="str">
        <f>Tabla8[[#This Row],[Numero Documento]]&amp;Tabla8[[#This Row],[PROG]]&amp;LEFT(Tabla8[[#This Row],[Tipo Empleado]],3)</f>
        <v>0400010904313FIJ</v>
      </c>
      <c r="E1210" s="49" t="s">
        <v>1244</v>
      </c>
      <c r="F1210" s="50" t="s">
        <v>363</v>
      </c>
      <c r="G1210" s="49" t="s">
        <v>3175</v>
      </c>
      <c r="H1210" s="49" t="s">
        <v>1952</v>
      </c>
      <c r="I1210" s="51" t="s">
        <v>1677</v>
      </c>
      <c r="J1210" s="50" t="s">
        <v>3136</v>
      </c>
      <c r="K1210" t="str">
        <f t="shared" si="18"/>
        <v>F</v>
      </c>
    </row>
    <row r="1211" spans="1:11">
      <c r="A1211" s="48" t="s">
        <v>2296</v>
      </c>
      <c r="B1211" s="49" t="str">
        <f>_xlfn.XLOOKUP(Tabla8[[#This Row],[Codigo Area Liquidacion]],TBLAREA[PLANTA],TBLAREA[PROG])</f>
        <v>13</v>
      </c>
      <c r="C1211" s="50" t="s">
        <v>11</v>
      </c>
      <c r="D1211" s="49" t="str">
        <f>Tabla8[[#This Row],[Numero Documento]]&amp;Tabla8[[#This Row],[PROG]]&amp;LEFT(Tabla8[[#This Row],[Tipo Empleado]],3)</f>
        <v>0400011669113FIJ</v>
      </c>
      <c r="E1211" s="49" t="s">
        <v>1238</v>
      </c>
      <c r="F1211" s="50" t="s">
        <v>8</v>
      </c>
      <c r="G1211" s="49" t="s">
        <v>3175</v>
      </c>
      <c r="H1211" s="49" t="s">
        <v>1952</v>
      </c>
      <c r="I1211" s="51" t="s">
        <v>1677</v>
      </c>
      <c r="J1211" s="50" t="s">
        <v>3136</v>
      </c>
      <c r="K1211" t="str">
        <f t="shared" si="18"/>
        <v>F</v>
      </c>
    </row>
    <row r="1212" spans="1:11">
      <c r="A1212" s="48" t="s">
        <v>2442</v>
      </c>
      <c r="B1212" s="49" t="str">
        <f>_xlfn.XLOOKUP(Tabla8[[#This Row],[Codigo Area Liquidacion]],TBLAREA[PLANTA],TBLAREA[PROG])</f>
        <v>13</v>
      </c>
      <c r="C1212" s="50" t="s">
        <v>11</v>
      </c>
      <c r="D1212" s="49" t="str">
        <f>Tabla8[[#This Row],[Numero Documento]]&amp;Tabla8[[#This Row],[PROG]]&amp;LEFT(Tabla8[[#This Row],[Tipo Empleado]],3)</f>
        <v>0400012494313FIJ</v>
      </c>
      <c r="E1212" s="49" t="s">
        <v>1245</v>
      </c>
      <c r="F1212" s="50" t="s">
        <v>8</v>
      </c>
      <c r="G1212" s="49" t="s">
        <v>3175</v>
      </c>
      <c r="H1212" s="49" t="s">
        <v>1952</v>
      </c>
      <c r="I1212" s="51" t="s">
        <v>1677</v>
      </c>
      <c r="J1212" s="50" t="s">
        <v>3136</v>
      </c>
      <c r="K1212" t="str">
        <f t="shared" si="18"/>
        <v>F</v>
      </c>
    </row>
    <row r="1213" spans="1:11">
      <c r="A1213" s="48" t="s">
        <v>2490</v>
      </c>
      <c r="B1213" s="49" t="str">
        <f>_xlfn.XLOOKUP(Tabla8[[#This Row],[Codigo Area Liquidacion]],TBLAREA[PLANTA],TBLAREA[PROG])</f>
        <v>13</v>
      </c>
      <c r="C1213" s="50" t="s">
        <v>11</v>
      </c>
      <c r="D1213" s="49" t="str">
        <f>Tabla8[[#This Row],[Numero Documento]]&amp;Tabla8[[#This Row],[PROG]]&amp;LEFT(Tabla8[[#This Row],[Tipo Empleado]],3)</f>
        <v>0400013843013FIJ</v>
      </c>
      <c r="E1213" s="49" t="s">
        <v>1614</v>
      </c>
      <c r="F1213" s="50" t="s">
        <v>27</v>
      </c>
      <c r="G1213" s="49" t="s">
        <v>3175</v>
      </c>
      <c r="H1213" s="49" t="s">
        <v>1952</v>
      </c>
      <c r="I1213" s="51" t="s">
        <v>1677</v>
      </c>
      <c r="J1213" s="50" t="s">
        <v>3135</v>
      </c>
      <c r="K1213" t="str">
        <f t="shared" si="18"/>
        <v>M</v>
      </c>
    </row>
    <row r="1214" spans="1:11">
      <c r="A1214" s="48" t="s">
        <v>2358</v>
      </c>
      <c r="B1214" s="49" t="str">
        <f>_xlfn.XLOOKUP(Tabla8[[#This Row],[Codigo Area Liquidacion]],TBLAREA[PLANTA],TBLAREA[PROG])</f>
        <v>13</v>
      </c>
      <c r="C1214" s="50" t="s">
        <v>11</v>
      </c>
      <c r="D1214" s="49" t="str">
        <f>Tabla8[[#This Row],[Numero Documento]]&amp;Tabla8[[#This Row],[PROG]]&amp;LEFT(Tabla8[[#This Row],[Tipo Empleado]],3)</f>
        <v>0400013902413FIJ</v>
      </c>
      <c r="E1214" s="49" t="s">
        <v>1243</v>
      </c>
      <c r="F1214" s="50" t="s">
        <v>67</v>
      </c>
      <c r="G1214" s="49" t="s">
        <v>3175</v>
      </c>
      <c r="H1214" s="49" t="s">
        <v>1952</v>
      </c>
      <c r="I1214" s="51" t="s">
        <v>1677</v>
      </c>
      <c r="J1214" s="50" t="s">
        <v>3135</v>
      </c>
      <c r="K1214" t="str">
        <f t="shared" si="18"/>
        <v>M</v>
      </c>
    </row>
    <row r="1215" spans="1:11">
      <c r="A1215" s="48" t="s">
        <v>2350</v>
      </c>
      <c r="B1215" s="49" t="str">
        <f>_xlfn.XLOOKUP(Tabla8[[#This Row],[Codigo Area Liquidacion]],TBLAREA[PLANTA],TBLAREA[PROG])</f>
        <v>13</v>
      </c>
      <c r="C1215" s="50" t="s">
        <v>11</v>
      </c>
      <c r="D1215" s="49" t="str">
        <f>Tabla8[[#This Row],[Numero Documento]]&amp;Tabla8[[#This Row],[PROG]]&amp;LEFT(Tabla8[[#This Row],[Tipo Empleado]],3)</f>
        <v>0400014259813FIJ</v>
      </c>
      <c r="E1215" s="49" t="s">
        <v>1242</v>
      </c>
      <c r="F1215" s="50" t="s">
        <v>27</v>
      </c>
      <c r="G1215" s="49" t="s">
        <v>3175</v>
      </c>
      <c r="H1215" s="49" t="s">
        <v>1952</v>
      </c>
      <c r="I1215" s="51" t="s">
        <v>1677</v>
      </c>
      <c r="J1215" s="50" t="s">
        <v>3135</v>
      </c>
      <c r="K1215" t="str">
        <f t="shared" si="18"/>
        <v>M</v>
      </c>
    </row>
    <row r="1216" spans="1:11">
      <c r="A1216" s="48" t="s">
        <v>2316</v>
      </c>
      <c r="B1216" s="49" t="str">
        <f>_xlfn.XLOOKUP(Tabla8[[#This Row],[Codigo Area Liquidacion]],TBLAREA[PLANTA],TBLAREA[PROG])</f>
        <v>13</v>
      </c>
      <c r="C1216" s="50" t="s">
        <v>11</v>
      </c>
      <c r="D1216" s="49" t="str">
        <f>Tabla8[[#This Row],[Numero Documento]]&amp;Tabla8[[#This Row],[PROG]]&amp;LEFT(Tabla8[[#This Row],[Tipo Empleado]],3)</f>
        <v>0400014301813FIJ</v>
      </c>
      <c r="E1216" s="49" t="s">
        <v>1240</v>
      </c>
      <c r="F1216" s="50" t="s">
        <v>27</v>
      </c>
      <c r="G1216" s="49" t="s">
        <v>3175</v>
      </c>
      <c r="H1216" s="49" t="s">
        <v>1952</v>
      </c>
      <c r="I1216" s="51" t="s">
        <v>1677</v>
      </c>
      <c r="J1216" s="50" t="s">
        <v>3135</v>
      </c>
      <c r="K1216" t="str">
        <f t="shared" si="18"/>
        <v>M</v>
      </c>
    </row>
    <row r="1217" spans="1:11">
      <c r="A1217" s="48" t="s">
        <v>2549</v>
      </c>
      <c r="B1217" s="49" t="str">
        <f>_xlfn.XLOOKUP(Tabla8[[#This Row],[Codigo Area Liquidacion]],TBLAREA[PLANTA],TBLAREA[PROG])</f>
        <v>13</v>
      </c>
      <c r="C1217" s="50" t="s">
        <v>11</v>
      </c>
      <c r="D1217" s="49" t="str">
        <f>Tabla8[[#This Row],[Numero Documento]]&amp;Tabla8[[#This Row],[PROG]]&amp;LEFT(Tabla8[[#This Row],[Tipo Empleado]],3)</f>
        <v>0410013621913FIJ</v>
      </c>
      <c r="E1217" s="49" t="s">
        <v>607</v>
      </c>
      <c r="F1217" s="50" t="s">
        <v>608</v>
      </c>
      <c r="G1217" s="49" t="s">
        <v>3175</v>
      </c>
      <c r="H1217" s="49" t="s">
        <v>1950</v>
      </c>
      <c r="I1217" s="51" t="s">
        <v>1682</v>
      </c>
      <c r="J1217" s="50" t="s">
        <v>3135</v>
      </c>
      <c r="K1217" t="str">
        <f t="shared" si="18"/>
        <v>M</v>
      </c>
    </row>
    <row r="1218" spans="1:11">
      <c r="A1218" s="48" t="s">
        <v>2793</v>
      </c>
      <c r="B1218" s="49" t="str">
        <f>_xlfn.XLOOKUP(Tabla8[[#This Row],[Codigo Area Liquidacion]],TBLAREA[PLANTA],TBLAREA[PROG])</f>
        <v>01</v>
      </c>
      <c r="C1218" s="50" t="s">
        <v>3036</v>
      </c>
      <c r="D1218" s="49" t="str">
        <f>Tabla8[[#This Row],[Numero Documento]]&amp;Tabla8[[#This Row],[PROG]]&amp;LEFT(Tabla8[[#This Row],[Tipo Empleado]],3)</f>
        <v>0410015687801EMP</v>
      </c>
      <c r="E1218" s="49" t="s">
        <v>3038</v>
      </c>
      <c r="F1218" s="50" t="s">
        <v>130</v>
      </c>
      <c r="G1218" s="49" t="s">
        <v>3133</v>
      </c>
      <c r="H1218" s="49" t="s">
        <v>1116</v>
      </c>
      <c r="I1218" s="51" t="s">
        <v>1679</v>
      </c>
      <c r="J1218" s="50" t="s">
        <v>3136</v>
      </c>
      <c r="K1218" t="str">
        <f t="shared" si="18"/>
        <v>F</v>
      </c>
    </row>
    <row r="1219" spans="1:11">
      <c r="A1219" s="48" t="s">
        <v>3391</v>
      </c>
      <c r="B1219" s="49" t="str">
        <f>_xlfn.XLOOKUP(Tabla8[[#This Row],[Codigo Area Liquidacion]],TBLAREA[PLANTA],TBLAREA[PROG])</f>
        <v>01</v>
      </c>
      <c r="C1219" s="50" t="s">
        <v>3036</v>
      </c>
      <c r="D1219" s="49" t="str">
        <f>Tabla8[[#This Row],[Numero Documento]]&amp;Tabla8[[#This Row],[PROG]]&amp;LEFT(Tabla8[[#This Row],[Tipo Empleado]],3)</f>
        <v>0410018158701EMP</v>
      </c>
      <c r="E1219" s="49" t="s">
        <v>3390</v>
      </c>
      <c r="F1219" s="50" t="s">
        <v>1763</v>
      </c>
      <c r="G1219" s="49" t="s">
        <v>3133</v>
      </c>
      <c r="H1219" s="49" t="s">
        <v>1116</v>
      </c>
      <c r="I1219" s="51" t="s">
        <v>1679</v>
      </c>
      <c r="J1219" s="50" t="s">
        <v>3135</v>
      </c>
      <c r="K1219" t="str">
        <f t="shared" si="18"/>
        <v>M</v>
      </c>
    </row>
    <row r="1220" spans="1:11">
      <c r="A1220" s="48" t="s">
        <v>3232</v>
      </c>
      <c r="B1220" s="49" t="str">
        <f>_xlfn.XLOOKUP(Tabla8[[#This Row],[Codigo Area Liquidacion]],TBLAREA[PLANTA],TBLAREA[PROG])</f>
        <v>01</v>
      </c>
      <c r="C1220" s="50" t="s">
        <v>11</v>
      </c>
      <c r="D1220" s="49" t="str">
        <f>Tabla8[[#This Row],[Numero Documento]]&amp;Tabla8[[#This Row],[PROG]]&amp;LEFT(Tabla8[[#This Row],[Tipo Empleado]],3)</f>
        <v>0410019541301FIJ</v>
      </c>
      <c r="E1220" s="49" t="s">
        <v>3215</v>
      </c>
      <c r="F1220" s="50" t="s">
        <v>30</v>
      </c>
      <c r="G1220" s="49" t="s">
        <v>3133</v>
      </c>
      <c r="H1220" s="49" t="s">
        <v>266</v>
      </c>
      <c r="I1220" s="51" t="s">
        <v>1687</v>
      </c>
      <c r="J1220" s="50" t="s">
        <v>3135</v>
      </c>
      <c r="K1220" t="str">
        <f t="shared" si="18"/>
        <v>M</v>
      </c>
    </row>
    <row r="1221" spans="1:11">
      <c r="A1221" s="48" t="s">
        <v>2509</v>
      </c>
      <c r="B1221" s="49" t="str">
        <f>_xlfn.XLOOKUP(Tabla8[[#This Row],[Codigo Area Liquidacion]],TBLAREA[PLANTA],TBLAREA[PROG])</f>
        <v>13</v>
      </c>
      <c r="C1221" s="50" t="s">
        <v>11</v>
      </c>
      <c r="D1221" s="49" t="str">
        <f>Tabla8[[#This Row],[Numero Documento]]&amp;Tabla8[[#This Row],[PROG]]&amp;LEFT(Tabla8[[#This Row],[Tipo Empleado]],3)</f>
        <v>0420005170613FIJ</v>
      </c>
      <c r="E1221" s="49" t="s">
        <v>1787</v>
      </c>
      <c r="F1221" s="50" t="s">
        <v>434</v>
      </c>
      <c r="G1221" s="49" t="s">
        <v>3175</v>
      </c>
      <c r="H1221" s="49" t="s">
        <v>1952</v>
      </c>
      <c r="I1221" s="51" t="s">
        <v>1677</v>
      </c>
      <c r="J1221" s="50" t="s">
        <v>3135</v>
      </c>
      <c r="K1221" t="str">
        <f t="shared" ref="K1221:K1284" si="19">LEFT(J1221,1)</f>
        <v>M</v>
      </c>
    </row>
    <row r="1222" spans="1:11">
      <c r="A1222" s="48" t="s">
        <v>3786</v>
      </c>
      <c r="B1222" s="49" t="str">
        <f>_xlfn.XLOOKUP(Tabla8[[#This Row],[Codigo Area Liquidacion]],TBLAREA[PLANTA],TBLAREA[PROG])</f>
        <v>01</v>
      </c>
      <c r="C1222" s="50" t="s">
        <v>3036</v>
      </c>
      <c r="D1222" s="49" t="str">
        <f>Tabla8[[#This Row],[Numero Documento]]&amp;Tabla8[[#This Row],[PROG]]&amp;LEFT(Tabla8[[#This Row],[Tipo Empleado]],3)</f>
        <v>0440001388601EMP</v>
      </c>
      <c r="E1222" s="49" t="s">
        <v>3785</v>
      </c>
      <c r="F1222" s="50" t="s">
        <v>1173</v>
      </c>
      <c r="G1222" s="49" t="s">
        <v>3133</v>
      </c>
      <c r="H1222" s="49" t="s">
        <v>1116</v>
      </c>
      <c r="I1222" s="51" t="s">
        <v>1679</v>
      </c>
      <c r="J1222" s="50" t="s">
        <v>3136</v>
      </c>
      <c r="K1222" t="str">
        <f t="shared" si="19"/>
        <v>F</v>
      </c>
    </row>
    <row r="1223" spans="1:11">
      <c r="A1223" s="48" t="s">
        <v>2460</v>
      </c>
      <c r="B1223" s="49" t="str">
        <f>_xlfn.XLOOKUP(Tabla8[[#This Row],[Codigo Area Liquidacion]],TBLAREA[PLANTA],TBLAREA[PROG])</f>
        <v>13</v>
      </c>
      <c r="C1223" s="50" t="s">
        <v>11</v>
      </c>
      <c r="D1223" s="49" t="str">
        <f>Tabla8[[#This Row],[Numero Documento]]&amp;Tabla8[[#This Row],[PROG]]&amp;LEFT(Tabla8[[#This Row],[Tipo Empleado]],3)</f>
        <v>0440007386413FIJ</v>
      </c>
      <c r="E1223" s="49" t="s">
        <v>527</v>
      </c>
      <c r="F1223" s="50" t="s">
        <v>8</v>
      </c>
      <c r="G1223" s="49" t="s">
        <v>3175</v>
      </c>
      <c r="H1223" s="49" t="s">
        <v>342</v>
      </c>
      <c r="I1223" s="51" t="s">
        <v>1670</v>
      </c>
      <c r="J1223" s="50" t="s">
        <v>3135</v>
      </c>
      <c r="K1223" t="str">
        <f t="shared" si="19"/>
        <v>M</v>
      </c>
    </row>
    <row r="1224" spans="1:11">
      <c r="A1224" s="48" t="s">
        <v>2301</v>
      </c>
      <c r="B1224" s="49" t="str">
        <f>_xlfn.XLOOKUP(Tabla8[[#This Row],[Codigo Area Liquidacion]],TBLAREA[PLANTA],TBLAREA[PROG])</f>
        <v>13</v>
      </c>
      <c r="C1224" s="50" t="s">
        <v>11</v>
      </c>
      <c r="D1224" s="49" t="str">
        <f>Tabla8[[#This Row],[Numero Documento]]&amp;Tabla8[[#This Row],[PROG]]&amp;LEFT(Tabla8[[#This Row],[Tipo Empleado]],3)</f>
        <v>0440009518013FIJ</v>
      </c>
      <c r="E1224" s="49" t="s">
        <v>368</v>
      </c>
      <c r="F1224" s="50" t="s">
        <v>128</v>
      </c>
      <c r="G1224" s="49" t="s">
        <v>3175</v>
      </c>
      <c r="H1224" s="49" t="s">
        <v>342</v>
      </c>
      <c r="I1224" s="51" t="s">
        <v>1670</v>
      </c>
      <c r="J1224" s="50" t="s">
        <v>3135</v>
      </c>
      <c r="K1224" t="str">
        <f t="shared" si="19"/>
        <v>M</v>
      </c>
    </row>
    <row r="1225" spans="1:11">
      <c r="A1225" s="48" t="s">
        <v>3033</v>
      </c>
      <c r="B1225" s="49" t="str">
        <f>_xlfn.XLOOKUP(Tabla8[[#This Row],[Codigo Area Liquidacion]],TBLAREA[PLANTA],TBLAREA[PROG])</f>
        <v>01</v>
      </c>
      <c r="C1225" s="50" t="s">
        <v>3045</v>
      </c>
      <c r="D1225" s="49" t="str">
        <f>Tabla8[[#This Row],[Numero Documento]]&amp;Tabla8[[#This Row],[PROG]]&amp;LEFT(Tabla8[[#This Row],[Tipo Empleado]],3)</f>
        <v>0440025509901PER</v>
      </c>
      <c r="E1225" s="49" t="s">
        <v>1066</v>
      </c>
      <c r="F1225" s="50" t="s">
        <v>1060</v>
      </c>
      <c r="G1225" s="49" t="s">
        <v>3133</v>
      </c>
      <c r="H1225" s="49" t="s">
        <v>1116</v>
      </c>
      <c r="I1225" s="51" t="s">
        <v>1679</v>
      </c>
      <c r="J1225" s="50" t="s">
        <v>3135</v>
      </c>
      <c r="K1225" t="str">
        <f t="shared" si="19"/>
        <v>M</v>
      </c>
    </row>
    <row r="1226" spans="1:11">
      <c r="A1226" s="48" t="s">
        <v>2772</v>
      </c>
      <c r="B1226" s="49" t="str">
        <f>_xlfn.XLOOKUP(Tabla8[[#This Row],[Codigo Area Liquidacion]],TBLAREA[PLANTA],TBLAREA[PROG])</f>
        <v>01</v>
      </c>
      <c r="C1226" s="50" t="s">
        <v>3036</v>
      </c>
      <c r="D1226" s="49" t="str">
        <f>Tabla8[[#This Row],[Numero Documento]]&amp;Tabla8[[#This Row],[PROG]]&amp;LEFT(Tabla8[[#This Row],[Tipo Empleado]],3)</f>
        <v>0450015703901EMP</v>
      </c>
      <c r="E1226" s="49" t="s">
        <v>1907</v>
      </c>
      <c r="F1226" s="50" t="s">
        <v>1173</v>
      </c>
      <c r="G1226" s="49" t="s">
        <v>3133</v>
      </c>
      <c r="H1226" s="49" t="s">
        <v>1116</v>
      </c>
      <c r="I1226" s="51" t="s">
        <v>1679</v>
      </c>
      <c r="J1226" s="50" t="s">
        <v>3135</v>
      </c>
      <c r="K1226" t="str">
        <f t="shared" si="19"/>
        <v>M</v>
      </c>
    </row>
    <row r="1227" spans="1:11">
      <c r="A1227" s="48" t="s">
        <v>2602</v>
      </c>
      <c r="B1227" s="49" t="str">
        <f>_xlfn.XLOOKUP(Tabla8[[#This Row],[Codigo Area Liquidacion]],TBLAREA[PLANTA],TBLAREA[PROG])</f>
        <v>11</v>
      </c>
      <c r="C1227" s="50" t="s">
        <v>11</v>
      </c>
      <c r="D1227" s="49" t="str">
        <f>Tabla8[[#This Row],[Numero Documento]]&amp;Tabla8[[#This Row],[PROG]]&amp;LEFT(Tabla8[[#This Row],[Tipo Empleado]],3)</f>
        <v>0460024753211FIJ</v>
      </c>
      <c r="E1227" s="49" t="s">
        <v>28</v>
      </c>
      <c r="F1227" s="50" t="s">
        <v>8</v>
      </c>
      <c r="G1227" s="49" t="s">
        <v>3145</v>
      </c>
      <c r="H1227" s="49" t="s">
        <v>18</v>
      </c>
      <c r="I1227" s="51" t="s">
        <v>1729</v>
      </c>
      <c r="J1227" s="50" t="s">
        <v>3136</v>
      </c>
      <c r="K1227" t="str">
        <f t="shared" si="19"/>
        <v>F</v>
      </c>
    </row>
    <row r="1228" spans="1:11">
      <c r="A1228" s="48" t="s">
        <v>2111</v>
      </c>
      <c r="B1228" s="49" t="str">
        <f>_xlfn.XLOOKUP(Tabla8[[#This Row],[Codigo Area Liquidacion]],TBLAREA[PLANTA],TBLAREA[PROG])</f>
        <v>01</v>
      </c>
      <c r="C1228" s="50" t="s">
        <v>11</v>
      </c>
      <c r="D1228" s="49" t="str">
        <f>Tabla8[[#This Row],[Numero Documento]]&amp;Tabla8[[#This Row],[PROG]]&amp;LEFT(Tabla8[[#This Row],[Tipo Empleado]],3)</f>
        <v>0470000533501FIJ</v>
      </c>
      <c r="E1228" s="49" t="s">
        <v>1121</v>
      </c>
      <c r="F1228" s="50" t="s">
        <v>196</v>
      </c>
      <c r="G1228" s="49" t="s">
        <v>3133</v>
      </c>
      <c r="H1228" s="49" t="s">
        <v>1115</v>
      </c>
      <c r="I1228" s="51" t="s">
        <v>1697</v>
      </c>
      <c r="J1228" s="50" t="s">
        <v>3135</v>
      </c>
      <c r="K1228" t="str">
        <f t="shared" si="19"/>
        <v>M</v>
      </c>
    </row>
    <row r="1229" spans="1:11">
      <c r="A1229" s="48" t="s">
        <v>2837</v>
      </c>
      <c r="B1229" s="49" t="str">
        <f>_xlfn.XLOOKUP(Tabla8[[#This Row],[Codigo Area Liquidacion]],TBLAREA[PLANTA],TBLAREA[PROG])</f>
        <v>01</v>
      </c>
      <c r="C1229" s="50" t="s">
        <v>3036</v>
      </c>
      <c r="D1229" s="49" t="str">
        <f>Tabla8[[#This Row],[Numero Documento]]&amp;Tabla8[[#This Row],[PROG]]&amp;LEFT(Tabla8[[#This Row],[Tipo Empleado]],3)</f>
        <v>0470000857801EMP</v>
      </c>
      <c r="E1229" s="49" t="s">
        <v>1176</v>
      </c>
      <c r="F1229" s="50" t="s">
        <v>1173</v>
      </c>
      <c r="G1229" s="49" t="s">
        <v>3133</v>
      </c>
      <c r="H1229" s="49" t="s">
        <v>1116</v>
      </c>
      <c r="I1229" s="51" t="s">
        <v>1679</v>
      </c>
      <c r="J1229" s="50" t="s">
        <v>3135</v>
      </c>
      <c r="K1229" t="str">
        <f t="shared" si="19"/>
        <v>M</v>
      </c>
    </row>
    <row r="1230" spans="1:11">
      <c r="A1230" s="48" t="s">
        <v>2665</v>
      </c>
      <c r="B1230" s="49" t="str">
        <f>_xlfn.XLOOKUP(Tabla8[[#This Row],[Codigo Area Liquidacion]],TBLAREA[PLANTA],TBLAREA[PROG])</f>
        <v>11</v>
      </c>
      <c r="C1230" s="50" t="s">
        <v>11</v>
      </c>
      <c r="D1230" s="49" t="str">
        <f>Tabla8[[#This Row],[Numero Documento]]&amp;Tabla8[[#This Row],[PROG]]&amp;LEFT(Tabla8[[#This Row],[Tipo Empleado]],3)</f>
        <v>0470004239511FIJ</v>
      </c>
      <c r="E1230" s="49" t="s">
        <v>49</v>
      </c>
      <c r="F1230" s="50" t="s">
        <v>45</v>
      </c>
      <c r="G1230" s="49" t="s">
        <v>3145</v>
      </c>
      <c r="H1230" s="49" t="s">
        <v>18</v>
      </c>
      <c r="I1230" s="51" t="s">
        <v>1729</v>
      </c>
      <c r="J1230" s="50" t="s">
        <v>3135</v>
      </c>
      <c r="K1230" t="str">
        <f t="shared" si="19"/>
        <v>M</v>
      </c>
    </row>
    <row r="1231" spans="1:11">
      <c r="A1231" s="48" t="s">
        <v>3756</v>
      </c>
      <c r="B1231" s="49" t="str">
        <f>_xlfn.XLOOKUP(Tabla8[[#This Row],[Codigo Area Liquidacion]],TBLAREA[PLANTA],TBLAREA[PROG])</f>
        <v>01</v>
      </c>
      <c r="C1231" s="50" t="s">
        <v>3036</v>
      </c>
      <c r="D1231" s="49" t="str">
        <f>Tabla8[[#This Row],[Numero Documento]]&amp;Tabla8[[#This Row],[PROG]]&amp;LEFT(Tabla8[[#This Row],[Tipo Empleado]],3)</f>
        <v>0470005368101EMP</v>
      </c>
      <c r="E1231" s="49" t="s">
        <v>3755</v>
      </c>
      <c r="F1231" s="50" t="s">
        <v>196</v>
      </c>
      <c r="G1231" s="49" t="s">
        <v>3133</v>
      </c>
      <c r="H1231" s="49" t="s">
        <v>1116</v>
      </c>
      <c r="I1231" s="51" t="s">
        <v>1679</v>
      </c>
      <c r="J1231" s="50" t="s">
        <v>3135</v>
      </c>
      <c r="K1231" t="str">
        <f t="shared" si="19"/>
        <v>M</v>
      </c>
    </row>
    <row r="1232" spans="1:11">
      <c r="A1232" s="48" t="s">
        <v>2261</v>
      </c>
      <c r="B1232" s="49" t="str">
        <f>_xlfn.XLOOKUP(Tabla8[[#This Row],[Codigo Area Liquidacion]],TBLAREA[PLANTA],TBLAREA[PROG])</f>
        <v>01</v>
      </c>
      <c r="C1232" s="50" t="s">
        <v>11</v>
      </c>
      <c r="D1232" s="49" t="str">
        <f>Tabla8[[#This Row],[Numero Documento]]&amp;Tabla8[[#This Row],[PROG]]&amp;LEFT(Tabla8[[#This Row],[Tipo Empleado]],3)</f>
        <v>0470010918601FIJ</v>
      </c>
      <c r="E1232" s="49" t="s">
        <v>1127</v>
      </c>
      <c r="F1232" s="50" t="s">
        <v>196</v>
      </c>
      <c r="G1232" s="49" t="s">
        <v>3133</v>
      </c>
      <c r="H1232" s="49" t="s">
        <v>1115</v>
      </c>
      <c r="I1232" s="51" t="s">
        <v>1697</v>
      </c>
      <c r="J1232" s="50" t="s">
        <v>3135</v>
      </c>
      <c r="K1232" t="str">
        <f t="shared" si="19"/>
        <v>M</v>
      </c>
    </row>
    <row r="1233" spans="1:11">
      <c r="A1233" s="48" t="s">
        <v>2900</v>
      </c>
      <c r="B1233" s="49" t="str">
        <f>_xlfn.XLOOKUP(Tabla8[[#This Row],[Codigo Area Liquidacion]],TBLAREA[PLANTA],TBLAREA[PROG])</f>
        <v>01</v>
      </c>
      <c r="C1233" s="50" t="s">
        <v>3046</v>
      </c>
      <c r="D1233" s="49" t="str">
        <f>Tabla8[[#This Row],[Numero Documento]]&amp;Tabla8[[#This Row],[PROG]]&amp;LEFT(Tabla8[[#This Row],[Tipo Empleado]],3)</f>
        <v>0470016313401TRA</v>
      </c>
      <c r="E1233" s="49" t="s">
        <v>1013</v>
      </c>
      <c r="F1233" s="50" t="s">
        <v>1014</v>
      </c>
      <c r="G1233" s="49" t="s">
        <v>3133</v>
      </c>
      <c r="H1233" s="49" t="s">
        <v>1116</v>
      </c>
      <c r="I1233" s="51" t="s">
        <v>1679</v>
      </c>
      <c r="J1233" s="50" t="s">
        <v>3135</v>
      </c>
      <c r="K1233" t="str">
        <f t="shared" si="19"/>
        <v>M</v>
      </c>
    </row>
    <row r="1234" spans="1:11">
      <c r="A1234" s="48" t="s">
        <v>2879</v>
      </c>
      <c r="B1234" s="49" t="str">
        <f>_xlfn.XLOOKUP(Tabla8[[#This Row],[Codigo Area Liquidacion]],TBLAREA[PLANTA],TBLAREA[PROG])</f>
        <v>01</v>
      </c>
      <c r="C1234" s="50" t="s">
        <v>3036</v>
      </c>
      <c r="D1234" s="49" t="str">
        <f>Tabla8[[#This Row],[Numero Documento]]&amp;Tabla8[[#This Row],[PROG]]&amp;LEFT(Tabla8[[#This Row],[Tipo Empleado]],3)</f>
        <v>0470016471001EMP</v>
      </c>
      <c r="E1234" s="49" t="s">
        <v>1887</v>
      </c>
      <c r="F1234" s="50" t="s">
        <v>196</v>
      </c>
      <c r="G1234" s="49" t="s">
        <v>3133</v>
      </c>
      <c r="H1234" s="49" t="s">
        <v>1116</v>
      </c>
      <c r="I1234" s="51" t="s">
        <v>1679</v>
      </c>
      <c r="J1234" s="50" t="s">
        <v>3135</v>
      </c>
      <c r="K1234" t="str">
        <f t="shared" si="19"/>
        <v>M</v>
      </c>
    </row>
    <row r="1235" spans="1:11">
      <c r="A1235" s="48" t="s">
        <v>1402</v>
      </c>
      <c r="B1235" s="49" t="str">
        <f>_xlfn.XLOOKUP(Tabla8[[#This Row],[Codigo Area Liquidacion]],TBLAREA[PLANTA],TBLAREA[PROG])</f>
        <v>13</v>
      </c>
      <c r="C1235" s="50" t="s">
        <v>11</v>
      </c>
      <c r="D1235" s="49" t="str">
        <f>Tabla8[[#This Row],[Numero Documento]]&amp;Tabla8[[#This Row],[PROG]]&amp;LEFT(Tabla8[[#This Row],[Tipo Empleado]],3)</f>
        <v>0470019992213FIJ</v>
      </c>
      <c r="E1235" s="49" t="s">
        <v>370</v>
      </c>
      <c r="F1235" s="50" t="s">
        <v>371</v>
      </c>
      <c r="G1235" s="49" t="s">
        <v>3175</v>
      </c>
      <c r="H1235" s="49" t="s">
        <v>342</v>
      </c>
      <c r="I1235" s="51" t="s">
        <v>1670</v>
      </c>
      <c r="J1235" s="50" t="s">
        <v>3136</v>
      </c>
      <c r="K1235" t="str">
        <f t="shared" si="19"/>
        <v>F</v>
      </c>
    </row>
    <row r="1236" spans="1:11">
      <c r="A1236" s="48" t="s">
        <v>2093</v>
      </c>
      <c r="B1236" s="49" t="str">
        <f>_xlfn.XLOOKUP(Tabla8[[#This Row],[Codigo Area Liquidacion]],TBLAREA[PLANTA],TBLAREA[PROG])</f>
        <v>01</v>
      </c>
      <c r="C1236" s="50" t="s">
        <v>11</v>
      </c>
      <c r="D1236" s="49" t="str">
        <f>Tabla8[[#This Row],[Numero Documento]]&amp;Tabla8[[#This Row],[PROG]]&amp;LEFT(Tabla8[[#This Row],[Tipo Empleado]],3)</f>
        <v>0470054514001FIJ</v>
      </c>
      <c r="E1236" s="49" t="s">
        <v>678</v>
      </c>
      <c r="F1236" s="50" t="s">
        <v>679</v>
      </c>
      <c r="G1236" s="49" t="s">
        <v>3133</v>
      </c>
      <c r="H1236" s="49" t="s">
        <v>674</v>
      </c>
      <c r="I1236" s="51" t="s">
        <v>1689</v>
      </c>
      <c r="J1236" s="50" t="s">
        <v>3135</v>
      </c>
      <c r="K1236" t="str">
        <f t="shared" si="19"/>
        <v>M</v>
      </c>
    </row>
    <row r="1237" spans="1:11">
      <c r="A1237" s="52" t="s">
        <v>1377</v>
      </c>
      <c r="B1237" s="49" t="str">
        <f>_xlfn.XLOOKUP(Tabla8[[#This Row],[Codigo Area Liquidacion]],TBLAREA[PLANTA],TBLAREA[PROG])</f>
        <v>01</v>
      </c>
      <c r="C1237" s="50" t="s">
        <v>3036</v>
      </c>
      <c r="D1237" s="49" t="str">
        <f>Tabla8[[#This Row],[Numero Documento]]&amp;Tabla8[[#This Row],[PROG]]&amp;LEFT(Tabla8[[#This Row],[Tipo Empleado]],3)</f>
        <v>0470089007401EMP</v>
      </c>
      <c r="E1237" s="49" t="s">
        <v>688</v>
      </c>
      <c r="F1237" s="50" t="s">
        <v>10</v>
      </c>
      <c r="G1237" s="49" t="s">
        <v>3133</v>
      </c>
      <c r="H1237" s="49" t="s">
        <v>1116</v>
      </c>
      <c r="I1237" s="51" t="s">
        <v>1679</v>
      </c>
      <c r="J1237" s="50" t="s">
        <v>3136</v>
      </c>
      <c r="K1237" t="str">
        <f t="shared" si="19"/>
        <v>F</v>
      </c>
    </row>
    <row r="1238" spans="1:11">
      <c r="A1238" s="48" t="s">
        <v>1377</v>
      </c>
      <c r="B1238" s="49" t="str">
        <f>_xlfn.XLOOKUP(Tabla8[[#This Row],[Codigo Area Liquidacion]],TBLAREA[PLANTA],TBLAREA[PROG])</f>
        <v>01</v>
      </c>
      <c r="C1238" s="50" t="s">
        <v>11</v>
      </c>
      <c r="D1238" s="49" t="str">
        <f>Tabla8[[#This Row],[Numero Documento]]&amp;Tabla8[[#This Row],[PROG]]&amp;LEFT(Tabla8[[#This Row],[Tipo Empleado]],3)</f>
        <v>0470089007401FIJ</v>
      </c>
      <c r="E1238" s="49" t="s">
        <v>688</v>
      </c>
      <c r="F1238" s="50" t="s">
        <v>10</v>
      </c>
      <c r="G1238" s="49" t="s">
        <v>3133</v>
      </c>
      <c r="H1238" s="49" t="s">
        <v>1953</v>
      </c>
      <c r="I1238" s="51" t="s">
        <v>1669</v>
      </c>
      <c r="J1238" s="50" t="s">
        <v>3136</v>
      </c>
      <c r="K1238" t="str">
        <f t="shared" si="19"/>
        <v>F</v>
      </c>
    </row>
    <row r="1239" spans="1:11">
      <c r="A1239" s="48" t="s">
        <v>4103</v>
      </c>
      <c r="B1239" s="49" t="str">
        <f>_xlfn.XLOOKUP(Tabla8[[#This Row],[Codigo Area Liquidacion]],TBLAREA[PLANTA],TBLAREA[PROG])</f>
        <v>13</v>
      </c>
      <c r="C1239" s="50" t="s">
        <v>11</v>
      </c>
      <c r="D1239" s="49" t="str">
        <f>Tabla8[[#This Row],[Numero Documento]]&amp;Tabla8[[#This Row],[PROG]]&amp;LEFT(Tabla8[[#This Row],[Tipo Empleado]],3)</f>
        <v>0470102491313FIJ</v>
      </c>
      <c r="E1239" s="49" t="s">
        <v>3932</v>
      </c>
      <c r="F1239" s="50" t="s">
        <v>128</v>
      </c>
      <c r="G1239" s="49" t="s">
        <v>3175</v>
      </c>
      <c r="H1239" s="49" t="s">
        <v>1952</v>
      </c>
      <c r="I1239" s="51" t="s">
        <v>1677</v>
      </c>
      <c r="J1239" s="50" t="s">
        <v>3135</v>
      </c>
      <c r="K1239" t="str">
        <f t="shared" si="19"/>
        <v>M</v>
      </c>
    </row>
    <row r="1240" spans="1:11">
      <c r="A1240" s="48" t="s">
        <v>2784</v>
      </c>
      <c r="B1240" s="49" t="str">
        <f>_xlfn.XLOOKUP(Tabla8[[#This Row],[Codigo Area Liquidacion]],TBLAREA[PLANTA],TBLAREA[PROG])</f>
        <v>01</v>
      </c>
      <c r="C1240" s="50" t="s">
        <v>3036</v>
      </c>
      <c r="D1240" s="49" t="str">
        <f>Tabla8[[#This Row],[Numero Documento]]&amp;Tabla8[[#This Row],[PROG]]&amp;LEFT(Tabla8[[#This Row],[Tipo Empleado]],3)</f>
        <v>0470108151701EMP</v>
      </c>
      <c r="E1240" s="49" t="s">
        <v>1029</v>
      </c>
      <c r="F1240" s="50" t="s">
        <v>3134</v>
      </c>
      <c r="G1240" s="49" t="s">
        <v>3133</v>
      </c>
      <c r="H1240" s="49" t="s">
        <v>1116</v>
      </c>
      <c r="I1240" s="51" t="s">
        <v>1679</v>
      </c>
      <c r="J1240" s="50" t="s">
        <v>3136</v>
      </c>
      <c r="K1240" t="str">
        <f t="shared" si="19"/>
        <v>F</v>
      </c>
    </row>
    <row r="1241" spans="1:11">
      <c r="A1241" s="48" t="s">
        <v>2948</v>
      </c>
      <c r="B1241" s="49" t="str">
        <f>_xlfn.XLOOKUP(Tabla8[[#This Row],[Codigo Area Liquidacion]],TBLAREA[PLANTA],TBLAREA[PROG])</f>
        <v>01</v>
      </c>
      <c r="C1241" s="50" t="s">
        <v>3045</v>
      </c>
      <c r="D1241" s="49" t="str">
        <f>Tabla8[[#This Row],[Numero Documento]]&amp;Tabla8[[#This Row],[PROG]]&amp;LEFT(Tabla8[[#This Row],[Tipo Empleado]],3)</f>
        <v>0470120865601PER</v>
      </c>
      <c r="E1241" s="49" t="s">
        <v>1788</v>
      </c>
      <c r="F1241" s="50" t="s">
        <v>1060</v>
      </c>
      <c r="G1241" s="49" t="s">
        <v>3133</v>
      </c>
      <c r="H1241" s="49" t="s">
        <v>1116</v>
      </c>
      <c r="I1241" s="51" t="s">
        <v>1679</v>
      </c>
      <c r="J1241" s="50" t="s">
        <v>3135</v>
      </c>
      <c r="K1241" t="str">
        <f t="shared" si="19"/>
        <v>M</v>
      </c>
    </row>
    <row r="1242" spans="1:11">
      <c r="A1242" s="48" t="s">
        <v>2400</v>
      </c>
      <c r="B1242" s="49" t="str">
        <f>_xlfn.XLOOKUP(Tabla8[[#This Row],[Codigo Area Liquidacion]],TBLAREA[PLANTA],TBLAREA[PROG])</f>
        <v>13</v>
      </c>
      <c r="C1242" s="50" t="s">
        <v>11</v>
      </c>
      <c r="D1242" s="49" t="str">
        <f>Tabla8[[#This Row],[Numero Documento]]&amp;Tabla8[[#This Row],[PROG]]&amp;LEFT(Tabla8[[#This Row],[Tipo Empleado]],3)</f>
        <v>0470133952713FIJ</v>
      </c>
      <c r="E1242" s="49" t="s">
        <v>1789</v>
      </c>
      <c r="F1242" s="50" t="s">
        <v>27</v>
      </c>
      <c r="G1242" s="49" t="s">
        <v>3175</v>
      </c>
      <c r="H1242" s="49" t="s">
        <v>1952</v>
      </c>
      <c r="I1242" s="51" t="s">
        <v>1677</v>
      </c>
      <c r="J1242" s="50" t="s">
        <v>3135</v>
      </c>
      <c r="K1242" t="str">
        <f t="shared" si="19"/>
        <v>M</v>
      </c>
    </row>
    <row r="1243" spans="1:11">
      <c r="A1243" s="48" t="s">
        <v>2231</v>
      </c>
      <c r="B1243" s="49" t="str">
        <f>_xlfn.XLOOKUP(Tabla8[[#This Row],[Codigo Area Liquidacion]],TBLAREA[PLANTA],TBLAREA[PROG])</f>
        <v>01</v>
      </c>
      <c r="C1243" s="50" t="s">
        <v>11</v>
      </c>
      <c r="D1243" s="49" t="str">
        <f>Tabla8[[#This Row],[Numero Documento]]&amp;Tabla8[[#This Row],[PROG]]&amp;LEFT(Tabla8[[#This Row],[Tipo Empleado]],3)</f>
        <v>0470140162401FIJ</v>
      </c>
      <c r="E1243" s="49" t="s">
        <v>1234</v>
      </c>
      <c r="F1243" s="50" t="s">
        <v>928</v>
      </c>
      <c r="G1243" s="49" t="s">
        <v>3133</v>
      </c>
      <c r="H1243" s="49" t="s">
        <v>1958</v>
      </c>
      <c r="I1243" s="51" t="s">
        <v>1676</v>
      </c>
      <c r="J1243" s="50" t="s">
        <v>3135</v>
      </c>
      <c r="K1243" t="str">
        <f t="shared" si="19"/>
        <v>M</v>
      </c>
    </row>
    <row r="1244" spans="1:11">
      <c r="A1244" s="48" t="s">
        <v>2413</v>
      </c>
      <c r="B1244" s="49" t="str">
        <f>_xlfn.XLOOKUP(Tabla8[[#This Row],[Codigo Area Liquidacion]],TBLAREA[PLANTA],TBLAREA[PROG])</f>
        <v>13</v>
      </c>
      <c r="C1244" s="50" t="s">
        <v>11</v>
      </c>
      <c r="D1244" s="49" t="str">
        <f>Tabla8[[#This Row],[Numero Documento]]&amp;Tabla8[[#This Row],[PROG]]&amp;LEFT(Tabla8[[#This Row],[Tipo Empleado]],3)</f>
        <v>0470167048313FIJ</v>
      </c>
      <c r="E1244" s="49" t="s">
        <v>1790</v>
      </c>
      <c r="F1244" s="50" t="s">
        <v>27</v>
      </c>
      <c r="G1244" s="49" t="s">
        <v>3175</v>
      </c>
      <c r="H1244" s="49" t="s">
        <v>1952</v>
      </c>
      <c r="I1244" s="51" t="s">
        <v>1677</v>
      </c>
      <c r="J1244" s="50" t="s">
        <v>3135</v>
      </c>
      <c r="K1244" t="str">
        <f t="shared" si="19"/>
        <v>M</v>
      </c>
    </row>
    <row r="1245" spans="1:11">
      <c r="A1245" s="48" t="s">
        <v>2099</v>
      </c>
      <c r="B1245" s="49" t="str">
        <f>_xlfn.XLOOKUP(Tabla8[[#This Row],[Codigo Area Liquidacion]],TBLAREA[PLANTA],TBLAREA[PROG])</f>
        <v>01</v>
      </c>
      <c r="C1245" s="50" t="s">
        <v>11</v>
      </c>
      <c r="D1245" s="49" t="str">
        <f>Tabla8[[#This Row],[Numero Documento]]&amp;Tabla8[[#This Row],[PROG]]&amp;LEFT(Tabla8[[#This Row],[Tipo Empleado]],3)</f>
        <v>0470188754101FIJ</v>
      </c>
      <c r="E1245" s="49" t="s">
        <v>1221</v>
      </c>
      <c r="F1245" s="50" t="s">
        <v>1220</v>
      </c>
      <c r="G1245" s="49" t="s">
        <v>3133</v>
      </c>
      <c r="H1245" s="49" t="s">
        <v>288</v>
      </c>
      <c r="I1245" s="51" t="s">
        <v>1668</v>
      </c>
      <c r="J1245" s="50" t="s">
        <v>3135</v>
      </c>
      <c r="K1245" t="str">
        <f t="shared" si="19"/>
        <v>M</v>
      </c>
    </row>
    <row r="1246" spans="1:11">
      <c r="A1246" s="48" t="s">
        <v>2536</v>
      </c>
      <c r="B1246" s="49" t="str">
        <f>_xlfn.XLOOKUP(Tabla8[[#This Row],[Codigo Area Liquidacion]],TBLAREA[PLANTA],TBLAREA[PROG])</f>
        <v>13</v>
      </c>
      <c r="C1246" s="50" t="s">
        <v>11</v>
      </c>
      <c r="D1246" s="49" t="str">
        <f>Tabla8[[#This Row],[Numero Documento]]&amp;Tabla8[[#This Row],[PROG]]&amp;LEFT(Tabla8[[#This Row],[Tipo Empleado]],3)</f>
        <v>0470206312613FIJ</v>
      </c>
      <c r="E1246" s="49" t="s">
        <v>669</v>
      </c>
      <c r="F1246" s="50" t="s">
        <v>8</v>
      </c>
      <c r="G1246" s="49" t="s">
        <v>3175</v>
      </c>
      <c r="H1246" s="49" t="s">
        <v>1952</v>
      </c>
      <c r="I1246" s="51" t="s">
        <v>1677</v>
      </c>
      <c r="J1246" s="50" t="s">
        <v>3135</v>
      </c>
      <c r="K1246" t="str">
        <f t="shared" si="19"/>
        <v>M</v>
      </c>
    </row>
    <row r="1247" spans="1:11">
      <c r="A1247" s="48" t="s">
        <v>2812</v>
      </c>
      <c r="B1247" s="49" t="str">
        <f>_xlfn.XLOOKUP(Tabla8[[#This Row],[Codigo Area Liquidacion]],TBLAREA[PLANTA],TBLAREA[PROG])</f>
        <v>01</v>
      </c>
      <c r="C1247" s="50" t="s">
        <v>3036</v>
      </c>
      <c r="D1247" s="49" t="str">
        <f>Tabla8[[#This Row],[Numero Documento]]&amp;Tabla8[[#This Row],[PROG]]&amp;LEFT(Tabla8[[#This Row],[Tipo Empleado]],3)</f>
        <v>0480005615401EMP</v>
      </c>
      <c r="E1247" s="49" t="s">
        <v>1178</v>
      </c>
      <c r="F1247" s="50" t="s">
        <v>1173</v>
      </c>
      <c r="G1247" s="49" t="s">
        <v>3133</v>
      </c>
      <c r="H1247" s="49" t="s">
        <v>1116</v>
      </c>
      <c r="I1247" s="51" t="s">
        <v>1679</v>
      </c>
      <c r="J1247" s="50" t="s">
        <v>3135</v>
      </c>
      <c r="K1247" t="str">
        <f t="shared" si="19"/>
        <v>M</v>
      </c>
    </row>
    <row r="1248" spans="1:11">
      <c r="A1248" s="48" t="s">
        <v>3809</v>
      </c>
      <c r="B1248" s="49" t="str">
        <f>_xlfn.XLOOKUP(Tabla8[[#This Row],[Codigo Area Liquidacion]],TBLAREA[PLANTA],TBLAREA[PROG])</f>
        <v>01</v>
      </c>
      <c r="C1248" s="50" t="s">
        <v>3036</v>
      </c>
      <c r="D1248" s="49" t="str">
        <f>Tabla8[[#This Row],[Numero Documento]]&amp;Tabla8[[#This Row],[PROG]]&amp;LEFT(Tabla8[[#This Row],[Tipo Empleado]],3)</f>
        <v>0480010944101EMP</v>
      </c>
      <c r="E1248" s="49" t="s">
        <v>3808</v>
      </c>
      <c r="F1248" s="50" t="s">
        <v>130</v>
      </c>
      <c r="G1248" s="49" t="s">
        <v>3133</v>
      </c>
      <c r="H1248" s="49" t="s">
        <v>1116</v>
      </c>
      <c r="I1248" s="51" t="s">
        <v>1679</v>
      </c>
      <c r="J1248" s="50" t="s">
        <v>3136</v>
      </c>
      <c r="K1248" t="str">
        <f t="shared" si="19"/>
        <v>F</v>
      </c>
    </row>
    <row r="1249" spans="1:11">
      <c r="A1249" s="48" t="s">
        <v>2227</v>
      </c>
      <c r="B1249" s="49" t="str">
        <f>_xlfn.XLOOKUP(Tabla8[[#This Row],[Codigo Area Liquidacion]],TBLAREA[PLANTA],TBLAREA[PROG])</f>
        <v>01</v>
      </c>
      <c r="C1249" s="50" t="s">
        <v>11</v>
      </c>
      <c r="D1249" s="49" t="str">
        <f>Tabla8[[#This Row],[Numero Documento]]&amp;Tabla8[[#This Row],[PROG]]&amp;LEFT(Tabla8[[#This Row],[Tipo Empleado]],3)</f>
        <v>0480029792301FIJ</v>
      </c>
      <c r="E1249" s="49" t="s">
        <v>3171</v>
      </c>
      <c r="F1249" s="50" t="s">
        <v>196</v>
      </c>
      <c r="G1249" s="49" t="s">
        <v>3133</v>
      </c>
      <c r="H1249" s="49" t="s">
        <v>1115</v>
      </c>
      <c r="I1249" s="51" t="s">
        <v>1697</v>
      </c>
      <c r="J1249" s="50" t="s">
        <v>3135</v>
      </c>
      <c r="K1249" t="str">
        <f t="shared" si="19"/>
        <v>M</v>
      </c>
    </row>
    <row r="1250" spans="1:11">
      <c r="A1250" s="48" t="s">
        <v>2040</v>
      </c>
      <c r="B1250" s="49" t="str">
        <f>_xlfn.XLOOKUP(Tabla8[[#This Row],[Codigo Area Liquidacion]],TBLAREA[PLANTA],TBLAREA[PROG])</f>
        <v>01</v>
      </c>
      <c r="C1250" s="50" t="s">
        <v>11</v>
      </c>
      <c r="D1250" s="49" t="str">
        <f>Tabla8[[#This Row],[Numero Documento]]&amp;Tabla8[[#This Row],[PROG]]&amp;LEFT(Tabla8[[#This Row],[Tipo Empleado]],3)</f>
        <v>0480047644401FIJ</v>
      </c>
      <c r="E1250" s="49" t="s">
        <v>1118</v>
      </c>
      <c r="F1250" s="50" t="s">
        <v>196</v>
      </c>
      <c r="G1250" s="49" t="s">
        <v>3133</v>
      </c>
      <c r="H1250" s="49" t="s">
        <v>1115</v>
      </c>
      <c r="I1250" s="51" t="s">
        <v>1697</v>
      </c>
      <c r="J1250" s="50" t="s">
        <v>3135</v>
      </c>
      <c r="K1250" t="str">
        <f t="shared" si="19"/>
        <v>M</v>
      </c>
    </row>
    <row r="1251" spans="1:11">
      <c r="A1251" s="48" t="s">
        <v>2022</v>
      </c>
      <c r="B1251" s="49" t="str">
        <f>_xlfn.XLOOKUP(Tabla8[[#This Row],[Codigo Area Liquidacion]],TBLAREA[PLANTA],TBLAREA[PROG])</f>
        <v>01</v>
      </c>
      <c r="C1251" s="50" t="s">
        <v>11</v>
      </c>
      <c r="D1251" s="49" t="str">
        <f>Tabla8[[#This Row],[Numero Documento]]&amp;Tabla8[[#This Row],[PROG]]&amp;LEFT(Tabla8[[#This Row],[Tipo Empleado]],3)</f>
        <v>0480050567101FIJ</v>
      </c>
      <c r="E1251" s="49" t="s">
        <v>1114</v>
      </c>
      <c r="F1251" s="50" t="s">
        <v>196</v>
      </c>
      <c r="G1251" s="49" t="s">
        <v>3133</v>
      </c>
      <c r="H1251" s="49" t="s">
        <v>1115</v>
      </c>
      <c r="I1251" s="51" t="s">
        <v>1697</v>
      </c>
      <c r="J1251" s="50" t="s">
        <v>3135</v>
      </c>
      <c r="K1251" t="str">
        <f t="shared" si="19"/>
        <v>M</v>
      </c>
    </row>
    <row r="1252" spans="1:11">
      <c r="A1252" s="48" t="s">
        <v>2189</v>
      </c>
      <c r="B1252" s="49" t="str">
        <f>_xlfn.XLOOKUP(Tabla8[[#This Row],[Codigo Area Liquidacion]],TBLAREA[PLANTA],TBLAREA[PROG])</f>
        <v>01</v>
      </c>
      <c r="C1252" s="50" t="s">
        <v>11</v>
      </c>
      <c r="D1252" s="49" t="str">
        <f>Tabla8[[#This Row],[Numero Documento]]&amp;Tabla8[[#This Row],[PROG]]&amp;LEFT(Tabla8[[#This Row],[Tipo Empleado]],3)</f>
        <v>0480079951401FIJ</v>
      </c>
      <c r="E1252" s="49" t="s">
        <v>1086</v>
      </c>
      <c r="F1252" s="50" t="s">
        <v>1087</v>
      </c>
      <c r="G1252" s="49" t="s">
        <v>3133</v>
      </c>
      <c r="H1252" s="49" t="s">
        <v>1116</v>
      </c>
      <c r="I1252" s="51" t="s">
        <v>1679</v>
      </c>
      <c r="J1252" s="50" t="s">
        <v>3135</v>
      </c>
      <c r="K1252" t="str">
        <f t="shared" si="19"/>
        <v>M</v>
      </c>
    </row>
    <row r="1253" spans="1:11">
      <c r="A1253" s="48" t="s">
        <v>2405</v>
      </c>
      <c r="B1253" s="49" t="str">
        <f>_xlfn.XLOOKUP(Tabla8[[#This Row],[Codigo Area Liquidacion]],TBLAREA[PLANTA],TBLAREA[PROG])</f>
        <v>13</v>
      </c>
      <c r="C1253" s="50" t="s">
        <v>11</v>
      </c>
      <c r="D1253" s="49" t="str">
        <f>Tabla8[[#This Row],[Numero Documento]]&amp;Tabla8[[#This Row],[PROG]]&amp;LEFT(Tabla8[[#This Row],[Tipo Empleado]],3)</f>
        <v>0490007281213FIJ</v>
      </c>
      <c r="E1253" s="49" t="s">
        <v>312</v>
      </c>
      <c r="F1253" s="50" t="s">
        <v>27</v>
      </c>
      <c r="G1253" s="49" t="s">
        <v>3175</v>
      </c>
      <c r="H1253" s="49" t="s">
        <v>1952</v>
      </c>
      <c r="I1253" s="51" t="s">
        <v>1677</v>
      </c>
      <c r="J1253" s="50" t="s">
        <v>3135</v>
      </c>
      <c r="K1253" t="str">
        <f t="shared" si="19"/>
        <v>M</v>
      </c>
    </row>
    <row r="1254" spans="1:11">
      <c r="A1254" s="48" t="s">
        <v>2510</v>
      </c>
      <c r="B1254" s="49" t="str">
        <f>_xlfn.XLOOKUP(Tabla8[[#This Row],[Codigo Area Liquidacion]],TBLAREA[PLANTA],TBLAREA[PROG])</f>
        <v>13</v>
      </c>
      <c r="C1254" s="50" t="s">
        <v>11</v>
      </c>
      <c r="D1254" s="49" t="str">
        <f>Tabla8[[#This Row],[Numero Documento]]&amp;Tabla8[[#This Row],[PROG]]&amp;LEFT(Tabla8[[#This Row],[Tipo Empleado]],3)</f>
        <v>0490028541413FIJ</v>
      </c>
      <c r="E1254" s="49" t="s">
        <v>568</v>
      </c>
      <c r="F1254" s="50" t="s">
        <v>128</v>
      </c>
      <c r="G1254" s="49" t="s">
        <v>3175</v>
      </c>
      <c r="H1254" s="49" t="s">
        <v>342</v>
      </c>
      <c r="I1254" s="51" t="s">
        <v>1670</v>
      </c>
      <c r="J1254" s="50" t="s">
        <v>3135</v>
      </c>
      <c r="K1254" t="str">
        <f t="shared" si="19"/>
        <v>M</v>
      </c>
    </row>
    <row r="1255" spans="1:11">
      <c r="A1255" s="48" t="s">
        <v>2765</v>
      </c>
      <c r="B1255" s="49" t="str">
        <f>_xlfn.XLOOKUP(Tabla8[[#This Row],[Codigo Area Liquidacion]],TBLAREA[PLANTA],TBLAREA[PROG])</f>
        <v>01</v>
      </c>
      <c r="C1255" s="50" t="s">
        <v>3036</v>
      </c>
      <c r="D1255" s="49" t="str">
        <f>Tabla8[[#This Row],[Numero Documento]]&amp;Tabla8[[#This Row],[PROG]]&amp;LEFT(Tabla8[[#This Row],[Tipo Empleado]],3)</f>
        <v>0490034097901EMP</v>
      </c>
      <c r="E1255" s="49" t="s">
        <v>1181</v>
      </c>
      <c r="F1255" s="50" t="s">
        <v>1173</v>
      </c>
      <c r="G1255" s="49" t="s">
        <v>3133</v>
      </c>
      <c r="H1255" s="49" t="s">
        <v>1116</v>
      </c>
      <c r="I1255" s="51" t="s">
        <v>1679</v>
      </c>
      <c r="J1255" s="50" t="s">
        <v>3135</v>
      </c>
      <c r="K1255" t="str">
        <f t="shared" si="19"/>
        <v>M</v>
      </c>
    </row>
    <row r="1256" spans="1:11">
      <c r="A1256" s="48" t="s">
        <v>1456</v>
      </c>
      <c r="B1256" s="49" t="str">
        <f>_xlfn.XLOOKUP(Tabla8[[#This Row],[Codigo Area Liquidacion]],TBLAREA[PLANTA],TBLAREA[PROG])</f>
        <v>13</v>
      </c>
      <c r="C1256" s="50" t="s">
        <v>11</v>
      </c>
      <c r="D1256" s="49" t="str">
        <f>Tabla8[[#This Row],[Numero Documento]]&amp;Tabla8[[#This Row],[PROG]]&amp;LEFT(Tabla8[[#This Row],[Tipo Empleado]],3)</f>
        <v>0490034781813FIJ</v>
      </c>
      <c r="E1256" s="49" t="s">
        <v>253</v>
      </c>
      <c r="F1256" s="50" t="s">
        <v>254</v>
      </c>
      <c r="G1256" s="49" t="s">
        <v>3175</v>
      </c>
      <c r="H1256" s="49" t="s">
        <v>1963</v>
      </c>
      <c r="I1256" s="51" t="s">
        <v>1723</v>
      </c>
      <c r="J1256" s="50" t="s">
        <v>3136</v>
      </c>
      <c r="K1256" t="str">
        <f t="shared" si="19"/>
        <v>F</v>
      </c>
    </row>
    <row r="1257" spans="1:11">
      <c r="A1257" s="48" t="s">
        <v>3673</v>
      </c>
      <c r="B1257" s="49" t="str">
        <f>_xlfn.XLOOKUP(Tabla8[[#This Row],[Codigo Area Liquidacion]],TBLAREA[PLANTA],TBLAREA[PROG])</f>
        <v>01</v>
      </c>
      <c r="C1257" s="50" t="s">
        <v>3036</v>
      </c>
      <c r="D1257" s="49" t="str">
        <f>Tabla8[[#This Row],[Numero Documento]]&amp;Tabla8[[#This Row],[PROG]]&amp;LEFT(Tabla8[[#This Row],[Tipo Empleado]],3)</f>
        <v>0490035608201EMP</v>
      </c>
      <c r="E1257" s="49" t="s">
        <v>3672</v>
      </c>
      <c r="F1257" s="50" t="s">
        <v>75</v>
      </c>
      <c r="G1257" s="49" t="s">
        <v>3133</v>
      </c>
      <c r="H1257" s="49" t="s">
        <v>1116</v>
      </c>
      <c r="I1257" s="51" t="s">
        <v>1679</v>
      </c>
      <c r="J1257" s="50" t="s">
        <v>3135</v>
      </c>
      <c r="K1257" t="str">
        <f t="shared" si="19"/>
        <v>M</v>
      </c>
    </row>
    <row r="1258" spans="1:11">
      <c r="A1258" s="48" t="s">
        <v>2321</v>
      </c>
      <c r="B1258" s="49" t="str">
        <f>_xlfn.XLOOKUP(Tabla8[[#This Row],[Codigo Area Liquidacion]],TBLAREA[PLANTA],TBLAREA[PROG])</f>
        <v>13</v>
      </c>
      <c r="C1258" s="50" t="s">
        <v>11</v>
      </c>
      <c r="D1258" s="49" t="str">
        <f>Tabla8[[#This Row],[Numero Documento]]&amp;Tabla8[[#This Row],[PROG]]&amp;LEFT(Tabla8[[#This Row],[Tipo Empleado]],3)</f>
        <v>0490043938313FIJ</v>
      </c>
      <c r="E1258" s="49" t="s">
        <v>383</v>
      </c>
      <c r="F1258" s="50" t="s">
        <v>128</v>
      </c>
      <c r="G1258" s="49" t="s">
        <v>3175</v>
      </c>
      <c r="H1258" s="49" t="s">
        <v>342</v>
      </c>
      <c r="I1258" s="51" t="s">
        <v>1670</v>
      </c>
      <c r="J1258" s="50" t="s">
        <v>3135</v>
      </c>
      <c r="K1258" t="str">
        <f t="shared" si="19"/>
        <v>M</v>
      </c>
    </row>
    <row r="1259" spans="1:11">
      <c r="A1259" s="48" t="s">
        <v>1343</v>
      </c>
      <c r="B1259" s="49" t="str">
        <f>_xlfn.XLOOKUP(Tabla8[[#This Row],[Codigo Area Liquidacion]],TBLAREA[PLANTA],TBLAREA[PROG])</f>
        <v>01</v>
      </c>
      <c r="C1259" s="50" t="s">
        <v>11</v>
      </c>
      <c r="D1259" s="49" t="str">
        <f>Tabla8[[#This Row],[Numero Documento]]&amp;Tabla8[[#This Row],[PROG]]&amp;LEFT(Tabla8[[#This Row],[Tipo Empleado]],3)</f>
        <v>0490056358801FIJ</v>
      </c>
      <c r="E1259" s="49" t="s">
        <v>954</v>
      </c>
      <c r="F1259" s="50" t="s">
        <v>10</v>
      </c>
      <c r="G1259" s="49" t="s">
        <v>3133</v>
      </c>
      <c r="H1259" s="49" t="s">
        <v>957</v>
      </c>
      <c r="I1259" s="51" t="s">
        <v>1717</v>
      </c>
      <c r="J1259" s="50" t="s">
        <v>3136</v>
      </c>
      <c r="K1259" t="str">
        <f t="shared" si="19"/>
        <v>F</v>
      </c>
    </row>
    <row r="1260" spans="1:11">
      <c r="A1260" s="48" t="s">
        <v>3021</v>
      </c>
      <c r="B1260" s="49" t="str">
        <f>_xlfn.XLOOKUP(Tabla8[[#This Row],[Codigo Area Liquidacion]],TBLAREA[PLANTA],TBLAREA[PROG])</f>
        <v>01</v>
      </c>
      <c r="C1260" s="50" t="s">
        <v>3045</v>
      </c>
      <c r="D1260" s="49" t="str">
        <f>Tabla8[[#This Row],[Numero Documento]]&amp;Tabla8[[#This Row],[PROG]]&amp;LEFT(Tabla8[[#This Row],[Tipo Empleado]],3)</f>
        <v>0490072171501PER</v>
      </c>
      <c r="E1260" s="49" t="s">
        <v>3020</v>
      </c>
      <c r="F1260" s="50" t="s">
        <v>1060</v>
      </c>
      <c r="G1260" s="49" t="s">
        <v>3133</v>
      </c>
      <c r="H1260" s="49" t="s">
        <v>1116</v>
      </c>
      <c r="I1260" s="51" t="s">
        <v>1679</v>
      </c>
      <c r="J1260" s="50" t="s">
        <v>3135</v>
      </c>
      <c r="K1260" t="str">
        <f t="shared" si="19"/>
        <v>M</v>
      </c>
    </row>
    <row r="1261" spans="1:11">
      <c r="A1261" s="48" t="s">
        <v>4104</v>
      </c>
      <c r="B1261" s="49" t="str">
        <f>_xlfn.XLOOKUP(Tabla8[[#This Row],[Codigo Area Liquidacion]],TBLAREA[PLANTA],TBLAREA[PROG])</f>
        <v>01</v>
      </c>
      <c r="C1261" s="50" t="s">
        <v>3045</v>
      </c>
      <c r="D1261" s="49" t="str">
        <f>Tabla8[[#This Row],[Numero Documento]]&amp;Tabla8[[#This Row],[PROG]]&amp;LEFT(Tabla8[[#This Row],[Tipo Empleado]],3)</f>
        <v>0490080313301PER</v>
      </c>
      <c r="E1261" s="49" t="s">
        <v>3933</v>
      </c>
      <c r="F1261" s="50" t="s">
        <v>1060</v>
      </c>
      <c r="G1261" s="49" t="s">
        <v>3133</v>
      </c>
      <c r="H1261" s="49" t="s">
        <v>1116</v>
      </c>
      <c r="I1261" s="51" t="s">
        <v>1679</v>
      </c>
      <c r="J1261" s="50" t="s">
        <v>3135</v>
      </c>
      <c r="K1261" t="str">
        <f t="shared" si="19"/>
        <v>M</v>
      </c>
    </row>
    <row r="1262" spans="1:11">
      <c r="A1262" s="48" t="s">
        <v>3768</v>
      </c>
      <c r="B1262" s="49" t="str">
        <f>_xlfn.XLOOKUP(Tabla8[[#This Row],[Codigo Area Liquidacion]],TBLAREA[PLANTA],TBLAREA[PROG])</f>
        <v>01</v>
      </c>
      <c r="C1262" s="50" t="s">
        <v>3036</v>
      </c>
      <c r="D1262" s="49" t="str">
        <f>Tabla8[[#This Row],[Numero Documento]]&amp;Tabla8[[#This Row],[PROG]]&amp;LEFT(Tabla8[[#This Row],[Tipo Empleado]],3)</f>
        <v>0500006377501EMP</v>
      </c>
      <c r="E1262" s="49" t="s">
        <v>3934</v>
      </c>
      <c r="F1262" s="50" t="s">
        <v>261</v>
      </c>
      <c r="G1262" s="49" t="s">
        <v>3133</v>
      </c>
      <c r="H1262" s="49" t="s">
        <v>1116</v>
      </c>
      <c r="I1262" s="51" t="s">
        <v>1679</v>
      </c>
      <c r="J1262" s="50" t="s">
        <v>3136</v>
      </c>
      <c r="K1262" t="str">
        <f t="shared" si="19"/>
        <v>F</v>
      </c>
    </row>
    <row r="1263" spans="1:11">
      <c r="A1263" s="48" t="s">
        <v>3694</v>
      </c>
      <c r="B1263" s="49" t="str">
        <f>_xlfn.XLOOKUP(Tabla8[[#This Row],[Codigo Area Liquidacion]],TBLAREA[PLANTA],TBLAREA[PROG])</f>
        <v>01</v>
      </c>
      <c r="C1263" s="50" t="s">
        <v>3036</v>
      </c>
      <c r="D1263" s="49" t="str">
        <f>Tabla8[[#This Row],[Numero Documento]]&amp;Tabla8[[#This Row],[PROG]]&amp;LEFT(Tabla8[[#This Row],[Tipo Empleado]],3)</f>
        <v>0500035465301EMP</v>
      </c>
      <c r="E1263" s="49" t="s">
        <v>3693</v>
      </c>
      <c r="F1263" s="50" t="s">
        <v>3935</v>
      </c>
      <c r="G1263" s="49" t="s">
        <v>3133</v>
      </c>
      <c r="H1263" s="49" t="s">
        <v>1116</v>
      </c>
      <c r="I1263" s="51" t="s">
        <v>1679</v>
      </c>
      <c r="J1263" s="50" t="s">
        <v>3136</v>
      </c>
      <c r="K1263" t="str">
        <f t="shared" si="19"/>
        <v>F</v>
      </c>
    </row>
    <row r="1264" spans="1:11">
      <c r="A1264" s="48" t="s">
        <v>2807</v>
      </c>
      <c r="B1264" s="49" t="str">
        <f>_xlfn.XLOOKUP(Tabla8[[#This Row],[Codigo Area Liquidacion]],TBLAREA[PLANTA],TBLAREA[PROG])</f>
        <v>01</v>
      </c>
      <c r="C1264" s="50" t="s">
        <v>3036</v>
      </c>
      <c r="D1264" s="49" t="str">
        <f>Tabla8[[#This Row],[Numero Documento]]&amp;Tabla8[[#This Row],[PROG]]&amp;LEFT(Tabla8[[#This Row],[Tipo Empleado]],3)</f>
        <v>0510021785901EMP</v>
      </c>
      <c r="E1264" s="49" t="s">
        <v>2000</v>
      </c>
      <c r="F1264" s="50" t="s">
        <v>1744</v>
      </c>
      <c r="G1264" s="49" t="s">
        <v>3133</v>
      </c>
      <c r="H1264" s="49" t="s">
        <v>1116</v>
      </c>
      <c r="I1264" s="51" t="s">
        <v>1679</v>
      </c>
      <c r="J1264" s="50" t="s">
        <v>3136</v>
      </c>
      <c r="K1264" t="str">
        <f t="shared" si="19"/>
        <v>F</v>
      </c>
    </row>
    <row r="1265" spans="1:11">
      <c r="A1265" s="48" t="s">
        <v>1519</v>
      </c>
      <c r="B1265" s="49" t="str">
        <f>_xlfn.XLOOKUP(Tabla8[[#This Row],[Codigo Area Liquidacion]],TBLAREA[PLANTA],TBLAREA[PROG])</f>
        <v>11</v>
      </c>
      <c r="C1265" s="50" t="s">
        <v>11</v>
      </c>
      <c r="D1265" s="49" t="str">
        <f>Tabla8[[#This Row],[Numero Documento]]&amp;Tabla8[[#This Row],[PROG]]&amp;LEFT(Tabla8[[#This Row],[Tipo Empleado]],3)</f>
        <v>0520006813711FIJ</v>
      </c>
      <c r="E1265" s="49" t="s">
        <v>837</v>
      </c>
      <c r="F1265" s="50" t="s">
        <v>838</v>
      </c>
      <c r="G1265" s="49" t="s">
        <v>3145</v>
      </c>
      <c r="H1265" s="49" t="s">
        <v>830</v>
      </c>
      <c r="I1265" s="51" t="s">
        <v>1672</v>
      </c>
      <c r="J1265" s="50" t="s">
        <v>3135</v>
      </c>
      <c r="K1265" t="str">
        <f t="shared" si="19"/>
        <v>M</v>
      </c>
    </row>
    <row r="1266" spans="1:11">
      <c r="A1266" s="48" t="s">
        <v>2938</v>
      </c>
      <c r="B1266" s="49" t="str">
        <f>_xlfn.XLOOKUP(Tabla8[[#This Row],[Codigo Area Liquidacion]],TBLAREA[PLANTA],TBLAREA[PROG])</f>
        <v>01</v>
      </c>
      <c r="C1266" s="50" t="s">
        <v>3045</v>
      </c>
      <c r="D1266" s="49" t="str">
        <f>Tabla8[[#This Row],[Numero Documento]]&amp;Tabla8[[#This Row],[PROG]]&amp;LEFT(Tabla8[[#This Row],[Tipo Empleado]],3)</f>
        <v>0520008678201PER</v>
      </c>
      <c r="E1266" s="49" t="s">
        <v>1791</v>
      </c>
      <c r="F1266" s="50" t="s">
        <v>1060</v>
      </c>
      <c r="G1266" s="49" t="s">
        <v>3133</v>
      </c>
      <c r="H1266" s="49" t="s">
        <v>1116</v>
      </c>
      <c r="I1266" s="51" t="s">
        <v>1679</v>
      </c>
      <c r="J1266" s="50" t="s">
        <v>3135</v>
      </c>
      <c r="K1266" t="str">
        <f t="shared" si="19"/>
        <v>M</v>
      </c>
    </row>
    <row r="1267" spans="1:11">
      <c r="A1267" s="48" t="s">
        <v>1533</v>
      </c>
      <c r="B1267" s="49" t="str">
        <f>_xlfn.XLOOKUP(Tabla8[[#This Row],[Codigo Area Liquidacion]],TBLAREA[PLANTA],TBLAREA[PROG])</f>
        <v>11</v>
      </c>
      <c r="C1267" s="50" t="s">
        <v>11</v>
      </c>
      <c r="D1267" s="49" t="str">
        <f>Tabla8[[#This Row],[Numero Documento]]&amp;Tabla8[[#This Row],[PROG]]&amp;LEFT(Tabla8[[#This Row],[Tipo Empleado]],3)</f>
        <v>0520010138311FIJ</v>
      </c>
      <c r="E1267" s="49" t="s">
        <v>166</v>
      </c>
      <c r="F1267" s="50" t="s">
        <v>167</v>
      </c>
      <c r="G1267" s="49" t="s">
        <v>3145</v>
      </c>
      <c r="H1267" s="49" t="s">
        <v>1951</v>
      </c>
      <c r="I1267" s="51" t="s">
        <v>1683</v>
      </c>
      <c r="J1267" s="50" t="s">
        <v>3136</v>
      </c>
      <c r="K1267" t="str">
        <f t="shared" si="19"/>
        <v>F</v>
      </c>
    </row>
    <row r="1268" spans="1:11">
      <c r="A1268" s="48" t="s">
        <v>2294</v>
      </c>
      <c r="B1268" s="49" t="str">
        <f>_xlfn.XLOOKUP(Tabla8[[#This Row],[Codigo Area Liquidacion]],TBLAREA[PLANTA],TBLAREA[PROG])</f>
        <v>13</v>
      </c>
      <c r="C1268" s="50" t="s">
        <v>11</v>
      </c>
      <c r="D1268" s="49" t="str">
        <f>Tabla8[[#This Row],[Numero Documento]]&amp;Tabla8[[#This Row],[PROG]]&amp;LEFT(Tabla8[[#This Row],[Tipo Empleado]],3)</f>
        <v>0530002633213FIJ</v>
      </c>
      <c r="E1268" s="49" t="s">
        <v>364</v>
      </c>
      <c r="F1268" s="50" t="s">
        <v>365</v>
      </c>
      <c r="G1268" s="49" t="s">
        <v>3175</v>
      </c>
      <c r="H1268" s="49" t="s">
        <v>342</v>
      </c>
      <c r="I1268" s="51" t="s">
        <v>1670</v>
      </c>
      <c r="J1268" s="50" t="s">
        <v>3136</v>
      </c>
      <c r="K1268" t="str">
        <f t="shared" si="19"/>
        <v>F</v>
      </c>
    </row>
    <row r="1269" spans="1:11">
      <c r="A1269" s="48" t="s">
        <v>2223</v>
      </c>
      <c r="B1269" s="49" t="str">
        <f>_xlfn.XLOOKUP(Tabla8[[#This Row],[Codigo Area Liquidacion]],TBLAREA[PLANTA],TBLAREA[PROG])</f>
        <v>01</v>
      </c>
      <c r="C1269" s="50" t="s">
        <v>11</v>
      </c>
      <c r="D1269" s="49" t="str">
        <f>Tabla8[[#This Row],[Numero Documento]]&amp;Tabla8[[#This Row],[PROG]]&amp;LEFT(Tabla8[[#This Row],[Tipo Empleado]],3)</f>
        <v>0530027841201FIJ</v>
      </c>
      <c r="E1269" s="49" t="s">
        <v>1372</v>
      </c>
      <c r="F1269" s="50" t="s">
        <v>8</v>
      </c>
      <c r="G1269" s="49" t="s">
        <v>3133</v>
      </c>
      <c r="H1269" s="49" t="s">
        <v>960</v>
      </c>
      <c r="I1269" s="51" t="s">
        <v>1710</v>
      </c>
      <c r="J1269" s="50" t="s">
        <v>3135</v>
      </c>
      <c r="K1269" t="str">
        <f t="shared" si="19"/>
        <v>M</v>
      </c>
    </row>
    <row r="1270" spans="1:11">
      <c r="A1270" s="48" t="s">
        <v>2667</v>
      </c>
      <c r="B1270" s="49" t="str">
        <f>_xlfn.XLOOKUP(Tabla8[[#This Row],[Codigo Area Liquidacion]],TBLAREA[PLANTA],TBLAREA[PROG])</f>
        <v>11</v>
      </c>
      <c r="C1270" s="50" t="s">
        <v>11</v>
      </c>
      <c r="D1270" s="49" t="str">
        <f>Tabla8[[#This Row],[Numero Documento]]&amp;Tabla8[[#This Row],[PROG]]&amp;LEFT(Tabla8[[#This Row],[Tipo Empleado]],3)</f>
        <v>0530035412211FIJ</v>
      </c>
      <c r="E1270" s="49" t="s">
        <v>337</v>
      </c>
      <c r="F1270" s="50" t="s">
        <v>259</v>
      </c>
      <c r="G1270" s="49" t="s">
        <v>3145</v>
      </c>
      <c r="H1270" s="49" t="s">
        <v>332</v>
      </c>
      <c r="I1270" s="51" t="s">
        <v>1722</v>
      </c>
      <c r="J1270" s="50" t="s">
        <v>3135</v>
      </c>
      <c r="K1270" t="str">
        <f t="shared" si="19"/>
        <v>M</v>
      </c>
    </row>
    <row r="1271" spans="1:11">
      <c r="A1271" s="48" t="s">
        <v>2580</v>
      </c>
      <c r="B1271" s="49" t="str">
        <f>_xlfn.XLOOKUP(Tabla8[[#This Row],[Codigo Area Liquidacion]],TBLAREA[PLANTA],TBLAREA[PROG])</f>
        <v>11</v>
      </c>
      <c r="C1271" s="50" t="s">
        <v>11</v>
      </c>
      <c r="D1271" s="49" t="str">
        <f>Tabla8[[#This Row],[Numero Documento]]&amp;Tabla8[[#This Row],[PROG]]&amp;LEFT(Tabla8[[#This Row],[Tipo Empleado]],3)</f>
        <v>0540012583611FIJ</v>
      </c>
      <c r="E1271" s="49" t="s">
        <v>150</v>
      </c>
      <c r="F1271" s="50" t="s">
        <v>8</v>
      </c>
      <c r="G1271" s="49" t="s">
        <v>3145</v>
      </c>
      <c r="H1271" s="49" t="s">
        <v>1951</v>
      </c>
      <c r="I1271" s="51" t="s">
        <v>1683</v>
      </c>
      <c r="J1271" s="50" t="s">
        <v>3136</v>
      </c>
      <c r="K1271" t="str">
        <f t="shared" si="19"/>
        <v>F</v>
      </c>
    </row>
    <row r="1272" spans="1:11">
      <c r="A1272" s="48" t="s">
        <v>3699</v>
      </c>
      <c r="B1272" s="49" t="str">
        <f>_xlfn.XLOOKUP(Tabla8[[#This Row],[Codigo Area Liquidacion]],TBLAREA[PLANTA],TBLAREA[PROG])</f>
        <v>01</v>
      </c>
      <c r="C1272" s="50" t="s">
        <v>3036</v>
      </c>
      <c r="D1272" s="49" t="str">
        <f>Tabla8[[#This Row],[Numero Documento]]&amp;Tabla8[[#This Row],[PROG]]&amp;LEFT(Tabla8[[#This Row],[Tipo Empleado]],3)</f>
        <v>0540014160101EMP</v>
      </c>
      <c r="E1272" s="49" t="s">
        <v>3698</v>
      </c>
      <c r="F1272" s="50" t="s">
        <v>196</v>
      </c>
      <c r="G1272" s="49" t="s">
        <v>3133</v>
      </c>
      <c r="H1272" s="49" t="s">
        <v>1116</v>
      </c>
      <c r="I1272" s="51" t="s">
        <v>1679</v>
      </c>
      <c r="J1272" s="50" t="s">
        <v>3135</v>
      </c>
      <c r="K1272" t="str">
        <f t="shared" si="19"/>
        <v>M</v>
      </c>
    </row>
    <row r="1273" spans="1:11">
      <c r="A1273" s="48" t="s">
        <v>2348</v>
      </c>
      <c r="B1273" s="49" t="str">
        <f>_xlfn.XLOOKUP(Tabla8[[#This Row],[Codigo Area Liquidacion]],TBLAREA[PLANTA],TBLAREA[PROG])</f>
        <v>13</v>
      </c>
      <c r="C1273" s="50" t="s">
        <v>11</v>
      </c>
      <c r="D1273" s="49" t="str">
        <f>Tabla8[[#This Row],[Numero Documento]]&amp;Tabla8[[#This Row],[PROG]]&amp;LEFT(Tabla8[[#This Row],[Tipo Empleado]],3)</f>
        <v>0540014339113FIJ</v>
      </c>
      <c r="E1273" s="49" t="s">
        <v>1611</v>
      </c>
      <c r="F1273" s="50" t="s">
        <v>27</v>
      </c>
      <c r="G1273" s="49" t="s">
        <v>3175</v>
      </c>
      <c r="H1273" s="49" t="s">
        <v>342</v>
      </c>
      <c r="I1273" s="51" t="s">
        <v>1670</v>
      </c>
      <c r="J1273" s="50" t="s">
        <v>3135</v>
      </c>
      <c r="K1273" t="str">
        <f t="shared" si="19"/>
        <v>M</v>
      </c>
    </row>
    <row r="1274" spans="1:11">
      <c r="A1274" s="48" t="s">
        <v>4105</v>
      </c>
      <c r="B1274" s="49" t="str">
        <f>_xlfn.XLOOKUP(Tabla8[[#This Row],[Codigo Area Liquidacion]],TBLAREA[PLANTA],TBLAREA[PROG])</f>
        <v>01</v>
      </c>
      <c r="C1274" s="50" t="s">
        <v>3046</v>
      </c>
      <c r="D1274" s="49" t="str">
        <f>Tabla8[[#This Row],[Numero Documento]]&amp;Tabla8[[#This Row],[PROG]]&amp;LEFT(Tabla8[[#This Row],[Tipo Empleado]],3)</f>
        <v>0540039632001TRA</v>
      </c>
      <c r="E1274" s="49" t="s">
        <v>3936</v>
      </c>
      <c r="F1274" s="50" t="s">
        <v>790</v>
      </c>
      <c r="G1274" s="49" t="s">
        <v>3133</v>
      </c>
      <c r="H1274" s="49" t="s">
        <v>1116</v>
      </c>
      <c r="I1274" s="51" t="s">
        <v>1679</v>
      </c>
      <c r="J1274" s="50" t="s">
        <v>3136</v>
      </c>
      <c r="K1274" t="str">
        <f t="shared" si="19"/>
        <v>F</v>
      </c>
    </row>
    <row r="1275" spans="1:11">
      <c r="A1275" s="48" t="s">
        <v>3707</v>
      </c>
      <c r="B1275" s="49" t="str">
        <f>_xlfn.XLOOKUP(Tabla8[[#This Row],[Codigo Area Liquidacion]],TBLAREA[PLANTA],TBLAREA[PROG])</f>
        <v>01</v>
      </c>
      <c r="C1275" s="50" t="s">
        <v>3036</v>
      </c>
      <c r="D1275" s="49" t="str">
        <f>Tabla8[[#This Row],[Numero Documento]]&amp;Tabla8[[#This Row],[PROG]]&amp;LEFT(Tabla8[[#This Row],[Tipo Empleado]],3)</f>
        <v>0540049958701EMP</v>
      </c>
      <c r="E1275" s="49" t="s">
        <v>3706</v>
      </c>
      <c r="F1275" s="50" t="s">
        <v>310</v>
      </c>
      <c r="G1275" s="49" t="s">
        <v>3133</v>
      </c>
      <c r="H1275" s="49" t="s">
        <v>1116</v>
      </c>
      <c r="I1275" s="51" t="s">
        <v>1679</v>
      </c>
      <c r="J1275" s="50" t="s">
        <v>3136</v>
      </c>
      <c r="K1275" t="str">
        <f t="shared" si="19"/>
        <v>F</v>
      </c>
    </row>
    <row r="1276" spans="1:11">
      <c r="A1276" s="48" t="s">
        <v>2295</v>
      </c>
      <c r="B1276" s="49" t="str">
        <f>_xlfn.XLOOKUP(Tabla8[[#This Row],[Codigo Area Liquidacion]],TBLAREA[PLANTA],TBLAREA[PROG])</f>
        <v>13</v>
      </c>
      <c r="C1276" s="50" t="s">
        <v>11</v>
      </c>
      <c r="D1276" s="49" t="str">
        <f>Tabla8[[#This Row],[Numero Documento]]&amp;Tabla8[[#This Row],[PROG]]&amp;LEFT(Tabla8[[#This Row],[Tipo Empleado]],3)</f>
        <v>0540063133813FIJ</v>
      </c>
      <c r="E1276" s="49" t="s">
        <v>1285</v>
      </c>
      <c r="F1276" s="50" t="s">
        <v>8</v>
      </c>
      <c r="G1276" s="49" t="s">
        <v>3175</v>
      </c>
      <c r="H1276" s="49" t="s">
        <v>342</v>
      </c>
      <c r="I1276" s="51" t="s">
        <v>1670</v>
      </c>
      <c r="J1276" s="50" t="s">
        <v>3136</v>
      </c>
      <c r="K1276" t="str">
        <f t="shared" si="19"/>
        <v>F</v>
      </c>
    </row>
    <row r="1277" spans="1:11">
      <c r="A1277" s="48" t="s">
        <v>2481</v>
      </c>
      <c r="B1277" s="49" t="str">
        <f>_xlfn.XLOOKUP(Tabla8[[#This Row],[Codigo Area Liquidacion]],TBLAREA[PLANTA],TBLAREA[PROG])</f>
        <v>13</v>
      </c>
      <c r="C1277" s="50" t="s">
        <v>11</v>
      </c>
      <c r="D1277" s="49" t="str">
        <f>Tabla8[[#This Row],[Numero Documento]]&amp;Tabla8[[#This Row],[PROG]]&amp;LEFT(Tabla8[[#This Row],[Tipo Empleado]],3)</f>
        <v>0540066263013FIJ</v>
      </c>
      <c r="E1277" s="49" t="s">
        <v>3200</v>
      </c>
      <c r="F1277" s="50" t="s">
        <v>59</v>
      </c>
      <c r="G1277" s="49" t="s">
        <v>3175</v>
      </c>
      <c r="H1277" s="49" t="s">
        <v>342</v>
      </c>
      <c r="I1277" s="51" t="s">
        <v>1670</v>
      </c>
      <c r="J1277" s="50" t="s">
        <v>3136</v>
      </c>
      <c r="K1277" t="str">
        <f t="shared" si="19"/>
        <v>F</v>
      </c>
    </row>
    <row r="1278" spans="1:11">
      <c r="A1278" s="48" t="s">
        <v>3615</v>
      </c>
      <c r="B1278" s="49" t="str">
        <f>_xlfn.XLOOKUP(Tabla8[[#This Row],[Codigo Area Liquidacion]],TBLAREA[PLANTA],TBLAREA[PROG])</f>
        <v>01</v>
      </c>
      <c r="C1278" s="50" t="s">
        <v>3036</v>
      </c>
      <c r="D1278" s="49" t="str">
        <f>Tabla8[[#This Row],[Numero Documento]]&amp;Tabla8[[#This Row],[PROG]]&amp;LEFT(Tabla8[[#This Row],[Tipo Empleado]],3)</f>
        <v>0540083268801EMP</v>
      </c>
      <c r="E1278" s="49" t="s">
        <v>3614</v>
      </c>
      <c r="F1278" s="50" t="s">
        <v>196</v>
      </c>
      <c r="G1278" s="49" t="s">
        <v>3133</v>
      </c>
      <c r="H1278" s="49" t="s">
        <v>1116</v>
      </c>
      <c r="I1278" s="51" t="s">
        <v>1679</v>
      </c>
      <c r="J1278" s="50" t="s">
        <v>3135</v>
      </c>
      <c r="K1278" t="str">
        <f t="shared" si="19"/>
        <v>M</v>
      </c>
    </row>
    <row r="1279" spans="1:11">
      <c r="A1279" s="48" t="s">
        <v>2169</v>
      </c>
      <c r="B1279" s="49" t="str">
        <f>_xlfn.XLOOKUP(Tabla8[[#This Row],[Codigo Area Liquidacion]],TBLAREA[PLANTA],TBLAREA[PROG])</f>
        <v>01</v>
      </c>
      <c r="C1279" s="50" t="s">
        <v>11</v>
      </c>
      <c r="D1279" s="49" t="str">
        <f>Tabla8[[#This Row],[Numero Documento]]&amp;Tabla8[[#This Row],[PROG]]&amp;LEFT(Tabla8[[#This Row],[Tipo Empleado]],3)</f>
        <v>0540087354201FIJ</v>
      </c>
      <c r="E1279" s="49" t="s">
        <v>934</v>
      </c>
      <c r="F1279" s="50" t="s">
        <v>935</v>
      </c>
      <c r="G1279" s="49" t="s">
        <v>3133</v>
      </c>
      <c r="H1279" s="49" t="s">
        <v>1953</v>
      </c>
      <c r="I1279" s="51" t="s">
        <v>1669</v>
      </c>
      <c r="J1279" s="50" t="s">
        <v>3135</v>
      </c>
      <c r="K1279" t="str">
        <f t="shared" si="19"/>
        <v>M</v>
      </c>
    </row>
    <row r="1280" spans="1:11">
      <c r="A1280" s="48" t="s">
        <v>3573</v>
      </c>
      <c r="B1280" s="49" t="str">
        <f>_xlfn.XLOOKUP(Tabla8[[#This Row],[Codigo Area Liquidacion]],TBLAREA[PLANTA],TBLAREA[PROG])</f>
        <v>01</v>
      </c>
      <c r="C1280" s="50" t="s">
        <v>3036</v>
      </c>
      <c r="D1280" s="49" t="str">
        <f>Tabla8[[#This Row],[Numero Documento]]&amp;Tabla8[[#This Row],[PROG]]&amp;LEFT(Tabla8[[#This Row],[Tipo Empleado]],3)</f>
        <v>0540088816901EMP</v>
      </c>
      <c r="E1280" s="49" t="s">
        <v>3572</v>
      </c>
      <c r="F1280" s="50" t="s">
        <v>1173</v>
      </c>
      <c r="G1280" s="49" t="s">
        <v>3133</v>
      </c>
      <c r="H1280" s="49" t="s">
        <v>1116</v>
      </c>
      <c r="I1280" s="51" t="s">
        <v>1679</v>
      </c>
      <c r="J1280" s="50" t="s">
        <v>3136</v>
      </c>
      <c r="K1280" t="str">
        <f t="shared" si="19"/>
        <v>F</v>
      </c>
    </row>
    <row r="1281" spans="1:11">
      <c r="A1281" s="48" t="s">
        <v>2228</v>
      </c>
      <c r="B1281" s="49" t="str">
        <f>_xlfn.XLOOKUP(Tabla8[[#This Row],[Codigo Area Liquidacion]],TBLAREA[PLANTA],TBLAREA[PROG])</f>
        <v>11</v>
      </c>
      <c r="C1281" s="50" t="s">
        <v>11</v>
      </c>
      <c r="D1281" s="49" t="str">
        <f>Tabla8[[#This Row],[Numero Documento]]&amp;Tabla8[[#This Row],[PROG]]&amp;LEFT(Tabla8[[#This Row],[Tipo Empleado]],3)</f>
        <v>0540106937111FIJ</v>
      </c>
      <c r="E1281" s="49" t="s">
        <v>139</v>
      </c>
      <c r="F1281" s="50" t="s">
        <v>59</v>
      </c>
      <c r="G1281" s="49" t="s">
        <v>3145</v>
      </c>
      <c r="H1281" s="49" t="s">
        <v>306</v>
      </c>
      <c r="I1281" s="51" t="s">
        <v>1707</v>
      </c>
      <c r="J1281" s="50" t="s">
        <v>3135</v>
      </c>
      <c r="K1281" t="str">
        <f t="shared" si="19"/>
        <v>M</v>
      </c>
    </row>
    <row r="1282" spans="1:11">
      <c r="A1282" s="48" t="s">
        <v>2129</v>
      </c>
      <c r="B1282" s="49" t="str">
        <f>_xlfn.XLOOKUP(Tabla8[[#This Row],[Codigo Area Liquidacion]],TBLAREA[PLANTA],TBLAREA[PROG])</f>
        <v>01</v>
      </c>
      <c r="C1282" s="50" t="s">
        <v>11</v>
      </c>
      <c r="D1282" s="49" t="str">
        <f>Tabla8[[#This Row],[Numero Documento]]&amp;Tabla8[[#This Row],[PROG]]&amp;LEFT(Tabla8[[#This Row],[Tipo Empleado]],3)</f>
        <v>0540114593201FIJ</v>
      </c>
      <c r="E1282" s="49" t="s">
        <v>1282</v>
      </c>
      <c r="F1282" s="50" t="s">
        <v>389</v>
      </c>
      <c r="G1282" s="49" t="s">
        <v>3133</v>
      </c>
      <c r="H1282" s="49" t="s">
        <v>1958</v>
      </c>
      <c r="I1282" s="51" t="s">
        <v>1676</v>
      </c>
      <c r="J1282" s="50" t="s">
        <v>3135</v>
      </c>
      <c r="K1282" t="str">
        <f t="shared" si="19"/>
        <v>M</v>
      </c>
    </row>
    <row r="1283" spans="1:11">
      <c r="A1283" s="48" t="s">
        <v>2450</v>
      </c>
      <c r="B1283" s="49" t="str">
        <f>_xlfn.XLOOKUP(Tabla8[[#This Row],[Codigo Area Liquidacion]],TBLAREA[PLANTA],TBLAREA[PROG])</f>
        <v>13</v>
      </c>
      <c r="C1283" s="50" t="s">
        <v>11</v>
      </c>
      <c r="D1283" s="49" t="str">
        <f>Tabla8[[#This Row],[Numero Documento]]&amp;Tabla8[[#This Row],[PROG]]&amp;LEFT(Tabla8[[#This Row],[Tipo Empleado]],3)</f>
        <v>0540135410413FIJ</v>
      </c>
      <c r="E1283" s="49" t="s">
        <v>683</v>
      </c>
      <c r="F1283" s="50" t="s">
        <v>55</v>
      </c>
      <c r="G1283" s="49" t="s">
        <v>3175</v>
      </c>
      <c r="H1283" s="49" t="s">
        <v>342</v>
      </c>
      <c r="I1283" s="51" t="s">
        <v>1670</v>
      </c>
      <c r="J1283" s="50" t="s">
        <v>3136</v>
      </c>
      <c r="K1283" t="str">
        <f t="shared" si="19"/>
        <v>F</v>
      </c>
    </row>
    <row r="1284" spans="1:11">
      <c r="A1284" s="48" t="s">
        <v>2181</v>
      </c>
      <c r="B1284" s="49" t="str">
        <f>_xlfn.XLOOKUP(Tabla8[[#This Row],[Codigo Area Liquidacion]],TBLAREA[PLANTA],TBLAREA[PROG])</f>
        <v>01</v>
      </c>
      <c r="C1284" s="50" t="s">
        <v>11</v>
      </c>
      <c r="D1284" s="49" t="str">
        <f>Tabla8[[#This Row],[Numero Documento]]&amp;Tabla8[[#This Row],[PROG]]&amp;LEFT(Tabla8[[#This Row],[Tipo Empleado]],3)</f>
        <v>0540137813701FIJ</v>
      </c>
      <c r="E1284" s="49" t="s">
        <v>794</v>
      </c>
      <c r="F1284" s="50" t="s">
        <v>10</v>
      </c>
      <c r="G1284" s="49" t="s">
        <v>3133</v>
      </c>
      <c r="H1284" s="49" t="s">
        <v>1116</v>
      </c>
      <c r="I1284" s="51" t="s">
        <v>1679</v>
      </c>
      <c r="J1284" s="50" t="s">
        <v>3136</v>
      </c>
      <c r="K1284" t="str">
        <f t="shared" si="19"/>
        <v>F</v>
      </c>
    </row>
    <row r="1285" spans="1:11">
      <c r="A1285" s="48" t="s">
        <v>3776</v>
      </c>
      <c r="B1285" s="49" t="str">
        <f>_xlfn.XLOOKUP(Tabla8[[#This Row],[Codigo Area Liquidacion]],TBLAREA[PLANTA],TBLAREA[PROG])</f>
        <v>01</v>
      </c>
      <c r="C1285" s="50" t="s">
        <v>3036</v>
      </c>
      <c r="D1285" s="49" t="str">
        <f>Tabla8[[#This Row],[Numero Documento]]&amp;Tabla8[[#This Row],[PROG]]&amp;LEFT(Tabla8[[#This Row],[Tipo Empleado]],3)</f>
        <v>0540140379401EMP</v>
      </c>
      <c r="E1285" s="49" t="s">
        <v>3775</v>
      </c>
      <c r="F1285" s="50" t="s">
        <v>310</v>
      </c>
      <c r="G1285" s="49" t="s">
        <v>3133</v>
      </c>
      <c r="H1285" s="49" t="s">
        <v>1116</v>
      </c>
      <c r="I1285" s="51" t="s">
        <v>1679</v>
      </c>
      <c r="J1285" s="50" t="s">
        <v>3136</v>
      </c>
      <c r="K1285" t="str">
        <f t="shared" ref="K1285:K1348" si="20">LEFT(J1285,1)</f>
        <v>F</v>
      </c>
    </row>
    <row r="1286" spans="1:11">
      <c r="A1286" s="48" t="s">
        <v>3633</v>
      </c>
      <c r="B1286" s="49" t="str">
        <f>_xlfn.XLOOKUP(Tabla8[[#This Row],[Codigo Area Liquidacion]],TBLAREA[PLANTA],TBLAREA[PROG])</f>
        <v>01</v>
      </c>
      <c r="C1286" s="50" t="s">
        <v>3036</v>
      </c>
      <c r="D1286" s="49" t="str">
        <f>Tabla8[[#This Row],[Numero Documento]]&amp;Tabla8[[#This Row],[PROG]]&amp;LEFT(Tabla8[[#This Row],[Tipo Empleado]],3)</f>
        <v>0540147558601EMP</v>
      </c>
      <c r="E1286" s="49" t="s">
        <v>3632</v>
      </c>
      <c r="F1286" s="50" t="s">
        <v>75</v>
      </c>
      <c r="G1286" s="49" t="s">
        <v>3133</v>
      </c>
      <c r="H1286" s="49" t="s">
        <v>1116</v>
      </c>
      <c r="I1286" s="51" t="s">
        <v>1679</v>
      </c>
      <c r="J1286" s="50" t="s">
        <v>3135</v>
      </c>
      <c r="K1286" t="str">
        <f t="shared" si="20"/>
        <v>M</v>
      </c>
    </row>
    <row r="1287" spans="1:11">
      <c r="A1287" s="48" t="s">
        <v>3709</v>
      </c>
      <c r="B1287" s="49" t="str">
        <f>_xlfn.XLOOKUP(Tabla8[[#This Row],[Codigo Area Liquidacion]],TBLAREA[PLANTA],TBLAREA[PROG])</f>
        <v>01</v>
      </c>
      <c r="C1287" s="50" t="s">
        <v>3036</v>
      </c>
      <c r="D1287" s="49" t="str">
        <f>Tabla8[[#This Row],[Numero Documento]]&amp;Tabla8[[#This Row],[PROG]]&amp;LEFT(Tabla8[[#This Row],[Tipo Empleado]],3)</f>
        <v>0550001152201EMP</v>
      </c>
      <c r="E1287" s="49" t="s">
        <v>3708</v>
      </c>
      <c r="F1287" s="50" t="s">
        <v>1173</v>
      </c>
      <c r="G1287" s="49" t="s">
        <v>3133</v>
      </c>
      <c r="H1287" s="49" t="s">
        <v>1116</v>
      </c>
      <c r="I1287" s="51" t="s">
        <v>1679</v>
      </c>
      <c r="J1287" s="50" t="s">
        <v>3136</v>
      </c>
      <c r="K1287" t="str">
        <f t="shared" si="20"/>
        <v>F</v>
      </c>
    </row>
    <row r="1288" spans="1:11">
      <c r="A1288" s="48" t="s">
        <v>2821</v>
      </c>
      <c r="B1288" s="49" t="str">
        <f>_xlfn.XLOOKUP(Tabla8[[#This Row],[Codigo Area Liquidacion]],TBLAREA[PLANTA],TBLAREA[PROG])</f>
        <v>01</v>
      </c>
      <c r="C1288" s="50" t="s">
        <v>3036</v>
      </c>
      <c r="D1288" s="49" t="str">
        <f>Tabla8[[#This Row],[Numero Documento]]&amp;Tabla8[[#This Row],[PROG]]&amp;LEFT(Tabla8[[#This Row],[Tipo Empleado]],3)</f>
        <v>0550027296701EMP</v>
      </c>
      <c r="E1288" s="49" t="s">
        <v>1585</v>
      </c>
      <c r="F1288" s="50" t="s">
        <v>196</v>
      </c>
      <c r="G1288" s="49" t="s">
        <v>3133</v>
      </c>
      <c r="H1288" s="49" t="s">
        <v>1116</v>
      </c>
      <c r="I1288" s="51" t="s">
        <v>1679</v>
      </c>
      <c r="J1288" s="50" t="s">
        <v>3135</v>
      </c>
      <c r="K1288" t="str">
        <f t="shared" si="20"/>
        <v>M</v>
      </c>
    </row>
    <row r="1289" spans="1:11">
      <c r="A1289" s="48" t="s">
        <v>2119</v>
      </c>
      <c r="B1289" s="49" t="str">
        <f>_xlfn.XLOOKUP(Tabla8[[#This Row],[Codigo Area Liquidacion]],TBLAREA[PLANTA],TBLAREA[PROG])</f>
        <v>01</v>
      </c>
      <c r="C1289" s="50" t="s">
        <v>11</v>
      </c>
      <c r="D1289" s="49" t="str">
        <f>Tabla8[[#This Row],[Numero Documento]]&amp;Tabla8[[#This Row],[PROG]]&amp;LEFT(Tabla8[[#This Row],[Tipo Empleado]],3)</f>
        <v>0550034389101FIJ</v>
      </c>
      <c r="E1289" s="49" t="s">
        <v>925</v>
      </c>
      <c r="F1289" s="50" t="s">
        <v>111</v>
      </c>
      <c r="G1289" s="49" t="s">
        <v>3133</v>
      </c>
      <c r="H1289" s="49" t="s">
        <v>1953</v>
      </c>
      <c r="I1289" s="51" t="s">
        <v>1669</v>
      </c>
      <c r="J1289" s="50" t="s">
        <v>3135</v>
      </c>
      <c r="K1289" t="str">
        <f t="shared" si="20"/>
        <v>M</v>
      </c>
    </row>
    <row r="1290" spans="1:11">
      <c r="A1290" s="48" t="s">
        <v>2335</v>
      </c>
      <c r="B1290" s="49" t="str">
        <f>_xlfn.XLOOKUP(Tabla8[[#This Row],[Codigo Area Liquidacion]],TBLAREA[PLANTA],TBLAREA[PROG])</f>
        <v>13</v>
      </c>
      <c r="C1290" s="50" t="s">
        <v>11</v>
      </c>
      <c r="D1290" s="49" t="str">
        <f>Tabla8[[#This Row],[Numero Documento]]&amp;Tabla8[[#This Row],[PROG]]&amp;LEFT(Tabla8[[#This Row],[Tipo Empleado]],3)</f>
        <v>0550038586813FIJ</v>
      </c>
      <c r="E1290" s="49" t="s">
        <v>404</v>
      </c>
      <c r="F1290" s="50" t="s">
        <v>55</v>
      </c>
      <c r="G1290" s="49" t="s">
        <v>3175</v>
      </c>
      <c r="H1290" s="49" t="s">
        <v>342</v>
      </c>
      <c r="I1290" s="51" t="s">
        <v>1670</v>
      </c>
      <c r="J1290" s="50" t="s">
        <v>3136</v>
      </c>
      <c r="K1290" t="str">
        <f t="shared" si="20"/>
        <v>F</v>
      </c>
    </row>
    <row r="1291" spans="1:11">
      <c r="A1291" s="48" t="s">
        <v>4106</v>
      </c>
      <c r="B1291" s="49" t="str">
        <f>_xlfn.XLOOKUP(Tabla8[[#This Row],[Codigo Area Liquidacion]],TBLAREA[PLANTA],TBLAREA[PROG])</f>
        <v>01</v>
      </c>
      <c r="C1291" s="50" t="s">
        <v>3045</v>
      </c>
      <c r="D1291" s="49" t="str">
        <f>Tabla8[[#This Row],[Numero Documento]]&amp;Tabla8[[#This Row],[PROG]]&amp;LEFT(Tabla8[[#This Row],[Tipo Empleado]],3)</f>
        <v>0550044052301PER</v>
      </c>
      <c r="E1291" s="49" t="s">
        <v>3937</v>
      </c>
      <c r="F1291" s="50" t="s">
        <v>1060</v>
      </c>
      <c r="G1291" s="49" t="s">
        <v>3133</v>
      </c>
      <c r="H1291" s="49" t="s">
        <v>1116</v>
      </c>
      <c r="I1291" s="51" t="s">
        <v>1679</v>
      </c>
      <c r="J1291" s="50" t="s">
        <v>3135</v>
      </c>
      <c r="K1291" t="str">
        <f t="shared" si="20"/>
        <v>M</v>
      </c>
    </row>
    <row r="1292" spans="1:11">
      <c r="A1292" s="48" t="s">
        <v>2226</v>
      </c>
      <c r="B1292" s="49" t="str">
        <f>_xlfn.XLOOKUP(Tabla8[[#This Row],[Codigo Area Liquidacion]],TBLAREA[PLANTA],TBLAREA[PROG])</f>
        <v>01</v>
      </c>
      <c r="C1292" s="50" t="s">
        <v>11</v>
      </c>
      <c r="D1292" s="49" t="str">
        <f>Tabla8[[#This Row],[Numero Documento]]&amp;Tabla8[[#This Row],[PROG]]&amp;LEFT(Tabla8[[#This Row],[Tipo Empleado]],3)</f>
        <v>0560009595301FIJ</v>
      </c>
      <c r="E1292" s="49" t="s">
        <v>1124</v>
      </c>
      <c r="F1292" s="50" t="s">
        <v>196</v>
      </c>
      <c r="G1292" s="49" t="s">
        <v>3133</v>
      </c>
      <c r="H1292" s="49" t="s">
        <v>1115</v>
      </c>
      <c r="I1292" s="51" t="s">
        <v>1697</v>
      </c>
      <c r="J1292" s="50" t="s">
        <v>3135</v>
      </c>
      <c r="K1292" t="str">
        <f t="shared" si="20"/>
        <v>M</v>
      </c>
    </row>
    <row r="1293" spans="1:11">
      <c r="A1293" s="48" t="s">
        <v>4107</v>
      </c>
      <c r="B1293" s="49" t="str">
        <f>_xlfn.XLOOKUP(Tabla8[[#This Row],[Codigo Area Liquidacion]],TBLAREA[PLANTA],TBLAREA[PROG])</f>
        <v>11</v>
      </c>
      <c r="C1293" s="50" t="s">
        <v>11</v>
      </c>
      <c r="D1293" s="49" t="str">
        <f>Tabla8[[#This Row],[Numero Documento]]&amp;Tabla8[[#This Row],[PROG]]&amp;LEFT(Tabla8[[#This Row],[Tipo Empleado]],3)</f>
        <v>0560046633711FIJ</v>
      </c>
      <c r="E1293" s="49" t="s">
        <v>3938</v>
      </c>
      <c r="F1293" s="50" t="s">
        <v>8</v>
      </c>
      <c r="G1293" s="49" t="s">
        <v>3145</v>
      </c>
      <c r="H1293" s="49" t="s">
        <v>106</v>
      </c>
      <c r="I1293" s="51" t="s">
        <v>1690</v>
      </c>
      <c r="J1293" s="50" t="s">
        <v>3135</v>
      </c>
      <c r="K1293" t="str">
        <f t="shared" si="20"/>
        <v>M</v>
      </c>
    </row>
    <row r="1294" spans="1:11">
      <c r="A1294" s="48" t="s">
        <v>2172</v>
      </c>
      <c r="B1294" s="49" t="str">
        <f>_xlfn.XLOOKUP(Tabla8[[#This Row],[Codigo Area Liquidacion]],TBLAREA[PLANTA],TBLAREA[PROG])</f>
        <v>01</v>
      </c>
      <c r="C1294" s="50" t="s">
        <v>11</v>
      </c>
      <c r="D1294" s="49" t="str">
        <f>Tabla8[[#This Row],[Numero Documento]]&amp;Tabla8[[#This Row],[PROG]]&amp;LEFT(Tabla8[[#This Row],[Tipo Empleado]],3)</f>
        <v>0560081670501FIJ</v>
      </c>
      <c r="E1294" s="49" t="s">
        <v>1123</v>
      </c>
      <c r="F1294" s="50" t="s">
        <v>196</v>
      </c>
      <c r="G1294" s="49" t="s">
        <v>3133</v>
      </c>
      <c r="H1294" s="49" t="s">
        <v>1115</v>
      </c>
      <c r="I1294" s="51" t="s">
        <v>1697</v>
      </c>
      <c r="J1294" s="50" t="s">
        <v>3135</v>
      </c>
      <c r="K1294" t="str">
        <f t="shared" si="20"/>
        <v>M</v>
      </c>
    </row>
    <row r="1295" spans="1:11">
      <c r="A1295" s="48" t="s">
        <v>1522</v>
      </c>
      <c r="B1295" s="49" t="str">
        <f>_xlfn.XLOOKUP(Tabla8[[#This Row],[Codigo Area Liquidacion]],TBLAREA[PLANTA],TBLAREA[PROG])</f>
        <v>11</v>
      </c>
      <c r="C1295" s="50" t="s">
        <v>11</v>
      </c>
      <c r="D1295" s="49" t="str">
        <f>Tabla8[[#This Row],[Numero Documento]]&amp;Tabla8[[#This Row],[PROG]]&amp;LEFT(Tabla8[[#This Row],[Tipo Empleado]],3)</f>
        <v>0560099419711FIJ</v>
      </c>
      <c r="E1295" s="49" t="s">
        <v>840</v>
      </c>
      <c r="F1295" s="50" t="s">
        <v>22</v>
      </c>
      <c r="G1295" s="49" t="s">
        <v>3145</v>
      </c>
      <c r="H1295" s="49" t="s">
        <v>830</v>
      </c>
      <c r="I1295" s="51" t="s">
        <v>1672</v>
      </c>
      <c r="J1295" s="50" t="s">
        <v>3135</v>
      </c>
      <c r="K1295" t="str">
        <f t="shared" si="20"/>
        <v>M</v>
      </c>
    </row>
    <row r="1296" spans="1:11">
      <c r="A1296" s="48" t="s">
        <v>1464</v>
      </c>
      <c r="B1296" s="49" t="str">
        <f>_xlfn.XLOOKUP(Tabla8[[#This Row],[Codigo Area Liquidacion]],TBLAREA[PLANTA],TBLAREA[PROG])</f>
        <v>13</v>
      </c>
      <c r="C1296" s="50" t="s">
        <v>11</v>
      </c>
      <c r="D1296" s="49" t="str">
        <f>Tabla8[[#This Row],[Numero Documento]]&amp;Tabla8[[#This Row],[PROG]]&amp;LEFT(Tabla8[[#This Row],[Tipo Empleado]],3)</f>
        <v>0560101571113FIJ</v>
      </c>
      <c r="E1296" s="49" t="s">
        <v>512</v>
      </c>
      <c r="F1296" s="50" t="s">
        <v>10</v>
      </c>
      <c r="G1296" s="49" t="s">
        <v>3175</v>
      </c>
      <c r="H1296" s="49" t="s">
        <v>342</v>
      </c>
      <c r="I1296" s="51" t="s">
        <v>1670</v>
      </c>
      <c r="J1296" s="50" t="s">
        <v>3136</v>
      </c>
      <c r="K1296" t="str">
        <f t="shared" si="20"/>
        <v>F</v>
      </c>
    </row>
    <row r="1297" spans="1:11">
      <c r="A1297" s="48" t="s">
        <v>2232</v>
      </c>
      <c r="B1297" s="49" t="str">
        <f>_xlfn.XLOOKUP(Tabla8[[#This Row],[Codigo Area Liquidacion]],TBLAREA[PLANTA],TBLAREA[PROG])</f>
        <v>01</v>
      </c>
      <c r="C1297" s="50" t="s">
        <v>11</v>
      </c>
      <c r="D1297" s="49" t="str">
        <f>Tabla8[[#This Row],[Numero Documento]]&amp;Tabla8[[#This Row],[PROG]]&amp;LEFT(Tabla8[[#This Row],[Tipo Empleado]],3)</f>
        <v>0560150269201FIJ</v>
      </c>
      <c r="E1297" s="49" t="s">
        <v>958</v>
      </c>
      <c r="F1297" s="50" t="s">
        <v>8</v>
      </c>
      <c r="G1297" s="49" t="s">
        <v>3133</v>
      </c>
      <c r="H1297" s="49" t="s">
        <v>957</v>
      </c>
      <c r="I1297" s="51" t="s">
        <v>1717</v>
      </c>
      <c r="J1297" s="50" t="s">
        <v>3136</v>
      </c>
      <c r="K1297" t="str">
        <f t="shared" si="20"/>
        <v>F</v>
      </c>
    </row>
    <row r="1298" spans="1:11">
      <c r="A1298" s="48" t="s">
        <v>2204</v>
      </c>
      <c r="B1298" s="49" t="str">
        <f>_xlfn.XLOOKUP(Tabla8[[#This Row],[Codigo Area Liquidacion]],TBLAREA[PLANTA],TBLAREA[PROG])</f>
        <v>01</v>
      </c>
      <c r="C1298" s="50" t="s">
        <v>11</v>
      </c>
      <c r="D1298" s="49" t="str">
        <f>Tabla8[[#This Row],[Numero Documento]]&amp;Tabla8[[#This Row],[PROG]]&amp;LEFT(Tabla8[[#This Row],[Tipo Empleado]],3)</f>
        <v>0560156502001FIJ</v>
      </c>
      <c r="E1298" s="49" t="s">
        <v>942</v>
      </c>
      <c r="F1298" s="50" t="s">
        <v>59</v>
      </c>
      <c r="G1298" s="49" t="s">
        <v>3133</v>
      </c>
      <c r="H1298" s="49" t="s">
        <v>1953</v>
      </c>
      <c r="I1298" s="51" t="s">
        <v>1669</v>
      </c>
      <c r="J1298" s="50" t="s">
        <v>3135</v>
      </c>
      <c r="K1298" t="str">
        <f t="shared" si="20"/>
        <v>M</v>
      </c>
    </row>
    <row r="1299" spans="1:11">
      <c r="A1299" s="48" t="s">
        <v>2250</v>
      </c>
      <c r="B1299" s="49" t="str">
        <f>_xlfn.XLOOKUP(Tabla8[[#This Row],[Codigo Area Liquidacion]],TBLAREA[PLANTA],TBLAREA[PROG])</f>
        <v>13</v>
      </c>
      <c r="C1299" s="50" t="s">
        <v>11</v>
      </c>
      <c r="D1299" s="49" t="str">
        <f>Tabla8[[#This Row],[Numero Documento]]&amp;Tabla8[[#This Row],[PROG]]&amp;LEFT(Tabla8[[#This Row],[Tipo Empleado]],3)</f>
        <v>0560179669013FIJ</v>
      </c>
      <c r="E1299" s="49" t="s">
        <v>809</v>
      </c>
      <c r="F1299" s="50" t="s">
        <v>82</v>
      </c>
      <c r="G1299" s="49" t="s">
        <v>3175</v>
      </c>
      <c r="H1299" s="49" t="s">
        <v>342</v>
      </c>
      <c r="I1299" s="51" t="s">
        <v>1670</v>
      </c>
      <c r="J1299" s="50" t="s">
        <v>3136</v>
      </c>
      <c r="K1299" t="str">
        <f t="shared" si="20"/>
        <v>F</v>
      </c>
    </row>
    <row r="1300" spans="1:11">
      <c r="A1300" s="48" t="s">
        <v>3435</v>
      </c>
      <c r="B1300" s="49" t="str">
        <f>_xlfn.XLOOKUP(Tabla8[[#This Row],[Codigo Area Liquidacion]],TBLAREA[PLANTA],TBLAREA[PROG])</f>
        <v>01</v>
      </c>
      <c r="C1300" s="50" t="s">
        <v>11</v>
      </c>
      <c r="D1300" s="49" t="str">
        <f>Tabla8[[#This Row],[Numero Documento]]&amp;Tabla8[[#This Row],[PROG]]&amp;LEFT(Tabla8[[#This Row],[Tipo Empleado]],3)</f>
        <v>0570010536301FIJ</v>
      </c>
      <c r="E1300" s="49" t="s">
        <v>3434</v>
      </c>
      <c r="F1300" s="50" t="s">
        <v>724</v>
      </c>
      <c r="G1300" s="49" t="s">
        <v>3133</v>
      </c>
      <c r="H1300" s="49" t="s">
        <v>339</v>
      </c>
      <c r="I1300" s="51" t="s">
        <v>1680</v>
      </c>
      <c r="J1300" s="50" t="s">
        <v>3135</v>
      </c>
      <c r="K1300" t="str">
        <f t="shared" si="20"/>
        <v>M</v>
      </c>
    </row>
    <row r="1301" spans="1:11">
      <c r="A1301" s="48" t="s">
        <v>2247</v>
      </c>
      <c r="B1301" s="49" t="str">
        <f>_xlfn.XLOOKUP(Tabla8[[#This Row],[Codigo Area Liquidacion]],TBLAREA[PLANTA],TBLAREA[PROG])</f>
        <v>01</v>
      </c>
      <c r="C1301" s="50" t="s">
        <v>11</v>
      </c>
      <c r="D1301" s="49" t="str">
        <f>Tabla8[[#This Row],[Numero Documento]]&amp;Tabla8[[#This Row],[PROG]]&amp;LEFT(Tabla8[[#This Row],[Tipo Empleado]],3)</f>
        <v>0580024083901FIJ</v>
      </c>
      <c r="E1301" s="49" t="s">
        <v>994</v>
      </c>
      <c r="F1301" s="50" t="s">
        <v>786</v>
      </c>
      <c r="G1301" s="49" t="s">
        <v>3133</v>
      </c>
      <c r="H1301" s="49" t="s">
        <v>960</v>
      </c>
      <c r="I1301" s="51" t="s">
        <v>1710</v>
      </c>
      <c r="J1301" s="50" t="s">
        <v>3135</v>
      </c>
      <c r="K1301" t="str">
        <f t="shared" si="20"/>
        <v>M</v>
      </c>
    </row>
    <row r="1302" spans="1:11">
      <c r="A1302" s="48" t="s">
        <v>2167</v>
      </c>
      <c r="B1302" s="49" t="str">
        <f>_xlfn.XLOOKUP(Tabla8[[#This Row],[Codigo Area Liquidacion]],TBLAREA[PLANTA],TBLAREA[PROG])</f>
        <v>01</v>
      </c>
      <c r="C1302" s="50" t="s">
        <v>11</v>
      </c>
      <c r="D1302" s="49" t="str">
        <f>Tabla8[[#This Row],[Numero Documento]]&amp;Tabla8[[#This Row],[PROG]]&amp;LEFT(Tabla8[[#This Row],[Tipo Empleado]],3)</f>
        <v>0590009094401FIJ</v>
      </c>
      <c r="E1302" s="49" t="s">
        <v>240</v>
      </c>
      <c r="F1302" s="50" t="s">
        <v>15</v>
      </c>
      <c r="G1302" s="49" t="s">
        <v>3133</v>
      </c>
      <c r="H1302" s="49" t="s">
        <v>699</v>
      </c>
      <c r="I1302" s="51" t="s">
        <v>1708</v>
      </c>
      <c r="J1302" s="50" t="s">
        <v>3135</v>
      </c>
      <c r="K1302" t="str">
        <f t="shared" si="20"/>
        <v>M</v>
      </c>
    </row>
    <row r="1303" spans="1:11">
      <c r="A1303" s="48" t="s">
        <v>2598</v>
      </c>
      <c r="B1303" s="49" t="str">
        <f>_xlfn.XLOOKUP(Tabla8[[#This Row],[Codigo Area Liquidacion]],TBLAREA[PLANTA],TBLAREA[PROG])</f>
        <v>11</v>
      </c>
      <c r="C1303" s="50" t="s">
        <v>11</v>
      </c>
      <c r="D1303" s="49" t="str">
        <f>Tabla8[[#This Row],[Numero Documento]]&amp;Tabla8[[#This Row],[PROG]]&amp;LEFT(Tabla8[[#This Row],[Tipo Empleado]],3)</f>
        <v>0590015383311FIJ</v>
      </c>
      <c r="E1303" s="49" t="s">
        <v>1252</v>
      </c>
      <c r="F1303" s="50" t="s">
        <v>27</v>
      </c>
      <c r="G1303" s="49" t="s">
        <v>3145</v>
      </c>
      <c r="H1303" s="49" t="s">
        <v>830</v>
      </c>
      <c r="I1303" s="51" t="s">
        <v>1672</v>
      </c>
      <c r="J1303" s="50" t="s">
        <v>3135</v>
      </c>
      <c r="K1303" t="str">
        <f t="shared" si="20"/>
        <v>M</v>
      </c>
    </row>
    <row r="1304" spans="1:11">
      <c r="A1304" s="48" t="s">
        <v>2319</v>
      </c>
      <c r="B1304" s="49" t="str">
        <f>_xlfn.XLOOKUP(Tabla8[[#This Row],[Codigo Area Liquidacion]],TBLAREA[PLANTA],TBLAREA[PROG])</f>
        <v>13</v>
      </c>
      <c r="C1304" s="50" t="s">
        <v>11</v>
      </c>
      <c r="D1304" s="49" t="str">
        <f>Tabla8[[#This Row],[Numero Documento]]&amp;Tabla8[[#This Row],[PROG]]&amp;LEFT(Tabla8[[#This Row],[Tipo Empleado]],3)</f>
        <v>0590016303013FIJ</v>
      </c>
      <c r="E1304" s="49" t="s">
        <v>1035</v>
      </c>
      <c r="F1304" s="50" t="s">
        <v>210</v>
      </c>
      <c r="G1304" s="49" t="s">
        <v>3175</v>
      </c>
      <c r="H1304" s="49" t="s">
        <v>342</v>
      </c>
      <c r="I1304" s="51" t="s">
        <v>1670</v>
      </c>
      <c r="J1304" s="50" t="s">
        <v>3136</v>
      </c>
      <c r="K1304" t="str">
        <f t="shared" si="20"/>
        <v>F</v>
      </c>
    </row>
    <row r="1305" spans="1:11">
      <c r="A1305" s="48" t="s">
        <v>2543</v>
      </c>
      <c r="B1305" s="49" t="str">
        <f>_xlfn.XLOOKUP(Tabla8[[#This Row],[Codigo Area Liquidacion]],TBLAREA[PLANTA],TBLAREA[PROG])</f>
        <v>13</v>
      </c>
      <c r="C1305" s="50" t="s">
        <v>11</v>
      </c>
      <c r="D1305" s="49" t="str">
        <f>Tabla8[[#This Row],[Numero Documento]]&amp;Tabla8[[#This Row],[PROG]]&amp;LEFT(Tabla8[[#This Row],[Tipo Empleado]],3)</f>
        <v>0590018402813FIJ</v>
      </c>
      <c r="E1305" s="49" t="s">
        <v>247</v>
      </c>
      <c r="F1305" s="50" t="s">
        <v>248</v>
      </c>
      <c r="G1305" s="49" t="s">
        <v>3175</v>
      </c>
      <c r="H1305" s="49" t="s">
        <v>1959</v>
      </c>
      <c r="I1305" s="51" t="s">
        <v>1673</v>
      </c>
      <c r="J1305" s="50" t="s">
        <v>3135</v>
      </c>
      <c r="K1305" t="str">
        <f t="shared" si="20"/>
        <v>M</v>
      </c>
    </row>
    <row r="1306" spans="1:11">
      <c r="A1306" s="48" t="s">
        <v>1331</v>
      </c>
      <c r="B1306" s="49" t="str">
        <f>_xlfn.XLOOKUP(Tabla8[[#This Row],[Codigo Area Liquidacion]],TBLAREA[PLANTA],TBLAREA[PROG])</f>
        <v>01</v>
      </c>
      <c r="C1306" s="50" t="s">
        <v>11</v>
      </c>
      <c r="D1306" s="49" t="str">
        <f>Tabla8[[#This Row],[Numero Documento]]&amp;Tabla8[[#This Row],[PROG]]&amp;LEFT(Tabla8[[#This Row],[Tipo Empleado]],3)</f>
        <v>0600009051101FIJ</v>
      </c>
      <c r="E1306" s="49" t="s">
        <v>184</v>
      </c>
      <c r="F1306" s="50" t="s">
        <v>186</v>
      </c>
      <c r="G1306" s="49" t="s">
        <v>3133</v>
      </c>
      <c r="H1306" s="49" t="s">
        <v>1955</v>
      </c>
      <c r="I1306" s="51" t="s">
        <v>1685</v>
      </c>
      <c r="J1306" s="50" t="s">
        <v>3136</v>
      </c>
      <c r="K1306" t="str">
        <f t="shared" si="20"/>
        <v>F</v>
      </c>
    </row>
    <row r="1307" spans="1:11">
      <c r="A1307" s="48" t="s">
        <v>2768</v>
      </c>
      <c r="B1307" s="49" t="str">
        <f>_xlfn.XLOOKUP(Tabla8[[#This Row],[Codigo Area Liquidacion]],TBLAREA[PLANTA],TBLAREA[PROG])</f>
        <v>01</v>
      </c>
      <c r="C1307" s="50" t="s">
        <v>3036</v>
      </c>
      <c r="D1307" s="49" t="str">
        <f>Tabla8[[#This Row],[Numero Documento]]&amp;Tabla8[[#This Row],[PROG]]&amp;LEFT(Tabla8[[#This Row],[Tipo Empleado]],3)</f>
        <v>0600021062201EMP</v>
      </c>
      <c r="E1307" s="49" t="s">
        <v>1582</v>
      </c>
      <c r="F1307" s="50" t="s">
        <v>516</v>
      </c>
      <c r="G1307" s="49" t="s">
        <v>3133</v>
      </c>
      <c r="H1307" s="49" t="s">
        <v>1116</v>
      </c>
      <c r="I1307" s="51" t="s">
        <v>1679</v>
      </c>
      <c r="J1307" s="50" t="s">
        <v>3135</v>
      </c>
      <c r="K1307" t="str">
        <f t="shared" si="20"/>
        <v>M</v>
      </c>
    </row>
    <row r="1308" spans="1:11">
      <c r="A1308" s="48" t="s">
        <v>3692</v>
      </c>
      <c r="B1308" s="49" t="str">
        <f>_xlfn.XLOOKUP(Tabla8[[#This Row],[Codigo Area Liquidacion]],TBLAREA[PLANTA],TBLAREA[PROG])</f>
        <v>01</v>
      </c>
      <c r="C1308" s="50" t="s">
        <v>3036</v>
      </c>
      <c r="D1308" s="49" t="str">
        <f>Tabla8[[#This Row],[Numero Documento]]&amp;Tabla8[[#This Row],[PROG]]&amp;LEFT(Tabla8[[#This Row],[Tipo Empleado]],3)</f>
        <v>0600023596701EMP</v>
      </c>
      <c r="E1308" s="49" t="s">
        <v>3691</v>
      </c>
      <c r="F1308" s="50" t="s">
        <v>3210</v>
      </c>
      <c r="G1308" s="49" t="s">
        <v>3133</v>
      </c>
      <c r="H1308" s="49" t="s">
        <v>1116</v>
      </c>
      <c r="I1308" s="51" t="s">
        <v>1679</v>
      </c>
      <c r="J1308" s="50" t="s">
        <v>3136</v>
      </c>
      <c r="K1308" t="str">
        <f t="shared" si="20"/>
        <v>F</v>
      </c>
    </row>
    <row r="1309" spans="1:11">
      <c r="A1309" s="48" t="s">
        <v>2489</v>
      </c>
      <c r="B1309" s="49" t="str">
        <f>_xlfn.XLOOKUP(Tabla8[[#This Row],[Codigo Area Liquidacion]],TBLAREA[PLANTA],TBLAREA[PROG])</f>
        <v>13</v>
      </c>
      <c r="C1309" s="50" t="s">
        <v>11</v>
      </c>
      <c r="D1309" s="49" t="str">
        <f>Tabla8[[#This Row],[Numero Documento]]&amp;Tabla8[[#This Row],[PROG]]&amp;LEFT(Tabla8[[#This Row],[Tipo Empleado]],3)</f>
        <v>0610002867613FIJ</v>
      </c>
      <c r="E1309" s="49" t="s">
        <v>1157</v>
      </c>
      <c r="F1309" s="50" t="s">
        <v>434</v>
      </c>
      <c r="G1309" s="49" t="s">
        <v>3175</v>
      </c>
      <c r="H1309" s="49" t="s">
        <v>342</v>
      </c>
      <c r="I1309" s="51" t="s">
        <v>1670</v>
      </c>
      <c r="J1309" s="50" t="s">
        <v>3135</v>
      </c>
      <c r="K1309" t="str">
        <f t="shared" si="20"/>
        <v>M</v>
      </c>
    </row>
    <row r="1310" spans="1:11">
      <c r="A1310" s="48" t="s">
        <v>3803</v>
      </c>
      <c r="B1310" s="49" t="str">
        <f>_xlfn.XLOOKUP(Tabla8[[#This Row],[Codigo Area Liquidacion]],TBLAREA[PLANTA],TBLAREA[PROG])</f>
        <v>01</v>
      </c>
      <c r="C1310" s="50" t="s">
        <v>3036</v>
      </c>
      <c r="D1310" s="49" t="str">
        <f>Tabla8[[#This Row],[Numero Documento]]&amp;Tabla8[[#This Row],[PROG]]&amp;LEFT(Tabla8[[#This Row],[Tipo Empleado]],3)</f>
        <v>0650001261901EMP</v>
      </c>
      <c r="E1310" s="49" t="s">
        <v>3802</v>
      </c>
      <c r="F1310" s="50" t="s">
        <v>196</v>
      </c>
      <c r="G1310" s="49" t="s">
        <v>3133</v>
      </c>
      <c r="H1310" s="49" t="s">
        <v>1116</v>
      </c>
      <c r="I1310" s="51" t="s">
        <v>1679</v>
      </c>
      <c r="J1310" s="50" t="s">
        <v>3135</v>
      </c>
      <c r="K1310" t="str">
        <f t="shared" si="20"/>
        <v>M</v>
      </c>
    </row>
    <row r="1311" spans="1:11">
      <c r="A1311" s="48" t="s">
        <v>4108</v>
      </c>
      <c r="B1311" s="49" t="str">
        <f>_xlfn.XLOOKUP(Tabla8[[#This Row],[Codigo Area Liquidacion]],TBLAREA[PLANTA],TBLAREA[PROG])</f>
        <v>13</v>
      </c>
      <c r="C1311" s="50" t="s">
        <v>11</v>
      </c>
      <c r="D1311" s="49" t="str">
        <f>Tabla8[[#This Row],[Numero Documento]]&amp;Tabla8[[#This Row],[PROG]]&amp;LEFT(Tabla8[[#This Row],[Tipo Empleado]],3)</f>
        <v>0650002828413FIJ</v>
      </c>
      <c r="E1311" s="49" t="s">
        <v>3939</v>
      </c>
      <c r="F1311" s="50" t="s">
        <v>10</v>
      </c>
      <c r="G1311" s="49" t="s">
        <v>3175</v>
      </c>
      <c r="H1311" s="49" t="s">
        <v>342</v>
      </c>
      <c r="I1311" s="51" t="s">
        <v>1670</v>
      </c>
      <c r="J1311" s="50" t="s">
        <v>3136</v>
      </c>
      <c r="K1311" t="str">
        <f t="shared" si="20"/>
        <v>F</v>
      </c>
    </row>
    <row r="1312" spans="1:11">
      <c r="A1312" s="48" t="s">
        <v>1396</v>
      </c>
      <c r="B1312" s="49" t="str">
        <f>_xlfn.XLOOKUP(Tabla8[[#This Row],[Codigo Area Liquidacion]],TBLAREA[PLANTA],TBLAREA[PROG])</f>
        <v>13</v>
      </c>
      <c r="C1312" s="50" t="s">
        <v>11</v>
      </c>
      <c r="D1312" s="49" t="str">
        <f>Tabla8[[#This Row],[Numero Documento]]&amp;Tabla8[[#This Row],[PROG]]&amp;LEFT(Tabla8[[#This Row],[Tipo Empleado]],3)</f>
        <v>0670002565013FIJ</v>
      </c>
      <c r="E1312" s="49" t="s">
        <v>359</v>
      </c>
      <c r="F1312" s="50" t="s">
        <v>360</v>
      </c>
      <c r="G1312" s="49" t="s">
        <v>3175</v>
      </c>
      <c r="H1312" s="49" t="s">
        <v>342</v>
      </c>
      <c r="I1312" s="51" t="s">
        <v>1670</v>
      </c>
      <c r="J1312" s="50" t="s">
        <v>3136</v>
      </c>
      <c r="K1312" t="str">
        <f t="shared" si="20"/>
        <v>F</v>
      </c>
    </row>
    <row r="1313" spans="1:11">
      <c r="A1313" s="48" t="s">
        <v>3669</v>
      </c>
      <c r="B1313" s="49" t="str">
        <f>_xlfn.XLOOKUP(Tabla8[[#This Row],[Codigo Area Liquidacion]],TBLAREA[PLANTA],TBLAREA[PROG])</f>
        <v>01</v>
      </c>
      <c r="C1313" s="50" t="s">
        <v>3036</v>
      </c>
      <c r="D1313" s="49" t="str">
        <f>Tabla8[[#This Row],[Numero Documento]]&amp;Tabla8[[#This Row],[PROG]]&amp;LEFT(Tabla8[[#This Row],[Tipo Empleado]],3)</f>
        <v>0680002796001EMP</v>
      </c>
      <c r="E1313" s="49" t="s">
        <v>3668</v>
      </c>
      <c r="F1313" s="50" t="s">
        <v>196</v>
      </c>
      <c r="G1313" s="49" t="s">
        <v>3133</v>
      </c>
      <c r="H1313" s="49" t="s">
        <v>1116</v>
      </c>
      <c r="I1313" s="51" t="s">
        <v>1679</v>
      </c>
      <c r="J1313" s="50" t="s">
        <v>3135</v>
      </c>
      <c r="K1313" t="str">
        <f t="shared" si="20"/>
        <v>M</v>
      </c>
    </row>
    <row r="1314" spans="1:11">
      <c r="A1314" s="48" t="s">
        <v>3063</v>
      </c>
      <c r="B1314" s="49" t="str">
        <f>_xlfn.XLOOKUP(Tabla8[[#This Row],[Codigo Area Liquidacion]],TBLAREA[PLANTA],TBLAREA[PROG])</f>
        <v>01</v>
      </c>
      <c r="C1314" s="50" t="s">
        <v>3045</v>
      </c>
      <c r="D1314" s="49" t="str">
        <f>Tabla8[[#This Row],[Numero Documento]]&amp;Tabla8[[#This Row],[PROG]]&amp;LEFT(Tabla8[[#This Row],[Tipo Empleado]],3)</f>
        <v>0680004516001PER</v>
      </c>
      <c r="E1314" s="49" t="s">
        <v>3076</v>
      </c>
      <c r="F1314" s="50" t="s">
        <v>1060</v>
      </c>
      <c r="G1314" s="49" t="s">
        <v>3133</v>
      </c>
      <c r="H1314" s="49" t="s">
        <v>1116</v>
      </c>
      <c r="I1314" s="51" t="s">
        <v>1679</v>
      </c>
      <c r="J1314" s="50" t="s">
        <v>3135</v>
      </c>
      <c r="K1314" t="str">
        <f t="shared" si="20"/>
        <v>M</v>
      </c>
    </row>
    <row r="1315" spans="1:11">
      <c r="A1315" s="48" t="s">
        <v>2600</v>
      </c>
      <c r="B1315" s="49" t="str">
        <f>_xlfn.XLOOKUP(Tabla8[[#This Row],[Codigo Area Liquidacion]],TBLAREA[PLANTA],TBLAREA[PROG])</f>
        <v>11</v>
      </c>
      <c r="C1315" s="50" t="s">
        <v>11</v>
      </c>
      <c r="D1315" s="49" t="str">
        <f>Tabla8[[#This Row],[Numero Documento]]&amp;Tabla8[[#This Row],[PROG]]&amp;LEFT(Tabla8[[#This Row],[Tipo Empleado]],3)</f>
        <v>0680013834611FIJ</v>
      </c>
      <c r="E1315" s="49" t="s">
        <v>848</v>
      </c>
      <c r="F1315" s="50" t="s">
        <v>8</v>
      </c>
      <c r="G1315" s="49" t="s">
        <v>3145</v>
      </c>
      <c r="H1315" s="49" t="s">
        <v>830</v>
      </c>
      <c r="I1315" s="51" t="s">
        <v>1672</v>
      </c>
      <c r="J1315" s="50" t="s">
        <v>3136</v>
      </c>
      <c r="K1315" t="str">
        <f t="shared" si="20"/>
        <v>F</v>
      </c>
    </row>
    <row r="1316" spans="1:11">
      <c r="A1316" s="48" t="s">
        <v>2775</v>
      </c>
      <c r="B1316" s="49" t="str">
        <f>_xlfn.XLOOKUP(Tabla8[[#This Row],[Codigo Area Liquidacion]],TBLAREA[PLANTA],TBLAREA[PROG])</f>
        <v>01</v>
      </c>
      <c r="C1316" s="50" t="s">
        <v>3036</v>
      </c>
      <c r="D1316" s="49" t="str">
        <f>Tabla8[[#This Row],[Numero Documento]]&amp;Tabla8[[#This Row],[PROG]]&amp;LEFT(Tabla8[[#This Row],[Tipo Empleado]],3)</f>
        <v>0680039485701EMP</v>
      </c>
      <c r="E1316" s="49" t="s">
        <v>1624</v>
      </c>
      <c r="F1316" s="50" t="s">
        <v>102</v>
      </c>
      <c r="G1316" s="49" t="s">
        <v>3133</v>
      </c>
      <c r="H1316" s="49" t="s">
        <v>1116</v>
      </c>
      <c r="I1316" s="51" t="s">
        <v>1679</v>
      </c>
      <c r="J1316" s="50" t="s">
        <v>3135</v>
      </c>
      <c r="K1316" t="str">
        <f t="shared" si="20"/>
        <v>M</v>
      </c>
    </row>
    <row r="1317" spans="1:11">
      <c r="A1317" s="48" t="s">
        <v>2171</v>
      </c>
      <c r="B1317" s="49" t="str">
        <f>_xlfn.XLOOKUP(Tabla8[[#This Row],[Codigo Area Liquidacion]],TBLAREA[PLANTA],TBLAREA[PROG])</f>
        <v>01</v>
      </c>
      <c r="C1317" s="50" t="s">
        <v>11</v>
      </c>
      <c r="D1317" s="49" t="str">
        <f>Tabla8[[#This Row],[Numero Documento]]&amp;Tabla8[[#This Row],[PROG]]&amp;LEFT(Tabla8[[#This Row],[Tipo Empleado]],3)</f>
        <v>0680041261801FIJ</v>
      </c>
      <c r="E1317" s="49" t="s">
        <v>791</v>
      </c>
      <c r="F1317" s="50" t="s">
        <v>133</v>
      </c>
      <c r="G1317" s="49" t="s">
        <v>3133</v>
      </c>
      <c r="H1317" s="49" t="s">
        <v>716</v>
      </c>
      <c r="I1317" s="51" t="s">
        <v>1671</v>
      </c>
      <c r="J1317" s="50" t="s">
        <v>3135</v>
      </c>
      <c r="K1317" t="str">
        <f t="shared" si="20"/>
        <v>M</v>
      </c>
    </row>
    <row r="1318" spans="1:11">
      <c r="A1318" s="48" t="s">
        <v>3114</v>
      </c>
      <c r="B1318" s="49" t="str">
        <f>_xlfn.XLOOKUP(Tabla8[[#This Row],[Codigo Area Liquidacion]],TBLAREA[PLANTA],TBLAREA[PROG])</f>
        <v>01</v>
      </c>
      <c r="C1318" s="50" t="s">
        <v>3045</v>
      </c>
      <c r="D1318" s="49" t="str">
        <f>Tabla8[[#This Row],[Numero Documento]]&amp;Tabla8[[#This Row],[PROG]]&amp;LEFT(Tabla8[[#This Row],[Tipo Empleado]],3)</f>
        <v>0680044327401PER</v>
      </c>
      <c r="E1318" s="49" t="s">
        <v>3113</v>
      </c>
      <c r="F1318" s="50" t="s">
        <v>1060</v>
      </c>
      <c r="G1318" s="49" t="s">
        <v>3133</v>
      </c>
      <c r="H1318" s="49" t="s">
        <v>1116</v>
      </c>
      <c r="I1318" s="51" t="s">
        <v>1679</v>
      </c>
      <c r="J1318" s="50" t="s">
        <v>3135</v>
      </c>
      <c r="K1318" t="str">
        <f t="shared" si="20"/>
        <v>M</v>
      </c>
    </row>
    <row r="1319" spans="1:11">
      <c r="A1319" s="48" t="s">
        <v>3058</v>
      </c>
      <c r="B1319" s="49" t="str">
        <f>_xlfn.XLOOKUP(Tabla8[[#This Row],[Codigo Area Liquidacion]],TBLAREA[PLANTA],TBLAREA[PROG])</f>
        <v>01</v>
      </c>
      <c r="C1319" s="50" t="s">
        <v>11</v>
      </c>
      <c r="D1319" s="49" t="str">
        <f>Tabla8[[#This Row],[Numero Documento]]&amp;Tabla8[[#This Row],[PROG]]&amp;LEFT(Tabla8[[#This Row],[Tipo Empleado]],3)</f>
        <v>0680055333801FIJ</v>
      </c>
      <c r="E1319" s="49" t="s">
        <v>3072</v>
      </c>
      <c r="F1319" s="50" t="s">
        <v>724</v>
      </c>
      <c r="G1319" s="49" t="s">
        <v>3133</v>
      </c>
      <c r="H1319" s="49" t="s">
        <v>1116</v>
      </c>
      <c r="I1319" s="51" t="s">
        <v>1679</v>
      </c>
      <c r="J1319" s="50" t="s">
        <v>3135</v>
      </c>
      <c r="K1319" t="str">
        <f t="shared" si="20"/>
        <v>M</v>
      </c>
    </row>
    <row r="1320" spans="1:11">
      <c r="A1320" s="48" t="s">
        <v>2834</v>
      </c>
      <c r="B1320" s="49" t="str">
        <f>_xlfn.XLOOKUP(Tabla8[[#This Row],[Codigo Area Liquidacion]],TBLAREA[PLANTA],TBLAREA[PROG])</f>
        <v>01</v>
      </c>
      <c r="C1320" s="50" t="s">
        <v>3036</v>
      </c>
      <c r="D1320" s="49" t="str">
        <f>Tabla8[[#This Row],[Numero Documento]]&amp;Tabla8[[#This Row],[PROG]]&amp;LEFT(Tabla8[[#This Row],[Tipo Empleado]],3)</f>
        <v>0690000453901EMP</v>
      </c>
      <c r="E1320" s="49" t="s">
        <v>2003</v>
      </c>
      <c r="F1320" s="50" t="s">
        <v>196</v>
      </c>
      <c r="G1320" s="49" t="s">
        <v>3133</v>
      </c>
      <c r="H1320" s="49" t="s">
        <v>1116</v>
      </c>
      <c r="I1320" s="51" t="s">
        <v>1679</v>
      </c>
      <c r="J1320" s="50" t="s">
        <v>3136</v>
      </c>
      <c r="K1320" t="str">
        <f t="shared" si="20"/>
        <v>F</v>
      </c>
    </row>
    <row r="1321" spans="1:11">
      <c r="A1321" s="48" t="s">
        <v>2776</v>
      </c>
      <c r="B1321" s="49" t="str">
        <f>_xlfn.XLOOKUP(Tabla8[[#This Row],[Codigo Area Liquidacion]],TBLAREA[PLANTA],TBLAREA[PROG])</f>
        <v>01</v>
      </c>
      <c r="C1321" s="50" t="s">
        <v>3036</v>
      </c>
      <c r="D1321" s="49" t="str">
        <f>Tabla8[[#This Row],[Numero Documento]]&amp;Tabla8[[#This Row],[PROG]]&amp;LEFT(Tabla8[[#This Row],[Tipo Empleado]],3)</f>
        <v>0710004469701EMP</v>
      </c>
      <c r="E1321" s="49" t="s">
        <v>1179</v>
      </c>
      <c r="F1321" s="50" t="s">
        <v>1172</v>
      </c>
      <c r="G1321" s="49" t="s">
        <v>3133</v>
      </c>
      <c r="H1321" s="49" t="s">
        <v>1116</v>
      </c>
      <c r="I1321" s="51" t="s">
        <v>1679</v>
      </c>
      <c r="J1321" s="50" t="s">
        <v>3136</v>
      </c>
      <c r="K1321" t="str">
        <f t="shared" si="20"/>
        <v>F</v>
      </c>
    </row>
    <row r="1322" spans="1:11">
      <c r="A1322" s="48" t="s">
        <v>4109</v>
      </c>
      <c r="B1322" s="49" t="str">
        <f>_xlfn.XLOOKUP(Tabla8[[#This Row],[Codigo Area Liquidacion]],TBLAREA[PLANTA],TBLAREA[PROG])</f>
        <v>11</v>
      </c>
      <c r="C1322" s="50" t="s">
        <v>11</v>
      </c>
      <c r="D1322" s="49" t="str">
        <f>Tabla8[[#This Row],[Numero Documento]]&amp;Tabla8[[#This Row],[PROG]]&amp;LEFT(Tabla8[[#This Row],[Tipo Empleado]],3)</f>
        <v>0710008161611FIJ</v>
      </c>
      <c r="E1322" s="49" t="s">
        <v>3940</v>
      </c>
      <c r="F1322" s="50" t="s">
        <v>290</v>
      </c>
      <c r="G1322" s="49" t="s">
        <v>3145</v>
      </c>
      <c r="H1322" s="49" t="s">
        <v>73</v>
      </c>
      <c r="I1322" s="51" t="s">
        <v>1684</v>
      </c>
      <c r="J1322" s="50" t="s">
        <v>3136</v>
      </c>
      <c r="K1322" t="str">
        <f t="shared" si="20"/>
        <v>F</v>
      </c>
    </row>
    <row r="1323" spans="1:11">
      <c r="A1323" s="48" t="s">
        <v>2611</v>
      </c>
      <c r="B1323" s="49" t="str">
        <f>_xlfn.XLOOKUP(Tabla8[[#This Row],[Codigo Area Liquidacion]],TBLAREA[PLANTA],TBLAREA[PROG])</f>
        <v>11</v>
      </c>
      <c r="C1323" s="50" t="s">
        <v>11</v>
      </c>
      <c r="D1323" s="49" t="str">
        <f>Tabla8[[#This Row],[Numero Documento]]&amp;Tabla8[[#This Row],[PROG]]&amp;LEFT(Tabla8[[#This Row],[Tipo Empleado]],3)</f>
        <v>0710025571511FIJ</v>
      </c>
      <c r="E1323" s="49" t="s">
        <v>158</v>
      </c>
      <c r="F1323" s="50" t="s">
        <v>32</v>
      </c>
      <c r="G1323" s="49" t="s">
        <v>3145</v>
      </c>
      <c r="H1323" s="49" t="s">
        <v>1951</v>
      </c>
      <c r="I1323" s="51" t="s">
        <v>1683</v>
      </c>
      <c r="J1323" s="50" t="s">
        <v>3136</v>
      </c>
      <c r="K1323" t="str">
        <f t="shared" si="20"/>
        <v>F</v>
      </c>
    </row>
    <row r="1324" spans="1:11">
      <c r="A1324" s="48" t="s">
        <v>2437</v>
      </c>
      <c r="B1324" s="49" t="str">
        <f>_xlfn.XLOOKUP(Tabla8[[#This Row],[Codigo Area Liquidacion]],TBLAREA[PLANTA],TBLAREA[PROG])</f>
        <v>13</v>
      </c>
      <c r="C1324" s="50" t="s">
        <v>11</v>
      </c>
      <c r="D1324" s="49" t="str">
        <f>Tabla8[[#This Row],[Numero Documento]]&amp;Tabla8[[#This Row],[PROG]]&amp;LEFT(Tabla8[[#This Row],[Tipo Empleado]],3)</f>
        <v>0710047647713FIJ</v>
      </c>
      <c r="E1324" s="49" t="s">
        <v>497</v>
      </c>
      <c r="F1324" s="50" t="s">
        <v>32</v>
      </c>
      <c r="G1324" s="49" t="s">
        <v>3175</v>
      </c>
      <c r="H1324" s="49" t="s">
        <v>342</v>
      </c>
      <c r="I1324" s="51" t="s">
        <v>1670</v>
      </c>
      <c r="J1324" s="50" t="s">
        <v>3136</v>
      </c>
      <c r="K1324" t="str">
        <f t="shared" si="20"/>
        <v>F</v>
      </c>
    </row>
    <row r="1325" spans="1:11">
      <c r="A1325" s="48" t="s">
        <v>2870</v>
      </c>
      <c r="B1325" s="49" t="str">
        <f>_xlfn.XLOOKUP(Tabla8[[#This Row],[Codigo Area Liquidacion]],TBLAREA[PLANTA],TBLAREA[PROG])</f>
        <v>01</v>
      </c>
      <c r="C1325" s="50" t="s">
        <v>3036</v>
      </c>
      <c r="D1325" s="49" t="str">
        <f>Tabla8[[#This Row],[Numero Documento]]&amp;Tabla8[[#This Row],[PROG]]&amp;LEFT(Tabla8[[#This Row],[Tipo Empleado]],3)</f>
        <v>0710047753301EMP</v>
      </c>
      <c r="E1325" s="49" t="s">
        <v>1908</v>
      </c>
      <c r="F1325" s="50" t="s">
        <v>59</v>
      </c>
      <c r="G1325" s="49" t="s">
        <v>3133</v>
      </c>
      <c r="H1325" s="49" t="s">
        <v>1116</v>
      </c>
      <c r="I1325" s="51" t="s">
        <v>1679</v>
      </c>
      <c r="J1325" s="50" t="s">
        <v>3136</v>
      </c>
      <c r="K1325" t="str">
        <f t="shared" si="20"/>
        <v>F</v>
      </c>
    </row>
    <row r="1326" spans="1:11">
      <c r="A1326" s="48" t="s">
        <v>3663</v>
      </c>
      <c r="B1326" s="49" t="str">
        <f>_xlfn.XLOOKUP(Tabla8[[#This Row],[Codigo Area Liquidacion]],TBLAREA[PLANTA],TBLAREA[PROG])</f>
        <v>01</v>
      </c>
      <c r="C1326" s="50" t="s">
        <v>3036</v>
      </c>
      <c r="D1326" s="49" t="str">
        <f>Tabla8[[#This Row],[Numero Documento]]&amp;Tabla8[[#This Row],[PROG]]&amp;LEFT(Tabla8[[#This Row],[Tipo Empleado]],3)</f>
        <v>0730000419401EMP</v>
      </c>
      <c r="E1326" s="49" t="s">
        <v>3662</v>
      </c>
      <c r="F1326" s="50" t="s">
        <v>261</v>
      </c>
      <c r="G1326" s="49" t="s">
        <v>3133</v>
      </c>
      <c r="H1326" s="49" t="s">
        <v>1116</v>
      </c>
      <c r="I1326" s="51" t="s">
        <v>1679</v>
      </c>
      <c r="J1326" s="50" t="s">
        <v>3135</v>
      </c>
      <c r="K1326" t="str">
        <f t="shared" si="20"/>
        <v>M</v>
      </c>
    </row>
    <row r="1327" spans="1:11">
      <c r="A1327" s="48" t="s">
        <v>3641</v>
      </c>
      <c r="B1327" s="49" t="str">
        <f>_xlfn.XLOOKUP(Tabla8[[#This Row],[Codigo Area Liquidacion]],TBLAREA[PLANTA],TBLAREA[PROG])</f>
        <v>01</v>
      </c>
      <c r="C1327" s="50" t="s">
        <v>3036</v>
      </c>
      <c r="D1327" s="49" t="str">
        <f>Tabla8[[#This Row],[Numero Documento]]&amp;Tabla8[[#This Row],[PROG]]&amp;LEFT(Tabla8[[#This Row],[Tipo Empleado]],3)</f>
        <v>0730001545501EMP</v>
      </c>
      <c r="E1327" s="49" t="s">
        <v>3640</v>
      </c>
      <c r="F1327" s="50" t="s">
        <v>196</v>
      </c>
      <c r="G1327" s="49" t="s">
        <v>3133</v>
      </c>
      <c r="H1327" s="49" t="s">
        <v>1116</v>
      </c>
      <c r="I1327" s="51" t="s">
        <v>1679</v>
      </c>
      <c r="J1327" s="50" t="s">
        <v>3135</v>
      </c>
      <c r="K1327" t="str">
        <f t="shared" si="20"/>
        <v>M</v>
      </c>
    </row>
    <row r="1328" spans="1:11">
      <c r="A1328" s="48" t="s">
        <v>2412</v>
      </c>
      <c r="B1328" s="49" t="str">
        <f>_xlfn.XLOOKUP(Tabla8[[#This Row],[Codigo Area Liquidacion]],TBLAREA[PLANTA],TBLAREA[PROG])</f>
        <v>13</v>
      </c>
      <c r="C1328" s="50" t="s">
        <v>11</v>
      </c>
      <c r="D1328" s="49" t="str">
        <f>Tabla8[[#This Row],[Numero Documento]]&amp;Tabla8[[#This Row],[PROG]]&amp;LEFT(Tabla8[[#This Row],[Tipo Empleado]],3)</f>
        <v>0730004967813FIJ</v>
      </c>
      <c r="E1328" s="49" t="s">
        <v>641</v>
      </c>
      <c r="F1328" s="50" t="s">
        <v>27</v>
      </c>
      <c r="G1328" s="49" t="s">
        <v>3175</v>
      </c>
      <c r="H1328" s="49" t="s">
        <v>1952</v>
      </c>
      <c r="I1328" s="51" t="s">
        <v>1677</v>
      </c>
      <c r="J1328" s="50" t="s">
        <v>3135</v>
      </c>
      <c r="K1328" t="str">
        <f t="shared" si="20"/>
        <v>M</v>
      </c>
    </row>
    <row r="1329" spans="1:11">
      <c r="A1329" s="48" t="s">
        <v>2143</v>
      </c>
      <c r="B1329" s="49" t="str">
        <f>_xlfn.XLOOKUP(Tabla8[[#This Row],[Codigo Area Liquidacion]],TBLAREA[PLANTA],TBLAREA[PROG])</f>
        <v>01</v>
      </c>
      <c r="C1329" s="50" t="s">
        <v>11</v>
      </c>
      <c r="D1329" s="49" t="str">
        <f>Tabla8[[#This Row],[Numero Documento]]&amp;Tabla8[[#This Row],[PROG]]&amp;LEFT(Tabla8[[#This Row],[Tipo Empleado]],3)</f>
        <v>0730012313501FIJ</v>
      </c>
      <c r="E1329" s="49" t="s">
        <v>12</v>
      </c>
      <c r="F1329" s="50" t="s">
        <v>13</v>
      </c>
      <c r="G1329" s="49" t="s">
        <v>3133</v>
      </c>
      <c r="H1329" s="49" t="s">
        <v>1953</v>
      </c>
      <c r="I1329" s="51" t="s">
        <v>1669</v>
      </c>
      <c r="J1329" s="50" t="s">
        <v>3135</v>
      </c>
      <c r="K1329" t="str">
        <f t="shared" si="20"/>
        <v>M</v>
      </c>
    </row>
    <row r="1330" spans="1:11">
      <c r="A1330" s="48" t="s">
        <v>1540</v>
      </c>
      <c r="B1330" s="49" t="str">
        <f>_xlfn.XLOOKUP(Tabla8[[#This Row],[Codigo Area Liquidacion]],TBLAREA[PLANTA],TBLAREA[PROG])</f>
        <v>11</v>
      </c>
      <c r="C1330" s="50" t="s">
        <v>11</v>
      </c>
      <c r="D1330" s="49" t="str">
        <f>Tabla8[[#This Row],[Numero Documento]]&amp;Tabla8[[#This Row],[PROG]]&amp;LEFT(Tabla8[[#This Row],[Tipo Empleado]],3)</f>
        <v>0750008354311FIJ</v>
      </c>
      <c r="E1330" s="49" t="s">
        <v>876</v>
      </c>
      <c r="F1330" s="50" t="s">
        <v>60</v>
      </c>
      <c r="G1330" s="49" t="s">
        <v>3145</v>
      </c>
      <c r="H1330" s="49" t="s">
        <v>830</v>
      </c>
      <c r="I1330" s="51" t="s">
        <v>1672</v>
      </c>
      <c r="J1330" s="50" t="s">
        <v>3136</v>
      </c>
      <c r="K1330" t="str">
        <f t="shared" si="20"/>
        <v>F</v>
      </c>
    </row>
    <row r="1331" spans="1:11">
      <c r="A1331" s="48" t="s">
        <v>3029</v>
      </c>
      <c r="B1331" s="49" t="str">
        <f>_xlfn.XLOOKUP(Tabla8[[#This Row],[Codigo Area Liquidacion]],TBLAREA[PLANTA],TBLAREA[PROG])</f>
        <v>01</v>
      </c>
      <c r="C1331" s="50" t="s">
        <v>3045</v>
      </c>
      <c r="D1331" s="49" t="str">
        <f>Tabla8[[#This Row],[Numero Documento]]&amp;Tabla8[[#This Row],[PROG]]&amp;LEFT(Tabla8[[#This Row],[Tipo Empleado]],3)</f>
        <v>0750011361301PER</v>
      </c>
      <c r="E1331" s="49" t="s">
        <v>1165</v>
      </c>
      <c r="F1331" s="50" t="s">
        <v>1060</v>
      </c>
      <c r="G1331" s="49" t="s">
        <v>3133</v>
      </c>
      <c r="H1331" s="49" t="s">
        <v>1116</v>
      </c>
      <c r="I1331" s="51" t="s">
        <v>1679</v>
      </c>
      <c r="J1331" s="50" t="s">
        <v>3135</v>
      </c>
      <c r="K1331" t="str">
        <f t="shared" si="20"/>
        <v>M</v>
      </c>
    </row>
    <row r="1332" spans="1:11">
      <c r="A1332" s="48" t="s">
        <v>2117</v>
      </c>
      <c r="B1332" s="49" t="str">
        <f>_xlfn.XLOOKUP(Tabla8[[#This Row],[Codigo Area Liquidacion]],TBLAREA[PLANTA],TBLAREA[PROG])</f>
        <v>01</v>
      </c>
      <c r="C1332" s="50" t="s">
        <v>11</v>
      </c>
      <c r="D1332" s="49" t="str">
        <f>Tabla8[[#This Row],[Numero Documento]]&amp;Tabla8[[#This Row],[PROG]]&amp;LEFT(Tabla8[[#This Row],[Tipo Empleado]],3)</f>
        <v>0760015384001FIJ</v>
      </c>
      <c r="E1332" s="49" t="s">
        <v>1927</v>
      </c>
      <c r="F1332" s="50" t="s">
        <v>724</v>
      </c>
      <c r="G1332" s="49" t="s">
        <v>3133</v>
      </c>
      <c r="H1332" s="49" t="s">
        <v>716</v>
      </c>
      <c r="I1332" s="51" t="s">
        <v>1671</v>
      </c>
      <c r="J1332" s="50" t="s">
        <v>3135</v>
      </c>
      <c r="K1332" t="str">
        <f t="shared" si="20"/>
        <v>M</v>
      </c>
    </row>
    <row r="1333" spans="1:11">
      <c r="A1333" s="48" t="s">
        <v>3413</v>
      </c>
      <c r="B1333" s="49" t="str">
        <f>_xlfn.XLOOKUP(Tabla8[[#This Row],[Codigo Area Liquidacion]],TBLAREA[PLANTA],TBLAREA[PROG])</f>
        <v>01</v>
      </c>
      <c r="C1333" s="50" t="s">
        <v>3045</v>
      </c>
      <c r="D1333" s="49" t="str">
        <f>Tabla8[[#This Row],[Numero Documento]]&amp;Tabla8[[#This Row],[PROG]]&amp;LEFT(Tabla8[[#This Row],[Tipo Empleado]],3)</f>
        <v>0760022474001PER</v>
      </c>
      <c r="E1333" s="49" t="s">
        <v>3941</v>
      </c>
      <c r="F1333" s="50" t="s">
        <v>1060</v>
      </c>
      <c r="G1333" s="49" t="s">
        <v>3133</v>
      </c>
      <c r="H1333" s="49" t="s">
        <v>1116</v>
      </c>
      <c r="I1333" s="51" t="s">
        <v>1679</v>
      </c>
      <c r="J1333" s="50" t="s">
        <v>3135</v>
      </c>
      <c r="K1333" t="str">
        <f t="shared" si="20"/>
        <v>M</v>
      </c>
    </row>
    <row r="1334" spans="1:11">
      <c r="A1334" s="48" t="s">
        <v>3591</v>
      </c>
      <c r="B1334" s="49" t="str">
        <f>_xlfn.XLOOKUP(Tabla8[[#This Row],[Codigo Area Liquidacion]],TBLAREA[PLANTA],TBLAREA[PROG])</f>
        <v>01</v>
      </c>
      <c r="C1334" s="50" t="s">
        <v>3036</v>
      </c>
      <c r="D1334" s="49" t="str">
        <f>Tabla8[[#This Row],[Numero Documento]]&amp;Tabla8[[#This Row],[PROG]]&amp;LEFT(Tabla8[[#This Row],[Tipo Empleado]],3)</f>
        <v>0770006068901EMP</v>
      </c>
      <c r="E1334" s="49" t="s">
        <v>3590</v>
      </c>
      <c r="F1334" s="50" t="s">
        <v>1173</v>
      </c>
      <c r="G1334" s="49" t="s">
        <v>3133</v>
      </c>
      <c r="H1334" s="49" t="s">
        <v>1116</v>
      </c>
      <c r="I1334" s="51" t="s">
        <v>1679</v>
      </c>
      <c r="J1334" s="50" t="s">
        <v>3136</v>
      </c>
      <c r="K1334" t="str">
        <f t="shared" si="20"/>
        <v>F</v>
      </c>
    </row>
    <row r="1335" spans="1:11">
      <c r="A1335" s="48" t="s">
        <v>3023</v>
      </c>
      <c r="B1335" s="49" t="str">
        <f>_xlfn.XLOOKUP(Tabla8[[#This Row],[Codigo Area Liquidacion]],TBLAREA[PLANTA],TBLAREA[PROG])</f>
        <v>01</v>
      </c>
      <c r="C1335" s="50" t="s">
        <v>3045</v>
      </c>
      <c r="D1335" s="49" t="str">
        <f>Tabla8[[#This Row],[Numero Documento]]&amp;Tabla8[[#This Row],[PROG]]&amp;LEFT(Tabla8[[#This Row],[Tipo Empleado]],3)</f>
        <v>0780010040101PER</v>
      </c>
      <c r="E1335" s="49" t="s">
        <v>1792</v>
      </c>
      <c r="F1335" s="50" t="s">
        <v>1060</v>
      </c>
      <c r="G1335" s="49" t="s">
        <v>3133</v>
      </c>
      <c r="H1335" s="49" t="s">
        <v>1116</v>
      </c>
      <c r="I1335" s="51" t="s">
        <v>1679</v>
      </c>
      <c r="J1335" s="50" t="s">
        <v>3135</v>
      </c>
      <c r="K1335" t="str">
        <f t="shared" si="20"/>
        <v>M</v>
      </c>
    </row>
    <row r="1336" spans="1:11">
      <c r="A1336" s="48" t="s">
        <v>2527</v>
      </c>
      <c r="B1336" s="49" t="str">
        <f>_xlfn.XLOOKUP(Tabla8[[#This Row],[Codigo Area Liquidacion]],TBLAREA[PLANTA],TBLAREA[PROG])</f>
        <v>13</v>
      </c>
      <c r="C1336" s="50" t="s">
        <v>11</v>
      </c>
      <c r="D1336" s="49" t="str">
        <f>Tabla8[[#This Row],[Numero Documento]]&amp;Tabla8[[#This Row],[PROG]]&amp;LEFT(Tabla8[[#This Row],[Tipo Empleado]],3)</f>
        <v>0780012500213FIJ</v>
      </c>
      <c r="E1336" s="49" t="s">
        <v>1266</v>
      </c>
      <c r="F1336" s="50" t="s">
        <v>30</v>
      </c>
      <c r="G1336" s="49" t="s">
        <v>3175</v>
      </c>
      <c r="H1336" s="49" t="s">
        <v>342</v>
      </c>
      <c r="I1336" s="51" t="s">
        <v>1670</v>
      </c>
      <c r="J1336" s="50" t="s">
        <v>3135</v>
      </c>
      <c r="K1336" t="str">
        <f t="shared" si="20"/>
        <v>M</v>
      </c>
    </row>
    <row r="1337" spans="1:11">
      <c r="A1337" s="48" t="s">
        <v>2942</v>
      </c>
      <c r="B1337" s="49" t="str">
        <f>_xlfn.XLOOKUP(Tabla8[[#This Row],[Codigo Area Liquidacion]],TBLAREA[PLANTA],TBLAREA[PROG])</f>
        <v>01</v>
      </c>
      <c r="C1337" s="50" t="s">
        <v>3045</v>
      </c>
      <c r="D1337" s="49" t="str">
        <f>Tabla8[[#This Row],[Numero Documento]]&amp;Tabla8[[#This Row],[PROG]]&amp;LEFT(Tabla8[[#This Row],[Tipo Empleado]],3)</f>
        <v>0780014232001PER</v>
      </c>
      <c r="E1337" s="49" t="s">
        <v>1793</v>
      </c>
      <c r="F1337" s="50" t="s">
        <v>1060</v>
      </c>
      <c r="G1337" s="49" t="s">
        <v>3133</v>
      </c>
      <c r="H1337" s="49" t="s">
        <v>1116</v>
      </c>
      <c r="I1337" s="51" t="s">
        <v>1679</v>
      </c>
      <c r="J1337" s="50" t="s">
        <v>3135</v>
      </c>
      <c r="K1337" t="str">
        <f t="shared" si="20"/>
        <v>M</v>
      </c>
    </row>
    <row r="1338" spans="1:11">
      <c r="A1338" s="48" t="s">
        <v>2827</v>
      </c>
      <c r="B1338" s="49" t="str">
        <f>_xlfn.XLOOKUP(Tabla8[[#This Row],[Codigo Area Liquidacion]],TBLAREA[PLANTA],TBLAREA[PROG])</f>
        <v>01</v>
      </c>
      <c r="C1338" s="50" t="s">
        <v>3036</v>
      </c>
      <c r="D1338" s="49" t="str">
        <f>Tabla8[[#This Row],[Numero Documento]]&amp;Tabla8[[#This Row],[PROG]]&amp;LEFT(Tabla8[[#This Row],[Tipo Empleado]],3)</f>
        <v>0790015470401EMP</v>
      </c>
      <c r="E1338" s="49" t="s">
        <v>1909</v>
      </c>
      <c r="F1338" s="50" t="s">
        <v>100</v>
      </c>
      <c r="G1338" s="49" t="s">
        <v>3133</v>
      </c>
      <c r="H1338" s="49" t="s">
        <v>1116</v>
      </c>
      <c r="I1338" s="51" t="s">
        <v>1679</v>
      </c>
      <c r="J1338" s="50" t="s">
        <v>3136</v>
      </c>
      <c r="K1338" t="str">
        <f t="shared" si="20"/>
        <v>F</v>
      </c>
    </row>
    <row r="1339" spans="1:11">
      <c r="A1339" s="48" t="s">
        <v>2038</v>
      </c>
      <c r="B1339" s="49" t="str">
        <f>_xlfn.XLOOKUP(Tabla8[[#This Row],[Codigo Area Liquidacion]],TBLAREA[PLANTA],TBLAREA[PROG])</f>
        <v>01</v>
      </c>
      <c r="C1339" s="50" t="s">
        <v>11</v>
      </c>
      <c r="D1339" s="49" t="str">
        <f>Tabla8[[#This Row],[Numero Documento]]&amp;Tabla8[[#This Row],[PROG]]&amp;LEFT(Tabla8[[#This Row],[Tipo Empleado]],3)</f>
        <v>0810000857501FIJ</v>
      </c>
      <c r="E1339" s="49" t="s">
        <v>700</v>
      </c>
      <c r="F1339" s="50" t="s">
        <v>8</v>
      </c>
      <c r="G1339" s="49" t="s">
        <v>3133</v>
      </c>
      <c r="H1339" s="49" t="s">
        <v>699</v>
      </c>
      <c r="I1339" s="51" t="s">
        <v>1708</v>
      </c>
      <c r="J1339" s="50" t="s">
        <v>3136</v>
      </c>
      <c r="K1339" t="str">
        <f t="shared" si="20"/>
        <v>F</v>
      </c>
    </row>
    <row r="1340" spans="1:11">
      <c r="A1340" s="48" t="s">
        <v>2083</v>
      </c>
      <c r="B1340" s="49" t="str">
        <f>_xlfn.XLOOKUP(Tabla8[[#This Row],[Codigo Area Liquidacion]],TBLAREA[PLANTA],TBLAREA[PROG])</f>
        <v>01</v>
      </c>
      <c r="C1340" s="50" t="s">
        <v>11</v>
      </c>
      <c r="D1340" s="49" t="str">
        <f>Tabla8[[#This Row],[Numero Documento]]&amp;Tabla8[[#This Row],[PROG]]&amp;LEFT(Tabla8[[#This Row],[Tipo Empleado]],3)</f>
        <v>0810005341501FIJ</v>
      </c>
      <c r="E1340" s="49" t="s">
        <v>918</v>
      </c>
      <c r="F1340" s="50" t="s">
        <v>111</v>
      </c>
      <c r="G1340" s="49" t="s">
        <v>3133</v>
      </c>
      <c r="H1340" s="49" t="s">
        <v>1953</v>
      </c>
      <c r="I1340" s="51" t="s">
        <v>1669</v>
      </c>
      <c r="J1340" s="50" t="s">
        <v>3135</v>
      </c>
      <c r="K1340" t="str">
        <f t="shared" si="20"/>
        <v>M</v>
      </c>
    </row>
    <row r="1341" spans="1:11">
      <c r="A1341" s="48" t="s">
        <v>1589</v>
      </c>
      <c r="B1341" s="49" t="str">
        <f>_xlfn.XLOOKUP(Tabla8[[#This Row],[Codigo Area Liquidacion]],TBLAREA[PLANTA],TBLAREA[PROG])</f>
        <v>01</v>
      </c>
      <c r="C1341" s="50" t="s">
        <v>3046</v>
      </c>
      <c r="D1341" s="49" t="str">
        <f>Tabla8[[#This Row],[Numero Documento]]&amp;Tabla8[[#This Row],[PROG]]&amp;LEFT(Tabla8[[#This Row],[Tipo Empleado]],3)</f>
        <v>0820009893001TRA</v>
      </c>
      <c r="E1341" s="49" t="s">
        <v>1019</v>
      </c>
      <c r="F1341" s="50" t="s">
        <v>8</v>
      </c>
      <c r="G1341" s="49" t="s">
        <v>3133</v>
      </c>
      <c r="H1341" s="49" t="s">
        <v>1116</v>
      </c>
      <c r="I1341" s="51" t="s">
        <v>1679</v>
      </c>
      <c r="J1341" s="50" t="s">
        <v>3136</v>
      </c>
      <c r="K1341" t="str">
        <f t="shared" si="20"/>
        <v>F</v>
      </c>
    </row>
    <row r="1342" spans="1:11">
      <c r="A1342" s="48" t="s">
        <v>3019</v>
      </c>
      <c r="B1342" s="49" t="str">
        <f>_xlfn.XLOOKUP(Tabla8[[#This Row],[Codigo Area Liquidacion]],TBLAREA[PLANTA],TBLAREA[PROG])</f>
        <v>01</v>
      </c>
      <c r="C1342" s="50" t="s">
        <v>3045</v>
      </c>
      <c r="D1342" s="49" t="str">
        <f>Tabla8[[#This Row],[Numero Documento]]&amp;Tabla8[[#This Row],[PROG]]&amp;LEFT(Tabla8[[#This Row],[Tipo Empleado]],3)</f>
        <v>0820016529101PER</v>
      </c>
      <c r="E1342" s="49" t="s">
        <v>1794</v>
      </c>
      <c r="F1342" s="50" t="s">
        <v>1060</v>
      </c>
      <c r="G1342" s="49" t="s">
        <v>3133</v>
      </c>
      <c r="H1342" s="49" t="s">
        <v>1116</v>
      </c>
      <c r="I1342" s="51" t="s">
        <v>1679</v>
      </c>
      <c r="J1342" s="50" t="s">
        <v>3135</v>
      </c>
      <c r="K1342" t="str">
        <f t="shared" si="20"/>
        <v>M</v>
      </c>
    </row>
    <row r="1343" spans="1:11">
      <c r="A1343" s="48" t="s">
        <v>1356</v>
      </c>
      <c r="B1343" s="49" t="str">
        <f>_xlfn.XLOOKUP(Tabla8[[#This Row],[Codigo Area Liquidacion]],TBLAREA[PLANTA],TBLAREA[PROG])</f>
        <v>01</v>
      </c>
      <c r="C1343" s="50" t="s">
        <v>11</v>
      </c>
      <c r="D1343" s="49" t="str">
        <f>Tabla8[[#This Row],[Numero Documento]]&amp;Tabla8[[#This Row],[PROG]]&amp;LEFT(Tabla8[[#This Row],[Tipo Empleado]],3)</f>
        <v>0820022689501FIJ</v>
      </c>
      <c r="E1343" s="49" t="s">
        <v>213</v>
      </c>
      <c r="F1343" s="50" t="s">
        <v>215</v>
      </c>
      <c r="G1343" s="49" t="s">
        <v>3133</v>
      </c>
      <c r="H1343" s="49" t="s">
        <v>214</v>
      </c>
      <c r="I1343" s="51" t="s">
        <v>1692</v>
      </c>
      <c r="J1343" s="50" t="s">
        <v>3136</v>
      </c>
      <c r="K1343" t="str">
        <f t="shared" si="20"/>
        <v>F</v>
      </c>
    </row>
    <row r="1344" spans="1:11">
      <c r="A1344" s="48" t="s">
        <v>3317</v>
      </c>
      <c r="B1344" s="49" t="str">
        <f>_xlfn.XLOOKUP(Tabla8[[#This Row],[Codigo Area Liquidacion]],TBLAREA[PLANTA],TBLAREA[PROG])</f>
        <v>01</v>
      </c>
      <c r="C1344" s="50" t="s">
        <v>3045</v>
      </c>
      <c r="D1344" s="49" t="str">
        <f>Tabla8[[#This Row],[Numero Documento]]&amp;Tabla8[[#This Row],[PROG]]&amp;LEFT(Tabla8[[#This Row],[Tipo Empleado]],3)</f>
        <v>0820022691101PER</v>
      </c>
      <c r="E1344" s="49" t="s">
        <v>3285</v>
      </c>
      <c r="F1344" s="50" t="s">
        <v>1060</v>
      </c>
      <c r="G1344" s="49" t="s">
        <v>3133</v>
      </c>
      <c r="H1344" s="49" t="s">
        <v>1116</v>
      </c>
      <c r="I1344" s="51" t="s">
        <v>1679</v>
      </c>
      <c r="J1344" s="50" t="s">
        <v>3135</v>
      </c>
      <c r="K1344" t="str">
        <f t="shared" si="20"/>
        <v>M</v>
      </c>
    </row>
    <row r="1345" spans="1:11">
      <c r="A1345" s="48" t="s">
        <v>2506</v>
      </c>
      <c r="B1345" s="49" t="str">
        <f>_xlfn.XLOOKUP(Tabla8[[#This Row],[Codigo Area Liquidacion]],TBLAREA[PLANTA],TBLAREA[PROG])</f>
        <v>13</v>
      </c>
      <c r="C1345" s="50" t="s">
        <v>11</v>
      </c>
      <c r="D1345" s="49" t="str">
        <f>Tabla8[[#This Row],[Numero Documento]]&amp;Tabla8[[#This Row],[PROG]]&amp;LEFT(Tabla8[[#This Row],[Tipo Empleado]],3)</f>
        <v>0820025806213FIJ</v>
      </c>
      <c r="E1345" s="49" t="s">
        <v>1201</v>
      </c>
      <c r="F1345" s="50" t="s">
        <v>210</v>
      </c>
      <c r="G1345" s="49" t="s">
        <v>3175</v>
      </c>
      <c r="H1345" s="49" t="s">
        <v>342</v>
      </c>
      <c r="I1345" s="51" t="s">
        <v>1670</v>
      </c>
      <c r="J1345" s="50" t="s">
        <v>3136</v>
      </c>
      <c r="K1345" t="str">
        <f t="shared" si="20"/>
        <v>F</v>
      </c>
    </row>
    <row r="1346" spans="1:11">
      <c r="A1346" s="48" t="s">
        <v>3015</v>
      </c>
      <c r="B1346" s="49" t="str">
        <f>_xlfn.XLOOKUP(Tabla8[[#This Row],[Codigo Area Liquidacion]],TBLAREA[PLANTA],TBLAREA[PROG])</f>
        <v>01</v>
      </c>
      <c r="C1346" s="50" t="s">
        <v>3045</v>
      </c>
      <c r="D1346" s="49" t="str">
        <f>Tabla8[[#This Row],[Numero Documento]]&amp;Tabla8[[#This Row],[PROG]]&amp;LEFT(Tabla8[[#This Row],[Tipo Empleado]],3)</f>
        <v>0830001722801PER</v>
      </c>
      <c r="E1346" s="49" t="s">
        <v>1795</v>
      </c>
      <c r="F1346" s="50" t="s">
        <v>1060</v>
      </c>
      <c r="G1346" s="49" t="s">
        <v>3133</v>
      </c>
      <c r="H1346" s="49" t="s">
        <v>1116</v>
      </c>
      <c r="I1346" s="51" t="s">
        <v>1679</v>
      </c>
      <c r="J1346" s="50" t="s">
        <v>3135</v>
      </c>
      <c r="K1346" t="str">
        <f t="shared" si="20"/>
        <v>M</v>
      </c>
    </row>
    <row r="1347" spans="1:11">
      <c r="A1347" s="48" t="s">
        <v>2972</v>
      </c>
      <c r="B1347" s="49" t="str">
        <f>_xlfn.XLOOKUP(Tabla8[[#This Row],[Codigo Area Liquidacion]],TBLAREA[PLANTA],TBLAREA[PROG])</f>
        <v>01</v>
      </c>
      <c r="C1347" s="50" t="s">
        <v>3045</v>
      </c>
      <c r="D1347" s="49" t="str">
        <f>Tabla8[[#This Row],[Numero Documento]]&amp;Tabla8[[#This Row],[PROG]]&amp;LEFT(Tabla8[[#This Row],[Tipo Empleado]],3)</f>
        <v>0830003712701PER</v>
      </c>
      <c r="E1347" s="49" t="s">
        <v>1591</v>
      </c>
      <c r="F1347" s="50" t="s">
        <v>1060</v>
      </c>
      <c r="G1347" s="49" t="s">
        <v>3133</v>
      </c>
      <c r="H1347" s="49" t="s">
        <v>1116</v>
      </c>
      <c r="I1347" s="51" t="s">
        <v>1679</v>
      </c>
      <c r="J1347" s="50" t="s">
        <v>3135</v>
      </c>
      <c r="K1347" t="str">
        <f t="shared" si="20"/>
        <v>M</v>
      </c>
    </row>
    <row r="1348" spans="1:11">
      <c r="A1348" s="48" t="s">
        <v>2947</v>
      </c>
      <c r="B1348" s="49" t="str">
        <f>_xlfn.XLOOKUP(Tabla8[[#This Row],[Codigo Area Liquidacion]],TBLAREA[PLANTA],TBLAREA[PROG])</f>
        <v>01</v>
      </c>
      <c r="C1348" s="50" t="s">
        <v>3045</v>
      </c>
      <c r="D1348" s="49" t="str">
        <f>Tabla8[[#This Row],[Numero Documento]]&amp;Tabla8[[#This Row],[PROG]]&amp;LEFT(Tabla8[[#This Row],[Tipo Empleado]],3)</f>
        <v>0830004805801PER</v>
      </c>
      <c r="E1348" s="49" t="s">
        <v>1891</v>
      </c>
      <c r="F1348" s="50" t="s">
        <v>1060</v>
      </c>
      <c r="G1348" s="49" t="s">
        <v>3133</v>
      </c>
      <c r="H1348" s="49" t="s">
        <v>1116</v>
      </c>
      <c r="I1348" s="51" t="s">
        <v>1679</v>
      </c>
      <c r="J1348" s="50" t="s">
        <v>3135</v>
      </c>
      <c r="K1348" t="str">
        <f t="shared" si="20"/>
        <v>M</v>
      </c>
    </row>
    <row r="1349" spans="1:11">
      <c r="A1349" s="48" t="s">
        <v>3772</v>
      </c>
      <c r="B1349" s="49" t="str">
        <f>_xlfn.XLOOKUP(Tabla8[[#This Row],[Codigo Area Liquidacion]],TBLAREA[PLANTA],TBLAREA[PROG])</f>
        <v>01</v>
      </c>
      <c r="C1349" s="50" t="s">
        <v>3036</v>
      </c>
      <c r="D1349" s="49" t="str">
        <f>Tabla8[[#This Row],[Numero Documento]]&amp;Tabla8[[#This Row],[PROG]]&amp;LEFT(Tabla8[[#This Row],[Tipo Empleado]],3)</f>
        <v>0840008458101EMP</v>
      </c>
      <c r="E1349" s="49" t="s">
        <v>3771</v>
      </c>
      <c r="F1349" s="50" t="s">
        <v>310</v>
      </c>
      <c r="G1349" s="49" t="s">
        <v>3133</v>
      </c>
      <c r="H1349" s="49" t="s">
        <v>1116</v>
      </c>
      <c r="I1349" s="51" t="s">
        <v>1679</v>
      </c>
      <c r="J1349" s="50" t="s">
        <v>3136</v>
      </c>
      <c r="K1349" t="str">
        <f t="shared" ref="K1349:K1412" si="21">LEFT(J1349,1)</f>
        <v>F</v>
      </c>
    </row>
    <row r="1350" spans="1:11">
      <c r="A1350" s="48" t="s">
        <v>4110</v>
      </c>
      <c r="B1350" s="49" t="str">
        <f>_xlfn.XLOOKUP(Tabla8[[#This Row],[Codigo Area Liquidacion]],TBLAREA[PLANTA],TBLAREA[PROG])</f>
        <v>01</v>
      </c>
      <c r="C1350" s="50" t="s">
        <v>3045</v>
      </c>
      <c r="D1350" s="49" t="str">
        <f>Tabla8[[#This Row],[Numero Documento]]&amp;Tabla8[[#This Row],[PROG]]&amp;LEFT(Tabla8[[#This Row],[Tipo Empleado]],3)</f>
        <v>0840015347701PER</v>
      </c>
      <c r="E1350" s="49" t="s">
        <v>3942</v>
      </c>
      <c r="F1350" s="50" t="s">
        <v>1060</v>
      </c>
      <c r="G1350" s="49" t="s">
        <v>3133</v>
      </c>
      <c r="H1350" s="49" t="s">
        <v>1116</v>
      </c>
      <c r="I1350" s="51" t="s">
        <v>1679</v>
      </c>
      <c r="J1350" s="50" t="s">
        <v>3135</v>
      </c>
      <c r="K1350" t="str">
        <f t="shared" si="21"/>
        <v>M</v>
      </c>
    </row>
    <row r="1351" spans="1:11">
      <c r="A1351" s="48" t="s">
        <v>2479</v>
      </c>
      <c r="B1351" s="49" t="str">
        <f>_xlfn.XLOOKUP(Tabla8[[#This Row],[Codigo Area Liquidacion]],TBLAREA[PLANTA],TBLAREA[PROG])</f>
        <v>13</v>
      </c>
      <c r="C1351" s="50" t="s">
        <v>11</v>
      </c>
      <c r="D1351" s="49" t="str">
        <f>Tabla8[[#This Row],[Numero Documento]]&amp;Tabla8[[#This Row],[PROG]]&amp;LEFT(Tabla8[[#This Row],[Tipo Empleado]],3)</f>
        <v>0850000906613FIJ</v>
      </c>
      <c r="E1351" s="49" t="s">
        <v>544</v>
      </c>
      <c r="F1351" s="50" t="s">
        <v>128</v>
      </c>
      <c r="G1351" s="49" t="s">
        <v>3175</v>
      </c>
      <c r="H1351" s="49" t="s">
        <v>342</v>
      </c>
      <c r="I1351" s="51" t="s">
        <v>1670</v>
      </c>
      <c r="J1351" s="50" t="s">
        <v>3135</v>
      </c>
      <c r="K1351" t="str">
        <f t="shared" si="21"/>
        <v>M</v>
      </c>
    </row>
    <row r="1352" spans="1:11">
      <c r="A1352" s="48" t="s">
        <v>2311</v>
      </c>
      <c r="B1352" s="49" t="str">
        <f>_xlfn.XLOOKUP(Tabla8[[#This Row],[Codigo Area Liquidacion]],TBLAREA[PLANTA],TBLAREA[PROG])</f>
        <v>13</v>
      </c>
      <c r="C1352" s="50" t="s">
        <v>11</v>
      </c>
      <c r="D1352" s="49" t="str">
        <f>Tabla8[[#This Row],[Numero Documento]]&amp;Tabla8[[#This Row],[PROG]]&amp;LEFT(Tabla8[[#This Row],[Tipo Empleado]],3)</f>
        <v>0850002702713FIJ</v>
      </c>
      <c r="E1352" s="49" t="s">
        <v>376</v>
      </c>
      <c r="F1352" s="50" t="s">
        <v>8</v>
      </c>
      <c r="G1352" s="49" t="s">
        <v>3175</v>
      </c>
      <c r="H1352" s="49" t="s">
        <v>342</v>
      </c>
      <c r="I1352" s="51" t="s">
        <v>1670</v>
      </c>
      <c r="J1352" s="50" t="s">
        <v>3136</v>
      </c>
      <c r="K1352" t="str">
        <f t="shared" si="21"/>
        <v>F</v>
      </c>
    </row>
    <row r="1353" spans="1:11">
      <c r="A1353" s="48" t="s">
        <v>3498</v>
      </c>
      <c r="B1353" s="49" t="str">
        <f>_xlfn.XLOOKUP(Tabla8[[#This Row],[Codigo Area Liquidacion]],TBLAREA[PLANTA],TBLAREA[PROG])</f>
        <v>13</v>
      </c>
      <c r="C1353" s="50" t="s">
        <v>11</v>
      </c>
      <c r="D1353" s="49" t="str">
        <f>Tabla8[[#This Row],[Numero Documento]]&amp;Tabla8[[#This Row],[PROG]]&amp;LEFT(Tabla8[[#This Row],[Tipo Empleado]],3)</f>
        <v>0850007638813FIJ</v>
      </c>
      <c r="E1353" s="49" t="s">
        <v>3497</v>
      </c>
      <c r="F1353" s="50" t="s">
        <v>27</v>
      </c>
      <c r="G1353" s="49" t="s">
        <v>3175</v>
      </c>
      <c r="H1353" s="49" t="s">
        <v>342</v>
      </c>
      <c r="I1353" s="51" t="s">
        <v>1670</v>
      </c>
      <c r="J1353" s="50" t="s">
        <v>3135</v>
      </c>
      <c r="K1353" t="str">
        <f t="shared" si="21"/>
        <v>M</v>
      </c>
    </row>
    <row r="1354" spans="1:11">
      <c r="A1354" s="48" t="s">
        <v>2511</v>
      </c>
      <c r="B1354" s="49" t="str">
        <f>_xlfn.XLOOKUP(Tabla8[[#This Row],[Codigo Area Liquidacion]],TBLAREA[PLANTA],TBLAREA[PROG])</f>
        <v>13</v>
      </c>
      <c r="C1354" s="50" t="s">
        <v>11</v>
      </c>
      <c r="D1354" s="49" t="str">
        <f>Tabla8[[#This Row],[Numero Documento]]&amp;Tabla8[[#This Row],[PROG]]&amp;LEFT(Tabla8[[#This Row],[Tipo Empleado]],3)</f>
        <v>0850009231013FIJ</v>
      </c>
      <c r="E1354" s="49" t="s">
        <v>569</v>
      </c>
      <c r="F1354" s="50" t="s">
        <v>128</v>
      </c>
      <c r="G1354" s="49" t="s">
        <v>3175</v>
      </c>
      <c r="H1354" s="49" t="s">
        <v>342</v>
      </c>
      <c r="I1354" s="51" t="s">
        <v>1670</v>
      </c>
      <c r="J1354" s="50" t="s">
        <v>3135</v>
      </c>
      <c r="K1354" t="str">
        <f t="shared" si="21"/>
        <v>M</v>
      </c>
    </row>
    <row r="1355" spans="1:11">
      <c r="A1355" s="48" t="s">
        <v>2668</v>
      </c>
      <c r="B1355" s="49" t="str">
        <f>_xlfn.XLOOKUP(Tabla8[[#This Row],[Codigo Area Liquidacion]],TBLAREA[PLANTA],TBLAREA[PROG])</f>
        <v>11</v>
      </c>
      <c r="C1355" s="50" t="s">
        <v>11</v>
      </c>
      <c r="D1355" s="49" t="str">
        <f>Tabla8[[#This Row],[Numero Documento]]&amp;Tabla8[[#This Row],[PROG]]&amp;LEFT(Tabla8[[#This Row],[Tipo Empleado]],3)</f>
        <v>0860004841011FIJ</v>
      </c>
      <c r="E1355" s="49" t="s">
        <v>172</v>
      </c>
      <c r="F1355" s="50" t="s">
        <v>162</v>
      </c>
      <c r="G1355" s="49" t="s">
        <v>3145</v>
      </c>
      <c r="H1355" s="49" t="s">
        <v>1951</v>
      </c>
      <c r="I1355" s="51" t="s">
        <v>1683</v>
      </c>
      <c r="J1355" s="50" t="s">
        <v>3135</v>
      </c>
      <c r="K1355" t="str">
        <f t="shared" si="21"/>
        <v>M</v>
      </c>
    </row>
    <row r="1356" spans="1:11">
      <c r="A1356" s="48" t="s">
        <v>2744</v>
      </c>
      <c r="B1356" s="49" t="str">
        <f>_xlfn.XLOOKUP(Tabla8[[#This Row],[Codigo Area Liquidacion]],TBLAREA[PLANTA],TBLAREA[PROG])</f>
        <v>13</v>
      </c>
      <c r="C1356" s="50" t="s">
        <v>11</v>
      </c>
      <c r="D1356" s="49" t="str">
        <f>Tabla8[[#This Row],[Numero Documento]]&amp;Tabla8[[#This Row],[PROG]]&amp;LEFT(Tabla8[[#This Row],[Tipo Empleado]],3)</f>
        <v>0900007295013FIJ</v>
      </c>
      <c r="E1356" s="49" t="s">
        <v>125</v>
      </c>
      <c r="F1356" s="50" t="s">
        <v>8</v>
      </c>
      <c r="G1356" s="49" t="s">
        <v>3175</v>
      </c>
      <c r="H1356" s="49" t="s">
        <v>342</v>
      </c>
      <c r="I1356" s="51" t="s">
        <v>1670</v>
      </c>
      <c r="J1356" s="50" t="s">
        <v>3136</v>
      </c>
      <c r="K1356" t="str">
        <f t="shared" si="21"/>
        <v>F</v>
      </c>
    </row>
    <row r="1357" spans="1:11">
      <c r="A1357" s="48" t="s">
        <v>1528</v>
      </c>
      <c r="B1357" s="49" t="str">
        <f>_xlfn.XLOOKUP(Tabla8[[#This Row],[Codigo Area Liquidacion]],TBLAREA[PLANTA],TBLAREA[PROG])</f>
        <v>11</v>
      </c>
      <c r="C1357" s="50" t="s">
        <v>11</v>
      </c>
      <c r="D1357" s="49" t="str">
        <f>Tabla8[[#This Row],[Numero Documento]]&amp;Tabla8[[#This Row],[PROG]]&amp;LEFT(Tabla8[[#This Row],[Tipo Empleado]],3)</f>
        <v>0900012656611FIJ</v>
      </c>
      <c r="E1357" s="49" t="s">
        <v>854</v>
      </c>
      <c r="F1357" s="50" t="s">
        <v>30</v>
      </c>
      <c r="G1357" s="49" t="s">
        <v>3145</v>
      </c>
      <c r="H1357" s="49" t="s">
        <v>830</v>
      </c>
      <c r="I1357" s="51" t="s">
        <v>1672</v>
      </c>
      <c r="J1357" s="50" t="s">
        <v>3135</v>
      </c>
      <c r="K1357" t="str">
        <f t="shared" si="21"/>
        <v>M</v>
      </c>
    </row>
    <row r="1358" spans="1:11">
      <c r="A1358" s="48" t="s">
        <v>1370</v>
      </c>
      <c r="B1358" s="49" t="str">
        <f>_xlfn.XLOOKUP(Tabla8[[#This Row],[Codigo Area Liquidacion]],TBLAREA[PLANTA],TBLAREA[PROG])</f>
        <v>01</v>
      </c>
      <c r="C1358" s="50" t="s">
        <v>11</v>
      </c>
      <c r="D1358" s="49" t="str">
        <f>Tabla8[[#This Row],[Numero Documento]]&amp;Tabla8[[#This Row],[PROG]]&amp;LEFT(Tabla8[[#This Row],[Tipo Empleado]],3)</f>
        <v>0910001341701FIJ</v>
      </c>
      <c r="E1358" s="49" t="s">
        <v>800</v>
      </c>
      <c r="F1358" s="50" t="s">
        <v>30</v>
      </c>
      <c r="G1358" s="49" t="s">
        <v>3133</v>
      </c>
      <c r="H1358" s="49" t="s">
        <v>1116</v>
      </c>
      <c r="I1358" s="51" t="s">
        <v>1679</v>
      </c>
      <c r="J1358" s="50" t="s">
        <v>3135</v>
      </c>
      <c r="K1358" t="str">
        <f t="shared" si="21"/>
        <v>M</v>
      </c>
    </row>
    <row r="1359" spans="1:11">
      <c r="A1359" s="48" t="s">
        <v>2878</v>
      </c>
      <c r="B1359" s="49" t="str">
        <f>_xlfn.XLOOKUP(Tabla8[[#This Row],[Codigo Area Liquidacion]],TBLAREA[PLANTA],TBLAREA[PROG])</f>
        <v>01</v>
      </c>
      <c r="C1359" s="50" t="s">
        <v>3036</v>
      </c>
      <c r="D1359" s="49" t="str">
        <f>Tabla8[[#This Row],[Numero Documento]]&amp;Tabla8[[#This Row],[PROG]]&amp;LEFT(Tabla8[[#This Row],[Tipo Empleado]],3)</f>
        <v>0920002482701EMP</v>
      </c>
      <c r="E1359" s="49" t="s">
        <v>1910</v>
      </c>
      <c r="F1359" s="50" t="s">
        <v>59</v>
      </c>
      <c r="G1359" s="49" t="s">
        <v>3133</v>
      </c>
      <c r="H1359" s="49" t="s">
        <v>1116</v>
      </c>
      <c r="I1359" s="51" t="s">
        <v>1679</v>
      </c>
      <c r="J1359" s="50" t="s">
        <v>3136</v>
      </c>
      <c r="K1359" t="str">
        <f t="shared" si="21"/>
        <v>F</v>
      </c>
    </row>
    <row r="1360" spans="1:11">
      <c r="A1360" s="48" t="s">
        <v>2060</v>
      </c>
      <c r="B1360" s="49" t="str">
        <f>_xlfn.XLOOKUP(Tabla8[[#This Row],[Codigo Area Liquidacion]],TBLAREA[PLANTA],TBLAREA[PROG])</f>
        <v>01</v>
      </c>
      <c r="C1360" s="50" t="s">
        <v>11</v>
      </c>
      <c r="D1360" s="49" t="str">
        <f>Tabla8[[#This Row],[Numero Documento]]&amp;Tabla8[[#This Row],[PROG]]&amp;LEFT(Tabla8[[#This Row],[Tipo Empleado]],3)</f>
        <v>0930012317201FIJ</v>
      </c>
      <c r="E1360" s="49" t="s">
        <v>914</v>
      </c>
      <c r="F1360" s="50" t="s">
        <v>75</v>
      </c>
      <c r="G1360" s="49" t="s">
        <v>3133</v>
      </c>
      <c r="H1360" s="49" t="s">
        <v>1953</v>
      </c>
      <c r="I1360" s="51" t="s">
        <v>1669</v>
      </c>
      <c r="J1360" s="50" t="s">
        <v>3136</v>
      </c>
      <c r="K1360" t="str">
        <f t="shared" si="21"/>
        <v>F</v>
      </c>
    </row>
    <row r="1361" spans="1:11">
      <c r="A1361" s="48" t="s">
        <v>4111</v>
      </c>
      <c r="B1361" s="49" t="str">
        <f>_xlfn.XLOOKUP(Tabla8[[#This Row],[Codigo Area Liquidacion]],TBLAREA[PLANTA],TBLAREA[PROG])</f>
        <v>01</v>
      </c>
      <c r="C1361" s="50" t="s">
        <v>11</v>
      </c>
      <c r="D1361" s="49" t="str">
        <f>Tabla8[[#This Row],[Numero Documento]]&amp;Tabla8[[#This Row],[PROG]]&amp;LEFT(Tabla8[[#This Row],[Tipo Empleado]],3)</f>
        <v>0930024003401FIJ</v>
      </c>
      <c r="E1361" s="49" t="s">
        <v>3943</v>
      </c>
      <c r="F1361" s="50" t="s">
        <v>8</v>
      </c>
      <c r="G1361" s="49" t="s">
        <v>3133</v>
      </c>
      <c r="H1361" s="49" t="s">
        <v>699</v>
      </c>
      <c r="I1361" s="51" t="s">
        <v>1708</v>
      </c>
      <c r="J1361" s="50" t="s">
        <v>3136</v>
      </c>
      <c r="K1361" t="str">
        <f t="shared" si="21"/>
        <v>F</v>
      </c>
    </row>
    <row r="1362" spans="1:11">
      <c r="A1362" s="48" t="s">
        <v>2045</v>
      </c>
      <c r="B1362" s="49" t="str">
        <f>_xlfn.XLOOKUP(Tabla8[[#This Row],[Codigo Area Liquidacion]],TBLAREA[PLANTA],TBLAREA[PROG])</f>
        <v>01</v>
      </c>
      <c r="C1362" s="50" t="s">
        <v>11</v>
      </c>
      <c r="D1362" s="49" t="str">
        <f>Tabla8[[#This Row],[Numero Documento]]&amp;Tabla8[[#This Row],[PROG]]&amp;LEFT(Tabla8[[#This Row],[Tipo Empleado]],3)</f>
        <v>0930026327501FIJ</v>
      </c>
      <c r="E1362" s="49" t="s">
        <v>912</v>
      </c>
      <c r="F1362" s="50" t="s">
        <v>100</v>
      </c>
      <c r="G1362" s="49" t="s">
        <v>3133</v>
      </c>
      <c r="H1362" s="49" t="s">
        <v>1953</v>
      </c>
      <c r="I1362" s="51" t="s">
        <v>1669</v>
      </c>
      <c r="J1362" s="50" t="s">
        <v>3135</v>
      </c>
      <c r="K1362" t="str">
        <f t="shared" si="21"/>
        <v>M</v>
      </c>
    </row>
    <row r="1363" spans="1:11">
      <c r="A1363" s="48" t="s">
        <v>3399</v>
      </c>
      <c r="B1363" s="49" t="str">
        <f>_xlfn.XLOOKUP(Tabla8[[#This Row],[Codigo Area Liquidacion]],TBLAREA[PLANTA],TBLAREA[PROG])</f>
        <v>01</v>
      </c>
      <c r="C1363" s="50" t="s">
        <v>3036</v>
      </c>
      <c r="D1363" s="49" t="str">
        <f>Tabla8[[#This Row],[Numero Documento]]&amp;Tabla8[[#This Row],[PROG]]&amp;LEFT(Tabla8[[#This Row],[Tipo Empleado]],3)</f>
        <v>0930029780201EMP</v>
      </c>
      <c r="E1363" s="49" t="s">
        <v>3398</v>
      </c>
      <c r="F1363" s="50" t="s">
        <v>284</v>
      </c>
      <c r="G1363" s="49" t="s">
        <v>3133</v>
      </c>
      <c r="H1363" s="49" t="s">
        <v>1116</v>
      </c>
      <c r="I1363" s="51" t="s">
        <v>1679</v>
      </c>
      <c r="J1363" s="50" t="s">
        <v>3136</v>
      </c>
      <c r="K1363" t="str">
        <f t="shared" si="21"/>
        <v>F</v>
      </c>
    </row>
    <row r="1364" spans="1:11">
      <c r="A1364" s="48" t="s">
        <v>2161</v>
      </c>
      <c r="B1364" s="49" t="str">
        <f>_xlfn.XLOOKUP(Tabla8[[#This Row],[Codigo Area Liquidacion]],TBLAREA[PLANTA],TBLAREA[PROG])</f>
        <v>01</v>
      </c>
      <c r="C1364" s="50" t="s">
        <v>11</v>
      </c>
      <c r="D1364" s="49" t="str">
        <f>Tabla8[[#This Row],[Numero Documento]]&amp;Tabla8[[#This Row],[PROG]]&amp;LEFT(Tabla8[[#This Row],[Tipo Empleado]],3)</f>
        <v>0930031681801FIJ</v>
      </c>
      <c r="E1364" s="49" t="s">
        <v>1081</v>
      </c>
      <c r="F1364" s="50" t="s">
        <v>1082</v>
      </c>
      <c r="G1364" s="49" t="s">
        <v>3133</v>
      </c>
      <c r="H1364" s="49" t="s">
        <v>235</v>
      </c>
      <c r="I1364" s="51" t="s">
        <v>1713</v>
      </c>
      <c r="J1364" s="50" t="s">
        <v>3135</v>
      </c>
      <c r="K1364" t="str">
        <f t="shared" si="21"/>
        <v>M</v>
      </c>
    </row>
    <row r="1365" spans="1:11">
      <c r="A1365" s="48" t="s">
        <v>3233</v>
      </c>
      <c r="B1365" s="49" t="str">
        <f>_xlfn.XLOOKUP(Tabla8[[#This Row],[Codigo Area Liquidacion]],TBLAREA[PLANTA],TBLAREA[PROG])</f>
        <v>01</v>
      </c>
      <c r="C1365" s="50" t="s">
        <v>11</v>
      </c>
      <c r="D1365" s="49" t="str">
        <f>Tabla8[[#This Row],[Numero Documento]]&amp;Tabla8[[#This Row],[PROG]]&amp;LEFT(Tabla8[[#This Row],[Tipo Empleado]],3)</f>
        <v>0930052440301FIJ</v>
      </c>
      <c r="E1365" s="49" t="s">
        <v>3216</v>
      </c>
      <c r="F1365" s="50" t="s">
        <v>3217</v>
      </c>
      <c r="G1365" s="49" t="s">
        <v>3133</v>
      </c>
      <c r="H1365" s="49" t="s">
        <v>278</v>
      </c>
      <c r="I1365" s="51" t="s">
        <v>1709</v>
      </c>
      <c r="J1365" s="50" t="s">
        <v>3136</v>
      </c>
      <c r="K1365" t="str">
        <f t="shared" si="21"/>
        <v>F</v>
      </c>
    </row>
    <row r="1366" spans="1:11">
      <c r="A1366" s="48" t="s">
        <v>2235</v>
      </c>
      <c r="B1366" s="49" t="str">
        <f>_xlfn.XLOOKUP(Tabla8[[#This Row],[Codigo Area Liquidacion]],TBLAREA[PLANTA],TBLAREA[PROG])</f>
        <v>01</v>
      </c>
      <c r="C1366" s="50" t="s">
        <v>11</v>
      </c>
      <c r="D1366" s="49" t="str">
        <f>Tabla8[[#This Row],[Numero Documento]]&amp;Tabla8[[#This Row],[PROG]]&amp;LEFT(Tabla8[[#This Row],[Tipo Empleado]],3)</f>
        <v>0930064050601FIJ</v>
      </c>
      <c r="E1366" s="49" t="s">
        <v>945</v>
      </c>
      <c r="F1366" s="50" t="s">
        <v>111</v>
      </c>
      <c r="G1366" s="49" t="s">
        <v>3133</v>
      </c>
      <c r="H1366" s="49" t="s">
        <v>1953</v>
      </c>
      <c r="I1366" s="51" t="s">
        <v>1669</v>
      </c>
      <c r="J1366" s="50" t="s">
        <v>3135</v>
      </c>
      <c r="K1366" t="str">
        <f t="shared" si="21"/>
        <v>M</v>
      </c>
    </row>
    <row r="1367" spans="1:11">
      <c r="A1367" s="48" t="s">
        <v>2106</v>
      </c>
      <c r="B1367" s="49" t="str">
        <f>_xlfn.XLOOKUP(Tabla8[[#This Row],[Codigo Area Liquidacion]],TBLAREA[PLANTA],TBLAREA[PROG])</f>
        <v>01</v>
      </c>
      <c r="C1367" s="50" t="s">
        <v>11</v>
      </c>
      <c r="D1367" s="49" t="str">
        <f>Tabla8[[#This Row],[Numero Documento]]&amp;Tabla8[[#This Row],[PROG]]&amp;LEFT(Tabla8[[#This Row],[Tipo Empleado]],3)</f>
        <v>0930067702901FIJ</v>
      </c>
      <c r="E1367" s="49" t="s">
        <v>921</v>
      </c>
      <c r="F1367" s="50" t="s">
        <v>75</v>
      </c>
      <c r="G1367" s="49" t="s">
        <v>3133</v>
      </c>
      <c r="H1367" s="49" t="s">
        <v>1953</v>
      </c>
      <c r="I1367" s="51" t="s">
        <v>1669</v>
      </c>
      <c r="J1367" s="50" t="s">
        <v>3136</v>
      </c>
      <c r="K1367" t="str">
        <f t="shared" si="21"/>
        <v>F</v>
      </c>
    </row>
    <row r="1368" spans="1:11">
      <c r="A1368" s="48" t="s">
        <v>2997</v>
      </c>
      <c r="B1368" s="49" t="str">
        <f>_xlfn.XLOOKUP(Tabla8[[#This Row],[Codigo Area Liquidacion]],TBLAREA[PLANTA],TBLAREA[PROG])</f>
        <v>01</v>
      </c>
      <c r="C1368" s="50" t="s">
        <v>3045</v>
      </c>
      <c r="D1368" s="49" t="str">
        <f>Tabla8[[#This Row],[Numero Documento]]&amp;Tabla8[[#This Row],[PROG]]&amp;LEFT(Tabla8[[#This Row],[Tipo Empleado]],3)</f>
        <v>0930067995901PER</v>
      </c>
      <c r="E1368" s="49" t="s">
        <v>1112</v>
      </c>
      <c r="F1368" s="50" t="s">
        <v>1060</v>
      </c>
      <c r="G1368" s="49" t="s">
        <v>3133</v>
      </c>
      <c r="H1368" s="49" t="s">
        <v>1116</v>
      </c>
      <c r="I1368" s="51" t="s">
        <v>1679</v>
      </c>
      <c r="J1368" s="50" t="s">
        <v>3136</v>
      </c>
      <c r="K1368" t="str">
        <f t="shared" si="21"/>
        <v>F</v>
      </c>
    </row>
    <row r="1369" spans="1:11">
      <c r="A1369" s="48" t="s">
        <v>2940</v>
      </c>
      <c r="B1369" s="49" t="str">
        <f>_xlfn.XLOOKUP(Tabla8[[#This Row],[Codigo Area Liquidacion]],TBLAREA[PLANTA],TBLAREA[PROG])</f>
        <v>01</v>
      </c>
      <c r="C1369" s="50" t="s">
        <v>3045</v>
      </c>
      <c r="D1369" s="49" t="str">
        <f>Tabla8[[#This Row],[Numero Documento]]&amp;Tabla8[[#This Row],[PROG]]&amp;LEFT(Tabla8[[#This Row],[Tipo Empleado]],3)</f>
        <v>0930078436101PER</v>
      </c>
      <c r="E1369" s="49" t="s">
        <v>2007</v>
      </c>
      <c r="F1369" s="50" t="s">
        <v>1060</v>
      </c>
      <c r="G1369" s="49" t="s">
        <v>3133</v>
      </c>
      <c r="H1369" s="49" t="s">
        <v>1116</v>
      </c>
      <c r="I1369" s="51" t="s">
        <v>1679</v>
      </c>
      <c r="J1369" s="50" t="s">
        <v>3135</v>
      </c>
      <c r="K1369" t="str">
        <f t="shared" si="21"/>
        <v>M</v>
      </c>
    </row>
    <row r="1370" spans="1:11">
      <c r="A1370" s="48" t="s">
        <v>2618</v>
      </c>
      <c r="B1370" s="49" t="str">
        <f>_xlfn.XLOOKUP(Tabla8[[#This Row],[Codigo Area Liquidacion]],TBLAREA[PLANTA],TBLAREA[PROG])</f>
        <v>11</v>
      </c>
      <c r="C1370" s="50" t="s">
        <v>11</v>
      </c>
      <c r="D1370" s="49" t="str">
        <f>Tabla8[[#This Row],[Numero Documento]]&amp;Tabla8[[#This Row],[PROG]]&amp;LEFT(Tabla8[[#This Row],[Tipo Empleado]],3)</f>
        <v>0950006818511FIJ</v>
      </c>
      <c r="E1370" s="49" t="s">
        <v>740</v>
      </c>
      <c r="F1370" s="50" t="s">
        <v>8</v>
      </c>
      <c r="G1370" s="49" t="s">
        <v>3145</v>
      </c>
      <c r="H1370" s="49" t="s">
        <v>728</v>
      </c>
      <c r="I1370" s="51" t="s">
        <v>1674</v>
      </c>
      <c r="J1370" s="50" t="s">
        <v>3136</v>
      </c>
      <c r="K1370" t="str">
        <f t="shared" si="21"/>
        <v>F</v>
      </c>
    </row>
    <row r="1371" spans="1:11">
      <c r="A1371" s="48" t="s">
        <v>1557</v>
      </c>
      <c r="B1371" s="49" t="str">
        <f>_xlfn.XLOOKUP(Tabla8[[#This Row],[Codigo Area Liquidacion]],TBLAREA[PLANTA],TBLAREA[PROG])</f>
        <v>11</v>
      </c>
      <c r="C1371" s="50" t="s">
        <v>11</v>
      </c>
      <c r="D1371" s="49" t="str">
        <f>Tabla8[[#This Row],[Numero Documento]]&amp;Tabla8[[#This Row],[PROG]]&amp;LEFT(Tabla8[[#This Row],[Tipo Empleado]],3)</f>
        <v>0950016992611FIJ</v>
      </c>
      <c r="E1371" s="49" t="s">
        <v>61</v>
      </c>
      <c r="F1371" s="50" t="s">
        <v>34</v>
      </c>
      <c r="G1371" s="49" t="s">
        <v>3145</v>
      </c>
      <c r="H1371" s="49" t="s">
        <v>18</v>
      </c>
      <c r="I1371" s="51" t="s">
        <v>1729</v>
      </c>
      <c r="J1371" s="50" t="s">
        <v>3136</v>
      </c>
      <c r="K1371" t="str">
        <f t="shared" si="21"/>
        <v>F</v>
      </c>
    </row>
    <row r="1372" spans="1:11">
      <c r="A1372" s="48" t="s">
        <v>2059</v>
      </c>
      <c r="B1372" s="49" t="str">
        <f>_xlfn.XLOOKUP(Tabla8[[#This Row],[Codigo Area Liquidacion]],TBLAREA[PLANTA],TBLAREA[PROG])</f>
        <v>01</v>
      </c>
      <c r="C1372" s="50" t="s">
        <v>11</v>
      </c>
      <c r="D1372" s="49" t="str">
        <f>Tabla8[[#This Row],[Numero Documento]]&amp;Tabla8[[#This Row],[PROG]]&amp;LEFT(Tabla8[[#This Row],[Tipo Empleado]],3)</f>
        <v>0960026061701FIJ</v>
      </c>
      <c r="E1372" s="49" t="s">
        <v>289</v>
      </c>
      <c r="F1372" s="50" t="s">
        <v>290</v>
      </c>
      <c r="G1372" s="49" t="s">
        <v>3133</v>
      </c>
      <c r="H1372" s="49" t="s">
        <v>288</v>
      </c>
      <c r="I1372" s="51" t="s">
        <v>1668</v>
      </c>
      <c r="J1372" s="50" t="s">
        <v>3136</v>
      </c>
      <c r="K1372" t="str">
        <f t="shared" si="21"/>
        <v>F</v>
      </c>
    </row>
    <row r="1373" spans="1:11">
      <c r="A1373" s="48" t="s">
        <v>3701</v>
      </c>
      <c r="B1373" s="49" t="str">
        <f>_xlfn.XLOOKUP(Tabla8[[#This Row],[Codigo Area Liquidacion]],TBLAREA[PLANTA],TBLAREA[PROG])</f>
        <v>01</v>
      </c>
      <c r="C1373" s="50" t="s">
        <v>3036</v>
      </c>
      <c r="D1373" s="49" t="str">
        <f>Tabla8[[#This Row],[Numero Documento]]&amp;Tabla8[[#This Row],[PROG]]&amp;LEFT(Tabla8[[#This Row],[Tipo Empleado]],3)</f>
        <v>0970012483801EMP</v>
      </c>
      <c r="E1373" s="49" t="s">
        <v>3700</v>
      </c>
      <c r="F1373" s="50" t="s">
        <v>75</v>
      </c>
      <c r="G1373" s="49" t="s">
        <v>3133</v>
      </c>
      <c r="H1373" s="49" t="s">
        <v>1116</v>
      </c>
      <c r="I1373" s="51" t="s">
        <v>1679</v>
      </c>
      <c r="J1373" s="50" t="s">
        <v>3135</v>
      </c>
      <c r="K1373" t="str">
        <f t="shared" si="21"/>
        <v>M</v>
      </c>
    </row>
    <row r="1374" spans="1:11">
      <c r="A1374" s="48" t="s">
        <v>4112</v>
      </c>
      <c r="B1374" s="49" t="str">
        <f>_xlfn.XLOOKUP(Tabla8[[#This Row],[Codigo Area Liquidacion]],TBLAREA[PLANTA],TBLAREA[PROG])</f>
        <v>01</v>
      </c>
      <c r="C1374" s="50" t="s">
        <v>3045</v>
      </c>
      <c r="D1374" s="49" t="str">
        <f>Tabla8[[#This Row],[Numero Documento]]&amp;Tabla8[[#This Row],[PROG]]&amp;LEFT(Tabla8[[#This Row],[Tipo Empleado]],3)</f>
        <v>0990004596501PER</v>
      </c>
      <c r="E1374" s="49" t="s">
        <v>3944</v>
      </c>
      <c r="F1374" s="50" t="s">
        <v>1060</v>
      </c>
      <c r="G1374" s="49" t="s">
        <v>3133</v>
      </c>
      <c r="H1374" s="49" t="s">
        <v>1116</v>
      </c>
      <c r="I1374" s="51" t="s">
        <v>1679</v>
      </c>
      <c r="J1374" s="50" t="s">
        <v>3135</v>
      </c>
      <c r="K1374" t="str">
        <f t="shared" si="21"/>
        <v>M</v>
      </c>
    </row>
    <row r="1375" spans="1:11">
      <c r="A1375" s="48" t="s">
        <v>2337</v>
      </c>
      <c r="B1375" s="49" t="str">
        <f>_xlfn.XLOOKUP(Tabla8[[#This Row],[Codigo Area Liquidacion]],TBLAREA[PLANTA],TBLAREA[PROG])</f>
        <v>13</v>
      </c>
      <c r="C1375" s="50" t="s">
        <v>11</v>
      </c>
      <c r="D1375" s="49" t="str">
        <f>Tabla8[[#This Row],[Numero Documento]]&amp;Tabla8[[#This Row],[PROG]]&amp;LEFT(Tabla8[[#This Row],[Tipo Empleado]],3)</f>
        <v>1040012363313FIJ</v>
      </c>
      <c r="E1375" s="49" t="s">
        <v>406</v>
      </c>
      <c r="F1375" s="50" t="s">
        <v>407</v>
      </c>
      <c r="G1375" s="49" t="s">
        <v>3175</v>
      </c>
      <c r="H1375" s="49" t="s">
        <v>342</v>
      </c>
      <c r="I1375" s="51" t="s">
        <v>1670</v>
      </c>
      <c r="J1375" s="50" t="s">
        <v>3135</v>
      </c>
      <c r="K1375" t="str">
        <f t="shared" si="21"/>
        <v>M</v>
      </c>
    </row>
    <row r="1376" spans="1:11">
      <c r="A1376" s="48" t="s">
        <v>1400</v>
      </c>
      <c r="B1376" s="49" t="str">
        <f>_xlfn.XLOOKUP(Tabla8[[#This Row],[Codigo Area Liquidacion]],TBLAREA[PLANTA],TBLAREA[PROG])</f>
        <v>13</v>
      </c>
      <c r="C1376" s="50" t="s">
        <v>11</v>
      </c>
      <c r="D1376" s="49" t="str">
        <f>Tabla8[[#This Row],[Numero Documento]]&amp;Tabla8[[#This Row],[PROG]]&amp;LEFT(Tabla8[[#This Row],[Tipo Empleado]],3)</f>
        <v>1040015509813FIJ</v>
      </c>
      <c r="E1376" s="49" t="s">
        <v>367</v>
      </c>
      <c r="F1376" s="50" t="s">
        <v>128</v>
      </c>
      <c r="G1376" s="49" t="s">
        <v>3175</v>
      </c>
      <c r="H1376" s="49" t="s">
        <v>342</v>
      </c>
      <c r="I1376" s="51" t="s">
        <v>1670</v>
      </c>
      <c r="J1376" s="50" t="s">
        <v>3135</v>
      </c>
      <c r="K1376" t="str">
        <f t="shared" si="21"/>
        <v>M</v>
      </c>
    </row>
    <row r="1377" spans="1:11">
      <c r="A1377" s="48" t="s">
        <v>3484</v>
      </c>
      <c r="B1377" s="49" t="str">
        <f>_xlfn.XLOOKUP(Tabla8[[#This Row],[Codigo Area Liquidacion]],TBLAREA[PLANTA],TBLAREA[PROG])</f>
        <v>13</v>
      </c>
      <c r="C1377" s="50" t="s">
        <v>11</v>
      </c>
      <c r="D1377" s="49" t="str">
        <f>Tabla8[[#This Row],[Numero Documento]]&amp;Tabla8[[#This Row],[PROG]]&amp;LEFT(Tabla8[[#This Row],[Tipo Empleado]],3)</f>
        <v>1060005411713FIJ</v>
      </c>
      <c r="E1377" s="49" t="s">
        <v>3483</v>
      </c>
      <c r="F1377" s="50" t="s">
        <v>128</v>
      </c>
      <c r="G1377" s="49" t="s">
        <v>3175</v>
      </c>
      <c r="H1377" s="49" t="s">
        <v>342</v>
      </c>
      <c r="I1377" s="51" t="s">
        <v>1670</v>
      </c>
      <c r="J1377" s="50" t="s">
        <v>3135</v>
      </c>
      <c r="K1377" t="str">
        <f t="shared" si="21"/>
        <v>M</v>
      </c>
    </row>
    <row r="1378" spans="1:11">
      <c r="A1378" s="48" t="s">
        <v>2606</v>
      </c>
      <c r="B1378" s="49" t="str">
        <f>_xlfn.XLOOKUP(Tabla8[[#This Row],[Codigo Area Liquidacion]],TBLAREA[PLANTA],TBLAREA[PROG])</f>
        <v>11</v>
      </c>
      <c r="C1378" s="50" t="s">
        <v>11</v>
      </c>
      <c r="D1378" s="49" t="str">
        <f>Tabla8[[#This Row],[Numero Documento]]&amp;Tabla8[[#This Row],[PROG]]&amp;LEFT(Tabla8[[#This Row],[Tipo Empleado]],3)</f>
        <v>1080009183611FIJ</v>
      </c>
      <c r="E1378" s="49" t="s">
        <v>853</v>
      </c>
      <c r="F1378" s="50" t="s">
        <v>8</v>
      </c>
      <c r="G1378" s="49" t="s">
        <v>3145</v>
      </c>
      <c r="H1378" s="49" t="s">
        <v>830</v>
      </c>
      <c r="I1378" s="51" t="s">
        <v>1672</v>
      </c>
      <c r="J1378" s="50" t="s">
        <v>3136</v>
      </c>
      <c r="K1378" t="str">
        <f t="shared" si="21"/>
        <v>F</v>
      </c>
    </row>
    <row r="1379" spans="1:11">
      <c r="A1379" s="48" t="s">
        <v>4113</v>
      </c>
      <c r="B1379" s="49" t="str">
        <f>_xlfn.XLOOKUP(Tabla8[[#This Row],[Codigo Area Liquidacion]],TBLAREA[PLANTA],TBLAREA[PROG])</f>
        <v>01</v>
      </c>
      <c r="C1379" s="50" t="s">
        <v>3045</v>
      </c>
      <c r="D1379" s="49" t="str">
        <f>Tabla8[[#This Row],[Numero Documento]]&amp;Tabla8[[#This Row],[PROG]]&amp;LEFT(Tabla8[[#This Row],[Tipo Empleado]],3)</f>
        <v>1080010484501PER</v>
      </c>
      <c r="E1379" s="49" t="s">
        <v>3945</v>
      </c>
      <c r="F1379" s="50" t="s">
        <v>1060</v>
      </c>
      <c r="G1379" s="49" t="s">
        <v>3133</v>
      </c>
      <c r="H1379" s="49" t="s">
        <v>1116</v>
      </c>
      <c r="I1379" s="51" t="s">
        <v>1679</v>
      </c>
      <c r="J1379" s="50" t="s">
        <v>3135</v>
      </c>
      <c r="K1379" t="str">
        <f t="shared" si="21"/>
        <v>M</v>
      </c>
    </row>
    <row r="1380" spans="1:11">
      <c r="A1380" s="48" t="s">
        <v>3027</v>
      </c>
      <c r="B1380" s="49" t="str">
        <f>_xlfn.XLOOKUP(Tabla8[[#This Row],[Codigo Area Liquidacion]],TBLAREA[PLANTA],TBLAREA[PROG])</f>
        <v>01</v>
      </c>
      <c r="C1380" s="50" t="s">
        <v>3045</v>
      </c>
      <c r="D1380" s="49" t="str">
        <f>Tabla8[[#This Row],[Numero Documento]]&amp;Tabla8[[#This Row],[PROG]]&amp;LEFT(Tabla8[[#This Row],[Tipo Empleado]],3)</f>
        <v>1100005019201PER</v>
      </c>
      <c r="E1380" s="49" t="s">
        <v>1796</v>
      </c>
      <c r="F1380" s="50" t="s">
        <v>1060</v>
      </c>
      <c r="G1380" s="49" t="s">
        <v>3133</v>
      </c>
      <c r="H1380" s="49" t="s">
        <v>1116</v>
      </c>
      <c r="I1380" s="51" t="s">
        <v>1679</v>
      </c>
      <c r="J1380" s="50" t="s">
        <v>3135</v>
      </c>
      <c r="K1380" t="str">
        <f t="shared" si="21"/>
        <v>M</v>
      </c>
    </row>
    <row r="1381" spans="1:11">
      <c r="A1381" s="48" t="s">
        <v>3012</v>
      </c>
      <c r="B1381" s="49" t="str">
        <f>_xlfn.XLOOKUP(Tabla8[[#This Row],[Codigo Area Liquidacion]],TBLAREA[PLANTA],TBLAREA[PROG])</f>
        <v>01</v>
      </c>
      <c r="C1381" s="50" t="s">
        <v>3045</v>
      </c>
      <c r="D1381" s="49" t="str">
        <f>Tabla8[[#This Row],[Numero Documento]]&amp;Tabla8[[#This Row],[PROG]]&amp;LEFT(Tabla8[[#This Row],[Tipo Empleado]],3)</f>
        <v>1100006549701PER</v>
      </c>
      <c r="E1381" s="49" t="s">
        <v>1797</v>
      </c>
      <c r="F1381" s="50" t="s">
        <v>1060</v>
      </c>
      <c r="G1381" s="49" t="s">
        <v>3133</v>
      </c>
      <c r="H1381" s="49" t="s">
        <v>1116</v>
      </c>
      <c r="I1381" s="51" t="s">
        <v>1679</v>
      </c>
      <c r="J1381" s="50" t="s">
        <v>3135</v>
      </c>
      <c r="K1381" t="str">
        <f t="shared" si="21"/>
        <v>M</v>
      </c>
    </row>
    <row r="1382" spans="1:11">
      <c r="A1382" s="48" t="s">
        <v>2425</v>
      </c>
      <c r="B1382" s="49" t="str">
        <f>_xlfn.XLOOKUP(Tabla8[[#This Row],[Codigo Area Liquidacion]],TBLAREA[PLANTA],TBLAREA[PROG])</f>
        <v>13</v>
      </c>
      <c r="C1382" s="50" t="s">
        <v>11</v>
      </c>
      <c r="D1382" s="49" t="str">
        <f>Tabla8[[#This Row],[Numero Documento]]&amp;Tabla8[[#This Row],[PROG]]&amp;LEFT(Tabla8[[#This Row],[Tipo Empleado]],3)</f>
        <v>1130003910113FIJ</v>
      </c>
      <c r="E1382" s="49" t="s">
        <v>484</v>
      </c>
      <c r="F1382" s="50" t="s">
        <v>393</v>
      </c>
      <c r="G1382" s="49" t="s">
        <v>3175</v>
      </c>
      <c r="H1382" s="49" t="s">
        <v>342</v>
      </c>
      <c r="I1382" s="51" t="s">
        <v>1670</v>
      </c>
      <c r="J1382" s="50" t="s">
        <v>3135</v>
      </c>
      <c r="K1382" t="str">
        <f t="shared" si="21"/>
        <v>M</v>
      </c>
    </row>
    <row r="1383" spans="1:11">
      <c r="A1383" s="48" t="s">
        <v>3016</v>
      </c>
      <c r="B1383" s="49" t="str">
        <f>_xlfn.XLOOKUP(Tabla8[[#This Row],[Codigo Area Liquidacion]],TBLAREA[PLANTA],TBLAREA[PROG])</f>
        <v>01</v>
      </c>
      <c r="C1383" s="50" t="s">
        <v>3045</v>
      </c>
      <c r="D1383" s="49" t="str">
        <f>Tabla8[[#This Row],[Numero Documento]]&amp;Tabla8[[#This Row],[PROG]]&amp;LEFT(Tabla8[[#This Row],[Tipo Empleado]],3)</f>
        <v>1180007145501PER</v>
      </c>
      <c r="E1383" s="49" t="s">
        <v>1798</v>
      </c>
      <c r="F1383" s="50" t="s">
        <v>1060</v>
      </c>
      <c r="G1383" s="49" t="s">
        <v>3133</v>
      </c>
      <c r="H1383" s="49" t="s">
        <v>1116</v>
      </c>
      <c r="I1383" s="51" t="s">
        <v>1679</v>
      </c>
      <c r="J1383" s="50" t="s">
        <v>3135</v>
      </c>
      <c r="K1383" t="str">
        <f t="shared" si="21"/>
        <v>M</v>
      </c>
    </row>
    <row r="1384" spans="1:11">
      <c r="A1384" s="48" t="s">
        <v>1360</v>
      </c>
      <c r="B1384" s="49" t="str">
        <f>_xlfn.XLOOKUP(Tabla8[[#This Row],[Codigo Area Liquidacion]],TBLAREA[PLANTA],TBLAREA[PROG])</f>
        <v>01</v>
      </c>
      <c r="C1384" s="50" t="s">
        <v>11</v>
      </c>
      <c r="D1384" s="49" t="str">
        <f>Tabla8[[#This Row],[Numero Documento]]&amp;Tabla8[[#This Row],[PROG]]&amp;LEFT(Tabla8[[#This Row],[Tipo Empleado]],3)</f>
        <v>1230012668201FIJ</v>
      </c>
      <c r="E1384" s="49" t="s">
        <v>91</v>
      </c>
      <c r="F1384" s="50" t="s">
        <v>82</v>
      </c>
      <c r="G1384" s="49" t="s">
        <v>3133</v>
      </c>
      <c r="H1384" s="49" t="s">
        <v>208</v>
      </c>
      <c r="I1384" s="51" t="s">
        <v>3855</v>
      </c>
      <c r="J1384" s="50" t="s">
        <v>3136</v>
      </c>
      <c r="K1384" t="str">
        <f t="shared" si="21"/>
        <v>F</v>
      </c>
    </row>
    <row r="1385" spans="1:11">
      <c r="A1385" s="48" t="s">
        <v>4114</v>
      </c>
      <c r="B1385" s="49" t="str">
        <f>_xlfn.XLOOKUP(Tabla8[[#This Row],[Codigo Area Liquidacion]],TBLAREA[PLANTA],TBLAREA[PROG])</f>
        <v>13</v>
      </c>
      <c r="C1385" s="50" t="s">
        <v>11</v>
      </c>
      <c r="D1385" s="49" t="str">
        <f>Tabla8[[#This Row],[Numero Documento]]&amp;Tabla8[[#This Row],[PROG]]&amp;LEFT(Tabla8[[#This Row],[Tipo Empleado]],3)</f>
        <v>1260002190613FIJ</v>
      </c>
      <c r="E1385" s="49" t="s">
        <v>3946</v>
      </c>
      <c r="F1385" s="50" t="s">
        <v>346</v>
      </c>
      <c r="G1385" s="49" t="s">
        <v>3175</v>
      </c>
      <c r="H1385" s="49" t="s">
        <v>342</v>
      </c>
      <c r="I1385" s="51" t="s">
        <v>1670</v>
      </c>
      <c r="J1385" s="50" t="s">
        <v>3136</v>
      </c>
      <c r="K1385" t="str">
        <f t="shared" si="21"/>
        <v>F</v>
      </c>
    </row>
    <row r="1386" spans="1:11">
      <c r="A1386" s="48" t="s">
        <v>4115</v>
      </c>
      <c r="B1386" s="49" t="str">
        <f>_xlfn.XLOOKUP(Tabla8[[#This Row],[Codigo Area Liquidacion]],TBLAREA[PLANTA],TBLAREA[PROG])</f>
        <v>01</v>
      </c>
      <c r="C1386" s="50" t="s">
        <v>3045</v>
      </c>
      <c r="D1386" s="49" t="str">
        <f>Tabla8[[#This Row],[Numero Documento]]&amp;Tabla8[[#This Row],[PROG]]&amp;LEFT(Tabla8[[#This Row],[Tipo Empleado]],3)</f>
        <v>1310000118201PER</v>
      </c>
      <c r="E1386" s="49" t="s">
        <v>3947</v>
      </c>
      <c r="F1386" s="50" t="s">
        <v>1060</v>
      </c>
      <c r="G1386" s="49" t="s">
        <v>3133</v>
      </c>
      <c r="H1386" s="49" t="s">
        <v>1116</v>
      </c>
      <c r="I1386" s="51" t="s">
        <v>1679</v>
      </c>
      <c r="J1386" s="50" t="s">
        <v>3135</v>
      </c>
      <c r="K1386" t="str">
        <f t="shared" si="21"/>
        <v>M</v>
      </c>
    </row>
    <row r="1387" spans="1:11">
      <c r="A1387" s="48" t="s">
        <v>3238</v>
      </c>
      <c r="B1387" s="49" t="str">
        <f>_xlfn.XLOOKUP(Tabla8[[#This Row],[Codigo Area Liquidacion]],TBLAREA[PLANTA],TBLAREA[PROG])</f>
        <v>01</v>
      </c>
      <c r="C1387" s="50" t="s">
        <v>3045</v>
      </c>
      <c r="D1387" s="49" t="str">
        <f>Tabla8[[#This Row],[Numero Documento]]&amp;Tabla8[[#This Row],[PROG]]&amp;LEFT(Tabla8[[#This Row],[Tipo Empleado]],3)</f>
        <v>1310000824501PER</v>
      </c>
      <c r="E1387" s="49" t="s">
        <v>3223</v>
      </c>
      <c r="F1387" s="50" t="s">
        <v>1060</v>
      </c>
      <c r="G1387" s="49" t="s">
        <v>3133</v>
      </c>
      <c r="H1387" s="49" t="s">
        <v>1116</v>
      </c>
      <c r="I1387" s="51" t="s">
        <v>1679</v>
      </c>
      <c r="J1387" s="50" t="s">
        <v>3135</v>
      </c>
      <c r="K1387" t="str">
        <f t="shared" si="21"/>
        <v>M</v>
      </c>
    </row>
    <row r="1388" spans="1:11">
      <c r="A1388" s="48" t="s">
        <v>2043</v>
      </c>
      <c r="B1388" s="49" t="str">
        <f>_xlfn.XLOOKUP(Tabla8[[#This Row],[Codigo Area Liquidacion]],TBLAREA[PLANTA],TBLAREA[PROG])</f>
        <v>01</v>
      </c>
      <c r="C1388" s="50" t="s">
        <v>11</v>
      </c>
      <c r="D1388" s="49" t="str">
        <f>Tabla8[[#This Row],[Numero Documento]]&amp;Tabla8[[#This Row],[PROG]]&amp;LEFT(Tabla8[[#This Row],[Tipo Empleado]],3)</f>
        <v>1360016913301FIJ</v>
      </c>
      <c r="E1388" s="49" t="s">
        <v>1602</v>
      </c>
      <c r="F1388" s="50" t="s">
        <v>8</v>
      </c>
      <c r="G1388" s="49" t="s">
        <v>3133</v>
      </c>
      <c r="H1388" s="49" t="s">
        <v>266</v>
      </c>
      <c r="I1388" s="51" t="s">
        <v>1687</v>
      </c>
      <c r="J1388" s="50" t="s">
        <v>3135</v>
      </c>
      <c r="K1388" t="str">
        <f t="shared" si="21"/>
        <v>M</v>
      </c>
    </row>
    <row r="1389" spans="1:11">
      <c r="A1389" s="48" t="s">
        <v>3697</v>
      </c>
      <c r="B1389" s="49" t="str">
        <f>_xlfn.XLOOKUP(Tabla8[[#This Row],[Codigo Area Liquidacion]],TBLAREA[PLANTA],TBLAREA[PROG])</f>
        <v>01</v>
      </c>
      <c r="C1389" s="50" t="s">
        <v>3036</v>
      </c>
      <c r="D1389" s="49" t="str">
        <f>Tabla8[[#This Row],[Numero Documento]]&amp;Tabla8[[#This Row],[PROG]]&amp;LEFT(Tabla8[[#This Row],[Tipo Empleado]],3)</f>
        <v>1380003616501EMP</v>
      </c>
      <c r="E1389" s="49" t="s">
        <v>3696</v>
      </c>
      <c r="F1389" s="50" t="s">
        <v>310</v>
      </c>
      <c r="G1389" s="49" t="s">
        <v>3133</v>
      </c>
      <c r="H1389" s="49" t="s">
        <v>1116</v>
      </c>
      <c r="I1389" s="51" t="s">
        <v>1679</v>
      </c>
      <c r="J1389" s="50" t="s">
        <v>3136</v>
      </c>
      <c r="K1389" t="str">
        <f t="shared" si="21"/>
        <v>F</v>
      </c>
    </row>
    <row r="1390" spans="1:11">
      <c r="A1390" s="48" t="s">
        <v>3118</v>
      </c>
      <c r="B1390" s="49" t="str">
        <f>_xlfn.XLOOKUP(Tabla8[[#This Row],[Codigo Area Liquidacion]],TBLAREA[PLANTA],TBLAREA[PROG])</f>
        <v>01</v>
      </c>
      <c r="C1390" s="50" t="s">
        <v>3045</v>
      </c>
      <c r="D1390" s="49" t="str">
        <f>Tabla8[[#This Row],[Numero Documento]]&amp;Tabla8[[#This Row],[PROG]]&amp;LEFT(Tabla8[[#This Row],[Tipo Empleado]],3)</f>
        <v>1400003119601PER</v>
      </c>
      <c r="E1390" s="49" t="s">
        <v>3117</v>
      </c>
      <c r="F1390" s="50" t="s">
        <v>1060</v>
      </c>
      <c r="G1390" s="49" t="s">
        <v>3133</v>
      </c>
      <c r="H1390" s="49" t="s">
        <v>1116</v>
      </c>
      <c r="I1390" s="51" t="s">
        <v>1679</v>
      </c>
      <c r="J1390" s="50" t="s">
        <v>3136</v>
      </c>
      <c r="K1390" t="str">
        <f t="shared" si="21"/>
        <v>F</v>
      </c>
    </row>
    <row r="1391" spans="1:11">
      <c r="A1391" s="48" t="s">
        <v>4116</v>
      </c>
      <c r="B1391" s="49" t="str">
        <f>_xlfn.XLOOKUP(Tabla8[[#This Row],[Codigo Area Liquidacion]],TBLAREA[PLANTA],TBLAREA[PROG])</f>
        <v>01</v>
      </c>
      <c r="C1391" s="50" t="s">
        <v>3045</v>
      </c>
      <c r="D1391" s="49" t="str">
        <f>Tabla8[[#This Row],[Numero Documento]]&amp;Tabla8[[#This Row],[PROG]]&amp;LEFT(Tabla8[[#This Row],[Tipo Empleado]],3)</f>
        <v>1550001681901PER</v>
      </c>
      <c r="E1391" s="49" t="s">
        <v>3948</v>
      </c>
      <c r="F1391" s="50" t="s">
        <v>1060</v>
      </c>
      <c r="G1391" s="49" t="s">
        <v>3133</v>
      </c>
      <c r="H1391" s="49" t="s">
        <v>1116</v>
      </c>
      <c r="I1391" s="51" t="s">
        <v>1679</v>
      </c>
      <c r="J1391" s="50" t="s">
        <v>3135</v>
      </c>
      <c r="K1391" t="str">
        <f t="shared" si="21"/>
        <v>M</v>
      </c>
    </row>
    <row r="1392" spans="1:11">
      <c r="A1392" s="48" t="s">
        <v>4117</v>
      </c>
      <c r="B1392" s="49" t="str">
        <f>_xlfn.XLOOKUP(Tabla8[[#This Row],[Codigo Area Liquidacion]],TBLAREA[PLANTA],TBLAREA[PROG])</f>
        <v>01</v>
      </c>
      <c r="C1392" s="50" t="s">
        <v>3045</v>
      </c>
      <c r="D1392" s="49" t="str">
        <f>Tabla8[[#This Row],[Numero Documento]]&amp;Tabla8[[#This Row],[PROG]]&amp;LEFT(Tabla8[[#This Row],[Tipo Empleado]],3)</f>
        <v>1670000276501PER</v>
      </c>
      <c r="E1392" s="49" t="s">
        <v>3949</v>
      </c>
      <c r="F1392" s="50" t="s">
        <v>1060</v>
      </c>
      <c r="G1392" s="49" t="s">
        <v>3133</v>
      </c>
      <c r="H1392" s="49" t="s">
        <v>1116</v>
      </c>
      <c r="I1392" s="51" t="s">
        <v>1679</v>
      </c>
      <c r="J1392" s="50" t="s">
        <v>3135</v>
      </c>
      <c r="K1392" t="str">
        <f t="shared" si="21"/>
        <v>M</v>
      </c>
    </row>
    <row r="1393" spans="1:11">
      <c r="A1393" s="48" t="s">
        <v>2828</v>
      </c>
      <c r="B1393" s="49" t="str">
        <f>_xlfn.XLOOKUP(Tabla8[[#This Row],[Codigo Area Liquidacion]],TBLAREA[PLANTA],TBLAREA[PROG])</f>
        <v>01</v>
      </c>
      <c r="C1393" s="50" t="s">
        <v>3036</v>
      </c>
      <c r="D1393" s="49" t="str">
        <f>Tabla8[[#This Row],[Numero Documento]]&amp;Tabla8[[#This Row],[PROG]]&amp;LEFT(Tabla8[[#This Row],[Tipo Empleado]],3)</f>
        <v>2230000850901EMP</v>
      </c>
      <c r="E1393" s="49" t="s">
        <v>1177</v>
      </c>
      <c r="F1393" s="50" t="s">
        <v>59</v>
      </c>
      <c r="G1393" s="49" t="s">
        <v>3133</v>
      </c>
      <c r="H1393" s="49" t="s">
        <v>1116</v>
      </c>
      <c r="I1393" s="51" t="s">
        <v>1679</v>
      </c>
      <c r="J1393" s="50" t="s">
        <v>3136</v>
      </c>
      <c r="K1393" t="str">
        <f t="shared" si="21"/>
        <v>F</v>
      </c>
    </row>
    <row r="1394" spans="1:11">
      <c r="A1394" s="48" t="s">
        <v>2539</v>
      </c>
      <c r="B1394" s="49" t="str">
        <f>_xlfn.XLOOKUP(Tabla8[[#This Row],[Codigo Area Liquidacion]],TBLAREA[PLANTA],TBLAREA[PROG])</f>
        <v>13</v>
      </c>
      <c r="C1394" s="50" t="s">
        <v>11</v>
      </c>
      <c r="D1394" s="49" t="str">
        <f>Tabla8[[#This Row],[Numero Documento]]&amp;Tabla8[[#This Row],[PROG]]&amp;LEFT(Tabla8[[#This Row],[Tipo Empleado]],3)</f>
        <v>2230003370513FIJ</v>
      </c>
      <c r="E1394" s="49" t="s">
        <v>1799</v>
      </c>
      <c r="F1394" s="50" t="s">
        <v>8</v>
      </c>
      <c r="G1394" s="49" t="s">
        <v>3175</v>
      </c>
      <c r="H1394" s="49" t="s">
        <v>1959</v>
      </c>
      <c r="I1394" s="51" t="s">
        <v>1673</v>
      </c>
      <c r="J1394" s="50" t="s">
        <v>3136</v>
      </c>
      <c r="K1394" t="str">
        <f t="shared" si="21"/>
        <v>F</v>
      </c>
    </row>
    <row r="1395" spans="1:11">
      <c r="A1395" s="48" t="s">
        <v>3631</v>
      </c>
      <c r="B1395" s="49" t="str">
        <f>_xlfn.XLOOKUP(Tabla8[[#This Row],[Codigo Area Liquidacion]],TBLAREA[PLANTA],TBLAREA[PROG])</f>
        <v>01</v>
      </c>
      <c r="C1395" s="50" t="s">
        <v>3036</v>
      </c>
      <c r="D1395" s="49" t="str">
        <f>Tabla8[[#This Row],[Numero Documento]]&amp;Tabla8[[#This Row],[PROG]]&amp;LEFT(Tabla8[[#This Row],[Tipo Empleado]],3)</f>
        <v>2230004106201EMP</v>
      </c>
      <c r="E1395" s="49" t="s">
        <v>3630</v>
      </c>
      <c r="F1395" s="50" t="s">
        <v>3210</v>
      </c>
      <c r="G1395" s="49" t="s">
        <v>3133</v>
      </c>
      <c r="H1395" s="49" t="s">
        <v>1116</v>
      </c>
      <c r="I1395" s="51" t="s">
        <v>1679</v>
      </c>
      <c r="J1395" s="50" t="s">
        <v>3136</v>
      </c>
      <c r="K1395" t="str">
        <f t="shared" si="21"/>
        <v>F</v>
      </c>
    </row>
    <row r="1396" spans="1:11">
      <c r="A1396" s="48" t="s">
        <v>2688</v>
      </c>
      <c r="B1396" s="49" t="str">
        <f>_xlfn.XLOOKUP(Tabla8[[#This Row],[Codigo Area Liquidacion]],TBLAREA[PLANTA],TBLAREA[PROG])</f>
        <v>11</v>
      </c>
      <c r="C1396" s="50" t="s">
        <v>11</v>
      </c>
      <c r="D1396" s="49" t="str">
        <f>Tabla8[[#This Row],[Numero Documento]]&amp;Tabla8[[#This Row],[PROG]]&amp;LEFT(Tabla8[[#This Row],[Tipo Empleado]],3)</f>
        <v>2230008252011FIJ</v>
      </c>
      <c r="E1396" s="49" t="s">
        <v>137</v>
      </c>
      <c r="F1396" s="50" t="s">
        <v>133</v>
      </c>
      <c r="G1396" s="49" t="s">
        <v>3145</v>
      </c>
      <c r="H1396" s="49" t="s">
        <v>300</v>
      </c>
      <c r="I1396" s="51" t="s">
        <v>1704</v>
      </c>
      <c r="J1396" s="50" t="s">
        <v>3135</v>
      </c>
      <c r="K1396" t="str">
        <f t="shared" si="21"/>
        <v>M</v>
      </c>
    </row>
    <row r="1397" spans="1:11">
      <c r="A1397" s="48" t="s">
        <v>4118</v>
      </c>
      <c r="B1397" s="49" t="str">
        <f>_xlfn.XLOOKUP(Tabla8[[#This Row],[Codigo Area Liquidacion]],TBLAREA[PLANTA],TBLAREA[PROG])</f>
        <v>01</v>
      </c>
      <c r="C1397" s="50" t="s">
        <v>11</v>
      </c>
      <c r="D1397" s="49" t="str">
        <f>Tabla8[[#This Row],[Numero Documento]]&amp;Tabla8[[#This Row],[PROG]]&amp;LEFT(Tabla8[[#This Row],[Tipo Empleado]],3)</f>
        <v>2230009448301FIJ</v>
      </c>
      <c r="E1397" s="49" t="s">
        <v>3950</v>
      </c>
      <c r="F1397" s="50" t="s">
        <v>32</v>
      </c>
      <c r="G1397" s="49" t="s">
        <v>3133</v>
      </c>
      <c r="H1397" s="49" t="s">
        <v>1954</v>
      </c>
      <c r="I1397" s="51" t="s">
        <v>1700</v>
      </c>
      <c r="J1397" s="50" t="s">
        <v>3136</v>
      </c>
      <c r="K1397" t="str">
        <f t="shared" si="21"/>
        <v>F</v>
      </c>
    </row>
    <row r="1398" spans="1:11">
      <c r="A1398" s="48" t="s">
        <v>2769</v>
      </c>
      <c r="B1398" s="49" t="str">
        <f>_xlfn.XLOOKUP(Tabla8[[#This Row],[Codigo Area Liquidacion]],TBLAREA[PLANTA],TBLAREA[PROG])</f>
        <v>01</v>
      </c>
      <c r="C1398" s="50" t="s">
        <v>3036</v>
      </c>
      <c r="D1398" s="49" t="str">
        <f>Tabla8[[#This Row],[Numero Documento]]&amp;Tabla8[[#This Row],[PROG]]&amp;LEFT(Tabla8[[#This Row],[Tipo Empleado]],3)</f>
        <v>2230010438101EMP</v>
      </c>
      <c r="E1398" s="49" t="s">
        <v>1621</v>
      </c>
      <c r="F1398" s="50" t="s">
        <v>1587</v>
      </c>
      <c r="G1398" s="49" t="s">
        <v>3133</v>
      </c>
      <c r="H1398" s="49" t="s">
        <v>1116</v>
      </c>
      <c r="I1398" s="51" t="s">
        <v>1679</v>
      </c>
      <c r="J1398" s="50" t="s">
        <v>3135</v>
      </c>
      <c r="K1398" t="str">
        <f t="shared" si="21"/>
        <v>M</v>
      </c>
    </row>
    <row r="1399" spans="1:11">
      <c r="A1399" s="48" t="s">
        <v>2427</v>
      </c>
      <c r="B1399" s="49" t="str">
        <f>_xlfn.XLOOKUP(Tabla8[[#This Row],[Codigo Area Liquidacion]],TBLAREA[PLANTA],TBLAREA[PROG])</f>
        <v>13</v>
      </c>
      <c r="C1399" s="50" t="s">
        <v>11</v>
      </c>
      <c r="D1399" s="49" t="str">
        <f>Tabla8[[#This Row],[Numero Documento]]&amp;Tabla8[[#This Row],[PROG]]&amp;LEFT(Tabla8[[#This Row],[Tipo Empleado]],3)</f>
        <v>2230011585813FIJ</v>
      </c>
      <c r="E1399" s="49" t="s">
        <v>1041</v>
      </c>
      <c r="F1399" s="50" t="s">
        <v>210</v>
      </c>
      <c r="G1399" s="49" t="s">
        <v>3175</v>
      </c>
      <c r="H1399" s="49" t="s">
        <v>342</v>
      </c>
      <c r="I1399" s="51" t="s">
        <v>1670</v>
      </c>
      <c r="J1399" s="50" t="s">
        <v>3136</v>
      </c>
      <c r="K1399" t="str">
        <f t="shared" si="21"/>
        <v>F</v>
      </c>
    </row>
    <row r="1400" spans="1:11">
      <c r="A1400" s="48" t="s">
        <v>3318</v>
      </c>
      <c r="B1400" s="49" t="str">
        <f>_xlfn.XLOOKUP(Tabla8[[#This Row],[Codigo Area Liquidacion]],TBLAREA[PLANTA],TBLAREA[PROG])</f>
        <v>01</v>
      </c>
      <c r="C1400" s="50" t="s">
        <v>3045</v>
      </c>
      <c r="D1400" s="49" t="str">
        <f>Tabla8[[#This Row],[Numero Documento]]&amp;Tabla8[[#This Row],[PROG]]&amp;LEFT(Tabla8[[#This Row],[Tipo Empleado]],3)</f>
        <v>2230013881901PER</v>
      </c>
      <c r="E1400" s="49" t="s">
        <v>3951</v>
      </c>
      <c r="F1400" s="50" t="s">
        <v>1060</v>
      </c>
      <c r="G1400" s="49" t="s">
        <v>3133</v>
      </c>
      <c r="H1400" s="49" t="s">
        <v>1116</v>
      </c>
      <c r="I1400" s="51" t="s">
        <v>1679</v>
      </c>
      <c r="J1400" s="50" t="s">
        <v>3135</v>
      </c>
      <c r="K1400" t="str">
        <f t="shared" si="21"/>
        <v>M</v>
      </c>
    </row>
    <row r="1401" spans="1:11">
      <c r="A1401" s="48" t="s">
        <v>1547</v>
      </c>
      <c r="B1401" s="49" t="str">
        <f>_xlfn.XLOOKUP(Tabla8[[#This Row],[Codigo Area Liquidacion]],TBLAREA[PLANTA],TBLAREA[PROG])</f>
        <v>11</v>
      </c>
      <c r="C1401" s="50" t="s">
        <v>11</v>
      </c>
      <c r="D1401" s="49" t="str">
        <f>Tabla8[[#This Row],[Numero Documento]]&amp;Tabla8[[#This Row],[PROG]]&amp;LEFT(Tabla8[[#This Row],[Tipo Empleado]],3)</f>
        <v>2230014252211FIJ</v>
      </c>
      <c r="E1401" s="49" t="s">
        <v>882</v>
      </c>
      <c r="F1401" s="50" t="s">
        <v>60</v>
      </c>
      <c r="G1401" s="49" t="s">
        <v>3145</v>
      </c>
      <c r="H1401" s="49" t="s">
        <v>830</v>
      </c>
      <c r="I1401" s="51" t="s">
        <v>1672</v>
      </c>
      <c r="J1401" s="50" t="s">
        <v>3136</v>
      </c>
      <c r="K1401" t="str">
        <f t="shared" si="21"/>
        <v>F</v>
      </c>
    </row>
    <row r="1402" spans="1:11">
      <c r="A1402" s="48" t="s">
        <v>2465</v>
      </c>
      <c r="B1402" s="49" t="str">
        <f>_xlfn.XLOOKUP(Tabla8[[#This Row],[Codigo Area Liquidacion]],TBLAREA[PLANTA],TBLAREA[PROG])</f>
        <v>13</v>
      </c>
      <c r="C1402" s="50" t="s">
        <v>11</v>
      </c>
      <c r="D1402" s="49" t="str">
        <f>Tabla8[[#This Row],[Numero Documento]]&amp;Tabla8[[#This Row],[PROG]]&amp;LEFT(Tabla8[[#This Row],[Tipo Empleado]],3)</f>
        <v>2230015237213FIJ</v>
      </c>
      <c r="E1402" s="49" t="s">
        <v>1045</v>
      </c>
      <c r="F1402" s="50" t="s">
        <v>27</v>
      </c>
      <c r="G1402" s="49" t="s">
        <v>3175</v>
      </c>
      <c r="H1402" s="49" t="s">
        <v>342</v>
      </c>
      <c r="I1402" s="51" t="s">
        <v>1670</v>
      </c>
      <c r="J1402" s="50" t="s">
        <v>3135</v>
      </c>
      <c r="K1402" t="str">
        <f t="shared" si="21"/>
        <v>M</v>
      </c>
    </row>
    <row r="1403" spans="1:11">
      <c r="A1403" s="48" t="s">
        <v>2976</v>
      </c>
      <c r="B1403" s="49" t="str">
        <f>_xlfn.XLOOKUP(Tabla8[[#This Row],[Codigo Area Liquidacion]],TBLAREA[PLANTA],TBLAREA[PROG])</f>
        <v>01</v>
      </c>
      <c r="C1403" s="50" t="s">
        <v>3045</v>
      </c>
      <c r="D1403" s="49" t="str">
        <f>Tabla8[[#This Row],[Numero Documento]]&amp;Tabla8[[#This Row],[PROG]]&amp;LEFT(Tabla8[[#This Row],[Tipo Empleado]],3)</f>
        <v>2230019376401PER</v>
      </c>
      <c r="E1403" s="49" t="s">
        <v>2975</v>
      </c>
      <c r="F1403" s="50" t="s">
        <v>1060</v>
      </c>
      <c r="G1403" s="49" t="s">
        <v>3133</v>
      </c>
      <c r="H1403" s="49" t="s">
        <v>1116</v>
      </c>
      <c r="I1403" s="51" t="s">
        <v>1679</v>
      </c>
      <c r="J1403" s="50" t="s">
        <v>3135</v>
      </c>
      <c r="K1403" t="str">
        <f t="shared" si="21"/>
        <v>M</v>
      </c>
    </row>
    <row r="1404" spans="1:11">
      <c r="A1404" s="48" t="s">
        <v>3621</v>
      </c>
      <c r="B1404" s="49" t="str">
        <f>_xlfn.XLOOKUP(Tabla8[[#This Row],[Codigo Area Liquidacion]],TBLAREA[PLANTA],TBLAREA[PROG])</f>
        <v>01</v>
      </c>
      <c r="C1404" s="50" t="s">
        <v>3036</v>
      </c>
      <c r="D1404" s="49" t="str">
        <f>Tabla8[[#This Row],[Numero Documento]]&amp;Tabla8[[#This Row],[PROG]]&amp;LEFT(Tabla8[[#This Row],[Tipo Empleado]],3)</f>
        <v>2230021020401EMP</v>
      </c>
      <c r="E1404" s="49" t="s">
        <v>3620</v>
      </c>
      <c r="F1404" s="50" t="s">
        <v>130</v>
      </c>
      <c r="G1404" s="49" t="s">
        <v>3133</v>
      </c>
      <c r="H1404" s="49" t="s">
        <v>1116</v>
      </c>
      <c r="I1404" s="51" t="s">
        <v>1679</v>
      </c>
      <c r="J1404" s="50" t="s">
        <v>3136</v>
      </c>
      <c r="K1404" t="str">
        <f t="shared" si="21"/>
        <v>F</v>
      </c>
    </row>
    <row r="1405" spans="1:11">
      <c r="A1405" s="48" t="s">
        <v>2859</v>
      </c>
      <c r="B1405" s="49" t="str">
        <f>_xlfn.XLOOKUP(Tabla8[[#This Row],[Codigo Area Liquidacion]],TBLAREA[PLANTA],TBLAREA[PROG])</f>
        <v>01</v>
      </c>
      <c r="C1405" s="50" t="s">
        <v>3036</v>
      </c>
      <c r="D1405" s="49" t="str">
        <f>Tabla8[[#This Row],[Numero Documento]]&amp;Tabla8[[#This Row],[PROG]]&amp;LEFT(Tabla8[[#This Row],[Tipo Empleado]],3)</f>
        <v>2230022027801EMP</v>
      </c>
      <c r="E1405" s="49" t="s">
        <v>2858</v>
      </c>
      <c r="F1405" s="50" t="s">
        <v>130</v>
      </c>
      <c r="G1405" s="49" t="s">
        <v>3133</v>
      </c>
      <c r="H1405" s="49" t="s">
        <v>1116</v>
      </c>
      <c r="I1405" s="51" t="s">
        <v>1679</v>
      </c>
      <c r="J1405" s="50" t="s">
        <v>3135</v>
      </c>
      <c r="K1405" t="str">
        <f t="shared" si="21"/>
        <v>M</v>
      </c>
    </row>
    <row r="1406" spans="1:11">
      <c r="A1406" s="52" t="s">
        <v>1306</v>
      </c>
      <c r="B1406" s="49" t="str">
        <f>_xlfn.XLOOKUP(Tabla8[[#This Row],[Codigo Area Liquidacion]],TBLAREA[PLANTA],TBLAREA[PROG])</f>
        <v>01</v>
      </c>
      <c r="C1406" s="50" t="s">
        <v>11</v>
      </c>
      <c r="D1406" s="49" t="str">
        <f>Tabla8[[#This Row],[Numero Documento]]&amp;Tabla8[[#This Row],[PROG]]&amp;LEFT(Tabla8[[#This Row],[Tipo Empleado]],3)</f>
        <v>2230023829601FIJ</v>
      </c>
      <c r="E1406" s="49" t="s">
        <v>269</v>
      </c>
      <c r="F1406" s="50" t="s">
        <v>232</v>
      </c>
      <c r="G1406" s="49" t="s">
        <v>3133</v>
      </c>
      <c r="H1406" s="49" t="s">
        <v>1948</v>
      </c>
      <c r="I1406" s="51" t="s">
        <v>1725</v>
      </c>
      <c r="J1406" s="50" t="s">
        <v>3135</v>
      </c>
      <c r="K1406" t="str">
        <f t="shared" si="21"/>
        <v>M</v>
      </c>
    </row>
    <row r="1407" spans="1:11">
      <c r="A1407" s="48" t="s">
        <v>1306</v>
      </c>
      <c r="B1407" s="49" t="str">
        <f>_xlfn.XLOOKUP(Tabla8[[#This Row],[Codigo Area Liquidacion]],TBLAREA[PLANTA],TBLAREA[PROG])</f>
        <v>13</v>
      </c>
      <c r="C1407" s="50" t="s">
        <v>11</v>
      </c>
      <c r="D1407" s="49" t="str">
        <f>Tabla8[[#This Row],[Numero Documento]]&amp;Tabla8[[#This Row],[PROG]]&amp;LEFT(Tabla8[[#This Row],[Tipo Empleado]],3)</f>
        <v>2230023829613FIJ</v>
      </c>
      <c r="E1407" s="49" t="s">
        <v>269</v>
      </c>
      <c r="F1407" s="50" t="s">
        <v>232</v>
      </c>
      <c r="G1407" s="49" t="s">
        <v>3175</v>
      </c>
      <c r="H1407" s="49" t="s">
        <v>342</v>
      </c>
      <c r="I1407" s="51" t="s">
        <v>1670</v>
      </c>
      <c r="J1407" s="50" t="s">
        <v>3135</v>
      </c>
      <c r="K1407" t="str">
        <f t="shared" si="21"/>
        <v>M</v>
      </c>
    </row>
    <row r="1408" spans="1:11">
      <c r="A1408" s="52" t="s">
        <v>1366</v>
      </c>
      <c r="B1408" s="49" t="str">
        <f>_xlfn.XLOOKUP(Tabla8[[#This Row],[Codigo Area Liquidacion]],TBLAREA[PLANTA],TBLAREA[PROG])</f>
        <v>01</v>
      </c>
      <c r="C1408" s="50" t="s">
        <v>3036</v>
      </c>
      <c r="D1408" s="49" t="str">
        <f>Tabla8[[#This Row],[Numero Documento]]&amp;Tabla8[[#This Row],[PROG]]&amp;LEFT(Tabla8[[#This Row],[Tipo Empleado]],3)</f>
        <v>2230024512701EMP</v>
      </c>
      <c r="E1408" s="49" t="s">
        <v>3141</v>
      </c>
      <c r="F1408" s="50" t="s">
        <v>10</v>
      </c>
      <c r="G1408" s="49" t="s">
        <v>3133</v>
      </c>
      <c r="H1408" s="49" t="s">
        <v>1116</v>
      </c>
      <c r="I1408" s="51" t="s">
        <v>1679</v>
      </c>
      <c r="J1408" s="50" t="s">
        <v>3136</v>
      </c>
      <c r="K1408" t="str">
        <f t="shared" si="21"/>
        <v>F</v>
      </c>
    </row>
    <row r="1409" spans="1:11">
      <c r="A1409" s="48" t="s">
        <v>1366</v>
      </c>
      <c r="B1409" s="49" t="str">
        <f>_xlfn.XLOOKUP(Tabla8[[#This Row],[Codigo Area Liquidacion]],TBLAREA[PLANTA],TBLAREA[PROG])</f>
        <v>01</v>
      </c>
      <c r="C1409" s="50" t="s">
        <v>11</v>
      </c>
      <c r="D1409" s="49" t="str">
        <f>Tabla8[[#This Row],[Numero Documento]]&amp;Tabla8[[#This Row],[PROG]]&amp;LEFT(Tabla8[[#This Row],[Tipo Empleado]],3)</f>
        <v>2230024512701FIJ</v>
      </c>
      <c r="E1409" s="49" t="s">
        <v>3141</v>
      </c>
      <c r="F1409" s="50" t="s">
        <v>10</v>
      </c>
      <c r="G1409" s="49" t="s">
        <v>3133</v>
      </c>
      <c r="H1409" s="49" t="s">
        <v>1964</v>
      </c>
      <c r="I1409" s="51" t="s">
        <v>1730</v>
      </c>
      <c r="J1409" s="50" t="s">
        <v>3136</v>
      </c>
      <c r="K1409" t="str">
        <f t="shared" si="21"/>
        <v>F</v>
      </c>
    </row>
    <row r="1410" spans="1:11">
      <c r="A1410" s="48" t="s">
        <v>2893</v>
      </c>
      <c r="B1410" s="49" t="str">
        <f>_xlfn.XLOOKUP(Tabla8[[#This Row],[Codigo Area Liquidacion]],TBLAREA[PLANTA],TBLAREA[PROG])</f>
        <v>01</v>
      </c>
      <c r="C1410" s="50" t="s">
        <v>3036</v>
      </c>
      <c r="D1410" s="49" t="str">
        <f>Tabla8[[#This Row],[Numero Documento]]&amp;Tabla8[[#This Row],[PROG]]&amp;LEFT(Tabla8[[#This Row],[Tipo Empleado]],3)</f>
        <v>2230025377401EMP</v>
      </c>
      <c r="E1410" s="49" t="s">
        <v>3144</v>
      </c>
      <c r="F1410" s="50" t="s">
        <v>100</v>
      </c>
      <c r="G1410" s="49" t="s">
        <v>3133</v>
      </c>
      <c r="H1410" s="49" t="s">
        <v>1116</v>
      </c>
      <c r="I1410" s="51" t="s">
        <v>1679</v>
      </c>
      <c r="J1410" s="50" t="s">
        <v>3136</v>
      </c>
      <c r="K1410" t="str">
        <f t="shared" si="21"/>
        <v>F</v>
      </c>
    </row>
    <row r="1411" spans="1:11">
      <c r="A1411" s="48" t="s">
        <v>2155</v>
      </c>
      <c r="B1411" s="49" t="str">
        <f>_xlfn.XLOOKUP(Tabla8[[#This Row],[Codigo Area Liquidacion]],TBLAREA[PLANTA],TBLAREA[PROG])</f>
        <v>01</v>
      </c>
      <c r="C1411" s="50" t="s">
        <v>11</v>
      </c>
      <c r="D1411" s="49" t="str">
        <f>Tabla8[[#This Row],[Numero Documento]]&amp;Tabla8[[#This Row],[PROG]]&amp;LEFT(Tabla8[[#This Row],[Tipo Empleado]],3)</f>
        <v>2230027192501FIJ</v>
      </c>
      <c r="E1411" s="49" t="s">
        <v>932</v>
      </c>
      <c r="F1411" s="50" t="s">
        <v>292</v>
      </c>
      <c r="G1411" s="49" t="s">
        <v>3133</v>
      </c>
      <c r="H1411" s="49" t="s">
        <v>1953</v>
      </c>
      <c r="I1411" s="51" t="s">
        <v>1669</v>
      </c>
      <c r="J1411" s="50" t="s">
        <v>3135</v>
      </c>
      <c r="K1411" t="str">
        <f t="shared" si="21"/>
        <v>M</v>
      </c>
    </row>
    <row r="1412" spans="1:11">
      <c r="A1412" s="48" t="s">
        <v>2464</v>
      </c>
      <c r="B1412" s="49" t="str">
        <f>_xlfn.XLOOKUP(Tabla8[[#This Row],[Codigo Area Liquidacion]],TBLAREA[PLANTA],TBLAREA[PROG])</f>
        <v>13</v>
      </c>
      <c r="C1412" s="50" t="s">
        <v>11</v>
      </c>
      <c r="D1412" s="49" t="str">
        <f>Tabla8[[#This Row],[Numero Documento]]&amp;Tabla8[[#This Row],[PROG]]&amp;LEFT(Tabla8[[#This Row],[Tipo Empleado]],3)</f>
        <v>2230032641413FIJ</v>
      </c>
      <c r="E1412" s="49" t="s">
        <v>1994</v>
      </c>
      <c r="F1412" s="50" t="s">
        <v>210</v>
      </c>
      <c r="G1412" s="49" t="s">
        <v>3175</v>
      </c>
      <c r="H1412" s="49" t="s">
        <v>342</v>
      </c>
      <c r="I1412" s="51" t="s">
        <v>1670</v>
      </c>
      <c r="J1412" s="50" t="s">
        <v>3135</v>
      </c>
      <c r="K1412" t="str">
        <f t="shared" si="21"/>
        <v>M</v>
      </c>
    </row>
    <row r="1413" spans="1:11">
      <c r="A1413" s="48" t="s">
        <v>3475</v>
      </c>
      <c r="B1413" s="49" t="str">
        <f>_xlfn.XLOOKUP(Tabla8[[#This Row],[Codigo Area Liquidacion]],TBLAREA[PLANTA],TBLAREA[PROG])</f>
        <v>13</v>
      </c>
      <c r="C1413" s="50" t="s">
        <v>11</v>
      </c>
      <c r="D1413" s="49" t="str">
        <f>Tabla8[[#This Row],[Numero Documento]]&amp;Tabla8[[#This Row],[PROG]]&amp;LEFT(Tabla8[[#This Row],[Tipo Empleado]],3)</f>
        <v>2230039357013FIJ</v>
      </c>
      <c r="E1413" s="49" t="s">
        <v>3474</v>
      </c>
      <c r="F1413" s="50" t="s">
        <v>210</v>
      </c>
      <c r="G1413" s="49" t="s">
        <v>3175</v>
      </c>
      <c r="H1413" s="49" t="s">
        <v>342</v>
      </c>
      <c r="I1413" s="51" t="s">
        <v>1670</v>
      </c>
      <c r="J1413" s="50" t="s">
        <v>3136</v>
      </c>
      <c r="K1413" t="str">
        <f t="shared" ref="K1413:K1476" si="22">LEFT(J1413,1)</f>
        <v>F</v>
      </c>
    </row>
    <row r="1414" spans="1:11">
      <c r="A1414" s="48" t="s">
        <v>1378</v>
      </c>
      <c r="B1414" s="49" t="str">
        <f>_xlfn.XLOOKUP(Tabla8[[#This Row],[Codigo Area Liquidacion]],TBLAREA[PLANTA],TBLAREA[PROG])</f>
        <v>01</v>
      </c>
      <c r="C1414" s="50" t="s">
        <v>11</v>
      </c>
      <c r="D1414" s="49" t="str">
        <f>Tabla8[[#This Row],[Numero Documento]]&amp;Tabla8[[#This Row],[PROG]]&amp;LEFT(Tabla8[[#This Row],[Tipo Empleado]],3)</f>
        <v>2230039677101FIJ</v>
      </c>
      <c r="E1414" s="49" t="s">
        <v>257</v>
      </c>
      <c r="F1414" s="50" t="s">
        <v>10</v>
      </c>
      <c r="G1414" s="49" t="s">
        <v>3133</v>
      </c>
      <c r="H1414" s="49" t="s">
        <v>255</v>
      </c>
      <c r="I1414" s="51" t="s">
        <v>1695</v>
      </c>
      <c r="J1414" s="50" t="s">
        <v>3136</v>
      </c>
      <c r="K1414" t="str">
        <f t="shared" si="22"/>
        <v>F</v>
      </c>
    </row>
    <row r="1415" spans="1:11">
      <c r="A1415" s="48" t="s">
        <v>4119</v>
      </c>
      <c r="B1415" s="49" t="str">
        <f>_xlfn.XLOOKUP(Tabla8[[#This Row],[Codigo Area Liquidacion]],TBLAREA[PLANTA],TBLAREA[PROG])</f>
        <v>01</v>
      </c>
      <c r="C1415" s="50" t="s">
        <v>3045</v>
      </c>
      <c r="D1415" s="49" t="str">
        <f>Tabla8[[#This Row],[Numero Documento]]&amp;Tabla8[[#This Row],[PROG]]&amp;LEFT(Tabla8[[#This Row],[Tipo Empleado]],3)</f>
        <v>2230041990401PER</v>
      </c>
      <c r="E1415" s="49" t="s">
        <v>3952</v>
      </c>
      <c r="F1415" s="50" t="s">
        <v>1060</v>
      </c>
      <c r="G1415" s="49" t="s">
        <v>3133</v>
      </c>
      <c r="H1415" s="49" t="s">
        <v>1116</v>
      </c>
      <c r="I1415" s="51" t="s">
        <v>1679</v>
      </c>
      <c r="J1415" s="50" t="s">
        <v>3135</v>
      </c>
      <c r="K1415" t="str">
        <f t="shared" si="22"/>
        <v>M</v>
      </c>
    </row>
    <row r="1416" spans="1:11">
      <c r="A1416" s="48" t="s">
        <v>2855</v>
      </c>
      <c r="B1416" s="49" t="str">
        <f>_xlfn.XLOOKUP(Tabla8[[#This Row],[Codigo Area Liquidacion]],TBLAREA[PLANTA],TBLAREA[PROG])</f>
        <v>01</v>
      </c>
      <c r="C1416" s="50" t="s">
        <v>3036</v>
      </c>
      <c r="D1416" s="49" t="str">
        <f>Tabla8[[#This Row],[Numero Documento]]&amp;Tabla8[[#This Row],[PROG]]&amp;LEFT(Tabla8[[#This Row],[Tipo Empleado]],3)</f>
        <v>2230042677601EMP</v>
      </c>
      <c r="E1416" s="49" t="s">
        <v>3067</v>
      </c>
      <c r="F1416" s="50" t="s">
        <v>100</v>
      </c>
      <c r="G1416" s="49" t="s">
        <v>3133</v>
      </c>
      <c r="H1416" s="49" t="s">
        <v>1116</v>
      </c>
      <c r="I1416" s="51" t="s">
        <v>1679</v>
      </c>
      <c r="J1416" s="50" t="s">
        <v>3136</v>
      </c>
      <c r="K1416" t="str">
        <f t="shared" si="22"/>
        <v>F</v>
      </c>
    </row>
    <row r="1417" spans="1:11">
      <c r="A1417" s="48" t="s">
        <v>2431</v>
      </c>
      <c r="B1417" s="49" t="str">
        <f>_xlfn.XLOOKUP(Tabla8[[#This Row],[Codigo Area Liquidacion]],TBLAREA[PLANTA],TBLAREA[PROG])</f>
        <v>13</v>
      </c>
      <c r="C1417" s="50" t="s">
        <v>11</v>
      </c>
      <c r="D1417" s="49" t="str">
        <f>Tabla8[[#This Row],[Numero Documento]]&amp;Tabla8[[#This Row],[PROG]]&amp;LEFT(Tabla8[[#This Row],[Tipo Empleado]],3)</f>
        <v>2230049851013FIJ</v>
      </c>
      <c r="E1417" s="49" t="s">
        <v>1122</v>
      </c>
      <c r="F1417" s="50" t="s">
        <v>232</v>
      </c>
      <c r="G1417" s="49" t="s">
        <v>3175</v>
      </c>
      <c r="H1417" s="49" t="s">
        <v>342</v>
      </c>
      <c r="I1417" s="51" t="s">
        <v>1670</v>
      </c>
      <c r="J1417" s="50" t="s">
        <v>3136</v>
      </c>
      <c r="K1417" t="str">
        <f t="shared" si="22"/>
        <v>F</v>
      </c>
    </row>
    <row r="1418" spans="1:11">
      <c r="A1418" s="48" t="s">
        <v>2551</v>
      </c>
      <c r="B1418" s="49" t="str">
        <f>_xlfn.XLOOKUP(Tabla8[[#This Row],[Codigo Area Liquidacion]],TBLAREA[PLANTA],TBLAREA[PROG])</f>
        <v>13</v>
      </c>
      <c r="C1418" s="50" t="s">
        <v>11</v>
      </c>
      <c r="D1418" s="49" t="str">
        <f>Tabla8[[#This Row],[Numero Documento]]&amp;Tabla8[[#This Row],[PROG]]&amp;LEFT(Tabla8[[#This Row],[Tipo Empleado]],3)</f>
        <v>2230053164113FIJ</v>
      </c>
      <c r="E1418" s="49" t="s">
        <v>1928</v>
      </c>
      <c r="F1418" s="50" t="s">
        <v>10</v>
      </c>
      <c r="G1418" s="49" t="s">
        <v>3175</v>
      </c>
      <c r="H1418" s="49" t="s">
        <v>1950</v>
      </c>
      <c r="I1418" s="51" t="s">
        <v>1682</v>
      </c>
      <c r="J1418" s="50" t="s">
        <v>3136</v>
      </c>
      <c r="K1418" t="str">
        <f t="shared" si="22"/>
        <v>F</v>
      </c>
    </row>
    <row r="1419" spans="1:11">
      <c r="A1419" s="48" t="s">
        <v>4120</v>
      </c>
      <c r="B1419" s="49" t="str">
        <f>_xlfn.XLOOKUP(Tabla8[[#This Row],[Codigo Area Liquidacion]],TBLAREA[PLANTA],TBLAREA[PROG])</f>
        <v>01</v>
      </c>
      <c r="C1419" s="50" t="s">
        <v>3045</v>
      </c>
      <c r="D1419" s="49" t="str">
        <f>Tabla8[[#This Row],[Numero Documento]]&amp;Tabla8[[#This Row],[PROG]]&amp;LEFT(Tabla8[[#This Row],[Tipo Empleado]],3)</f>
        <v>2230054621901PER</v>
      </c>
      <c r="E1419" s="49" t="s">
        <v>3953</v>
      </c>
      <c r="F1419" s="50" t="s">
        <v>1060</v>
      </c>
      <c r="G1419" s="49" t="s">
        <v>3133</v>
      </c>
      <c r="H1419" s="49" t="s">
        <v>1116</v>
      </c>
      <c r="I1419" s="51" t="s">
        <v>1679</v>
      </c>
      <c r="J1419" s="50" t="s">
        <v>3135</v>
      </c>
      <c r="K1419" t="str">
        <f t="shared" si="22"/>
        <v>M</v>
      </c>
    </row>
    <row r="1420" spans="1:11">
      <c r="A1420" s="48" t="s">
        <v>2871</v>
      </c>
      <c r="B1420" s="49" t="str">
        <f>_xlfn.XLOOKUP(Tabla8[[#This Row],[Codigo Area Liquidacion]],TBLAREA[PLANTA],TBLAREA[PROG])</f>
        <v>01</v>
      </c>
      <c r="C1420" s="50" t="s">
        <v>3036</v>
      </c>
      <c r="D1420" s="49" t="str">
        <f>Tabla8[[#This Row],[Numero Documento]]&amp;Tabla8[[#This Row],[PROG]]&amp;LEFT(Tabla8[[#This Row],[Tipo Empleado]],3)</f>
        <v>2230054725801EMP</v>
      </c>
      <c r="E1420" s="49" t="s">
        <v>1911</v>
      </c>
      <c r="F1420" s="50" t="s">
        <v>130</v>
      </c>
      <c r="G1420" s="49" t="s">
        <v>3133</v>
      </c>
      <c r="H1420" s="49" t="s">
        <v>1116</v>
      </c>
      <c r="I1420" s="51" t="s">
        <v>1679</v>
      </c>
      <c r="J1420" s="50" t="s">
        <v>3136</v>
      </c>
      <c r="K1420" t="str">
        <f t="shared" si="22"/>
        <v>F</v>
      </c>
    </row>
    <row r="1421" spans="1:11">
      <c r="A1421" s="48" t="s">
        <v>2522</v>
      </c>
      <c r="B1421" s="49" t="str">
        <f>_xlfn.XLOOKUP(Tabla8[[#This Row],[Codigo Area Liquidacion]],TBLAREA[PLANTA],TBLAREA[PROG])</f>
        <v>13</v>
      </c>
      <c r="C1421" s="50" t="s">
        <v>11</v>
      </c>
      <c r="D1421" s="49" t="str">
        <f>Tabla8[[#This Row],[Numero Documento]]&amp;Tabla8[[#This Row],[PROG]]&amp;LEFT(Tabla8[[#This Row],[Tipo Empleado]],3)</f>
        <v>2230061455313FIJ</v>
      </c>
      <c r="E1421" s="49" t="s">
        <v>1051</v>
      </c>
      <c r="F1421" s="50" t="s">
        <v>210</v>
      </c>
      <c r="G1421" s="49" t="s">
        <v>3175</v>
      </c>
      <c r="H1421" s="49" t="s">
        <v>342</v>
      </c>
      <c r="I1421" s="51" t="s">
        <v>1670</v>
      </c>
      <c r="J1421" s="50" t="s">
        <v>3136</v>
      </c>
      <c r="K1421" t="str">
        <f t="shared" si="22"/>
        <v>F</v>
      </c>
    </row>
    <row r="1422" spans="1:11">
      <c r="A1422" s="48" t="s">
        <v>2990</v>
      </c>
      <c r="B1422" s="49" t="str">
        <f>_xlfn.XLOOKUP(Tabla8[[#This Row],[Codigo Area Liquidacion]],TBLAREA[PLANTA],TBLAREA[PROG])</f>
        <v>01</v>
      </c>
      <c r="C1422" s="50" t="s">
        <v>3045</v>
      </c>
      <c r="D1422" s="49" t="str">
        <f>Tabla8[[#This Row],[Numero Documento]]&amp;Tabla8[[#This Row],[PROG]]&amp;LEFT(Tabla8[[#This Row],[Tipo Empleado]],3)</f>
        <v>2230061984201PER</v>
      </c>
      <c r="E1422" s="49" t="s">
        <v>3954</v>
      </c>
      <c r="F1422" s="50" t="s">
        <v>1060</v>
      </c>
      <c r="G1422" s="49" t="s">
        <v>3133</v>
      </c>
      <c r="H1422" s="49" t="s">
        <v>1116</v>
      </c>
      <c r="I1422" s="51" t="s">
        <v>1679</v>
      </c>
      <c r="J1422" s="50" t="s">
        <v>3135</v>
      </c>
      <c r="K1422" t="str">
        <f t="shared" si="22"/>
        <v>M</v>
      </c>
    </row>
    <row r="1423" spans="1:11">
      <c r="A1423" s="48" t="s">
        <v>2365</v>
      </c>
      <c r="B1423" s="49" t="str">
        <f>_xlfn.XLOOKUP(Tabla8[[#This Row],[Codigo Area Liquidacion]],TBLAREA[PLANTA],TBLAREA[PROG])</f>
        <v>13</v>
      </c>
      <c r="C1423" s="50" t="s">
        <v>11</v>
      </c>
      <c r="D1423" s="49" t="str">
        <f>Tabla8[[#This Row],[Numero Documento]]&amp;Tabla8[[#This Row],[PROG]]&amp;LEFT(Tabla8[[#This Row],[Tipo Empleado]],3)</f>
        <v>2230062559113FIJ</v>
      </c>
      <c r="E1423" s="49" t="s">
        <v>431</v>
      </c>
      <c r="F1423" s="50" t="s">
        <v>432</v>
      </c>
      <c r="G1423" s="49" t="s">
        <v>3175</v>
      </c>
      <c r="H1423" s="49" t="s">
        <v>342</v>
      </c>
      <c r="I1423" s="51" t="s">
        <v>1670</v>
      </c>
      <c r="J1423" s="50" t="s">
        <v>3136</v>
      </c>
      <c r="K1423" t="str">
        <f t="shared" si="22"/>
        <v>F</v>
      </c>
    </row>
    <row r="1424" spans="1:11">
      <c r="A1424" s="48" t="s">
        <v>4121</v>
      </c>
      <c r="B1424" s="49" t="str">
        <f>_xlfn.XLOOKUP(Tabla8[[#This Row],[Codigo Area Liquidacion]],TBLAREA[PLANTA],TBLAREA[PROG])</f>
        <v>01</v>
      </c>
      <c r="C1424" s="50" t="s">
        <v>3045</v>
      </c>
      <c r="D1424" s="49" t="str">
        <f>Tabla8[[#This Row],[Numero Documento]]&amp;Tabla8[[#This Row],[PROG]]&amp;LEFT(Tabla8[[#This Row],[Tipo Empleado]],3)</f>
        <v>2230064266101PER</v>
      </c>
      <c r="E1424" s="49" t="s">
        <v>3955</v>
      </c>
      <c r="F1424" s="50" t="s">
        <v>1060</v>
      </c>
      <c r="G1424" s="49" t="s">
        <v>3133</v>
      </c>
      <c r="H1424" s="49" t="s">
        <v>1116</v>
      </c>
      <c r="I1424" s="51" t="s">
        <v>1679</v>
      </c>
      <c r="J1424" s="50" t="s">
        <v>3135</v>
      </c>
      <c r="K1424" t="str">
        <f t="shared" si="22"/>
        <v>M</v>
      </c>
    </row>
    <row r="1425" spans="1:11">
      <c r="A1425" s="48" t="s">
        <v>2243</v>
      </c>
      <c r="B1425" s="49" t="str">
        <f>_xlfn.XLOOKUP(Tabla8[[#This Row],[Codigo Area Liquidacion]],TBLAREA[PLANTA],TBLAREA[PROG])</f>
        <v>01</v>
      </c>
      <c r="C1425" s="50" t="s">
        <v>11</v>
      </c>
      <c r="D1425" s="49" t="str">
        <f>Tabla8[[#This Row],[Numero Documento]]&amp;Tabla8[[#This Row],[PROG]]&amp;LEFT(Tabla8[[#This Row],[Tipo Empleado]],3)</f>
        <v>2230064960901FIJ</v>
      </c>
      <c r="E1425" s="49" t="s">
        <v>1237</v>
      </c>
      <c r="F1425" s="50" t="s">
        <v>55</v>
      </c>
      <c r="G1425" s="49" t="s">
        <v>3133</v>
      </c>
      <c r="H1425" s="49" t="s">
        <v>319</v>
      </c>
      <c r="I1425" s="51" t="s">
        <v>1694</v>
      </c>
      <c r="J1425" s="50" t="s">
        <v>3136</v>
      </c>
      <c r="K1425" t="str">
        <f t="shared" si="22"/>
        <v>F</v>
      </c>
    </row>
    <row r="1426" spans="1:11">
      <c r="A1426" s="48" t="s">
        <v>3552</v>
      </c>
      <c r="B1426" s="49" t="str">
        <f>_xlfn.XLOOKUP(Tabla8[[#This Row],[Codigo Area Liquidacion]],TBLAREA[PLANTA],TBLAREA[PROG])</f>
        <v>01</v>
      </c>
      <c r="C1426" s="50" t="s">
        <v>3036</v>
      </c>
      <c r="D1426" s="49" t="str">
        <f>Tabla8[[#This Row],[Numero Documento]]&amp;Tabla8[[#This Row],[PROG]]&amp;LEFT(Tabla8[[#This Row],[Tipo Empleado]],3)</f>
        <v>2230065015101EMP</v>
      </c>
      <c r="E1426" s="49" t="s">
        <v>3551</v>
      </c>
      <c r="F1426" s="50" t="s">
        <v>284</v>
      </c>
      <c r="G1426" s="49" t="s">
        <v>3133</v>
      </c>
      <c r="H1426" s="49" t="s">
        <v>1116</v>
      </c>
      <c r="I1426" s="51" t="s">
        <v>1679</v>
      </c>
      <c r="J1426" s="50" t="s">
        <v>3136</v>
      </c>
      <c r="K1426" t="str">
        <f t="shared" si="22"/>
        <v>F</v>
      </c>
    </row>
    <row r="1427" spans="1:11">
      <c r="A1427" s="48" t="s">
        <v>1423</v>
      </c>
      <c r="B1427" s="49" t="str">
        <f>_xlfn.XLOOKUP(Tabla8[[#This Row],[Codigo Area Liquidacion]],TBLAREA[PLANTA],TBLAREA[PROG])</f>
        <v>01</v>
      </c>
      <c r="C1427" s="50" t="s">
        <v>11</v>
      </c>
      <c r="D1427" s="49" t="str">
        <f>Tabla8[[#This Row],[Numero Documento]]&amp;Tabla8[[#This Row],[PROG]]&amp;LEFT(Tabla8[[#This Row],[Tipo Empleado]],3)</f>
        <v>2230068705401FIJ</v>
      </c>
      <c r="E1427" s="49" t="s">
        <v>419</v>
      </c>
      <c r="F1427" s="50" t="s">
        <v>346</v>
      </c>
      <c r="G1427" s="49" t="s">
        <v>3133</v>
      </c>
      <c r="H1427" s="49" t="s">
        <v>316</v>
      </c>
      <c r="I1427" s="51" t="s">
        <v>1678</v>
      </c>
      <c r="J1427" s="50" t="s">
        <v>3136</v>
      </c>
      <c r="K1427" t="str">
        <f t="shared" si="22"/>
        <v>F</v>
      </c>
    </row>
    <row r="1428" spans="1:11">
      <c r="A1428" s="48" t="s">
        <v>4122</v>
      </c>
      <c r="B1428" s="49" t="str">
        <f>_xlfn.XLOOKUP(Tabla8[[#This Row],[Codigo Area Liquidacion]],TBLAREA[PLANTA],TBLAREA[PROG])</f>
        <v>01</v>
      </c>
      <c r="C1428" s="50" t="s">
        <v>3036</v>
      </c>
      <c r="D1428" s="49" t="str">
        <f>Tabla8[[#This Row],[Numero Documento]]&amp;Tabla8[[#This Row],[PROG]]&amp;LEFT(Tabla8[[#This Row],[Tipo Empleado]],3)</f>
        <v>2230068855701EMP</v>
      </c>
      <c r="E1428" s="49" t="s">
        <v>2820</v>
      </c>
      <c r="F1428" s="50" t="s">
        <v>130</v>
      </c>
      <c r="G1428" s="49" t="s">
        <v>3133</v>
      </c>
      <c r="H1428" s="49" t="s">
        <v>1116</v>
      </c>
      <c r="I1428" s="51" t="s">
        <v>1679</v>
      </c>
      <c r="J1428" s="50" t="s">
        <v>3135</v>
      </c>
      <c r="K1428" t="str">
        <f t="shared" si="22"/>
        <v>M</v>
      </c>
    </row>
    <row r="1429" spans="1:11">
      <c r="A1429" s="48" t="s">
        <v>4123</v>
      </c>
      <c r="B1429" s="49" t="str">
        <f>_xlfn.XLOOKUP(Tabla8[[#This Row],[Codigo Area Liquidacion]],TBLAREA[PLANTA],TBLAREA[PROG])</f>
        <v>01</v>
      </c>
      <c r="C1429" s="50" t="s">
        <v>11</v>
      </c>
      <c r="D1429" s="49" t="str">
        <f>Tabla8[[#This Row],[Numero Documento]]&amp;Tabla8[[#This Row],[PROG]]&amp;LEFT(Tabla8[[#This Row],[Tipo Empleado]],3)</f>
        <v>2230070637501FIJ</v>
      </c>
      <c r="E1429" s="49" t="s">
        <v>3956</v>
      </c>
      <c r="F1429" s="50" t="s">
        <v>724</v>
      </c>
      <c r="G1429" s="49" t="s">
        <v>3133</v>
      </c>
      <c r="H1429" s="49" t="s">
        <v>1954</v>
      </c>
      <c r="I1429" s="51" t="s">
        <v>1700</v>
      </c>
      <c r="J1429" s="50" t="s">
        <v>3135</v>
      </c>
      <c r="K1429" t="str">
        <f t="shared" si="22"/>
        <v>M</v>
      </c>
    </row>
    <row r="1430" spans="1:11">
      <c r="A1430" s="48" t="s">
        <v>2829</v>
      </c>
      <c r="B1430" s="49" t="str">
        <f>_xlfn.XLOOKUP(Tabla8[[#This Row],[Codigo Area Liquidacion]],TBLAREA[PLANTA],TBLAREA[PROG])</f>
        <v>01</v>
      </c>
      <c r="C1430" s="50" t="s">
        <v>3036</v>
      </c>
      <c r="D1430" s="49" t="str">
        <f>Tabla8[[#This Row],[Numero Documento]]&amp;Tabla8[[#This Row],[PROG]]&amp;LEFT(Tabla8[[#This Row],[Tipo Empleado]],3)</f>
        <v>2230075986101EMP</v>
      </c>
      <c r="E1430" s="49" t="s">
        <v>1658</v>
      </c>
      <c r="F1430" s="50" t="s">
        <v>1653</v>
      </c>
      <c r="G1430" s="49" t="s">
        <v>3133</v>
      </c>
      <c r="H1430" s="49" t="s">
        <v>1116</v>
      </c>
      <c r="I1430" s="51" t="s">
        <v>1679</v>
      </c>
      <c r="J1430" s="50" t="s">
        <v>3136</v>
      </c>
      <c r="K1430" t="str">
        <f t="shared" si="22"/>
        <v>F</v>
      </c>
    </row>
    <row r="1431" spans="1:11">
      <c r="A1431" s="48" t="s">
        <v>2792</v>
      </c>
      <c r="B1431" s="49" t="str">
        <f>_xlfn.XLOOKUP(Tabla8[[#This Row],[Codigo Area Liquidacion]],TBLAREA[PLANTA],TBLAREA[PROG])</f>
        <v>01</v>
      </c>
      <c r="C1431" s="50" t="s">
        <v>3036</v>
      </c>
      <c r="D1431" s="49" t="str">
        <f>Tabla8[[#This Row],[Numero Documento]]&amp;Tabla8[[#This Row],[PROG]]&amp;LEFT(Tabla8[[#This Row],[Tipo Empleado]],3)</f>
        <v>2230077404301EMP</v>
      </c>
      <c r="E1431" s="49" t="s">
        <v>1584</v>
      </c>
      <c r="F1431" s="50" t="s">
        <v>59</v>
      </c>
      <c r="G1431" s="49" t="s">
        <v>3133</v>
      </c>
      <c r="H1431" s="49" t="s">
        <v>1116</v>
      </c>
      <c r="I1431" s="51" t="s">
        <v>1679</v>
      </c>
      <c r="J1431" s="50" t="s">
        <v>3135</v>
      </c>
      <c r="K1431" t="str">
        <f t="shared" si="22"/>
        <v>M</v>
      </c>
    </row>
    <row r="1432" spans="1:11">
      <c r="A1432" s="48" t="s">
        <v>2717</v>
      </c>
      <c r="B1432" s="49" t="str">
        <f>_xlfn.XLOOKUP(Tabla8[[#This Row],[Codigo Area Liquidacion]],TBLAREA[PLANTA],TBLAREA[PROG])</f>
        <v>11</v>
      </c>
      <c r="C1432" s="50" t="s">
        <v>11</v>
      </c>
      <c r="D1432" s="49" t="str">
        <f>Tabla8[[#This Row],[Numero Documento]]&amp;Tabla8[[#This Row],[PROG]]&amp;LEFT(Tabla8[[#This Row],[Tipo Empleado]],3)</f>
        <v>2230083262711FIJ</v>
      </c>
      <c r="E1432" s="49" t="s">
        <v>1929</v>
      </c>
      <c r="F1432" s="50" t="s">
        <v>27</v>
      </c>
      <c r="G1432" s="49" t="s">
        <v>3145</v>
      </c>
      <c r="H1432" s="49" t="s">
        <v>830</v>
      </c>
      <c r="I1432" s="51" t="s">
        <v>1672</v>
      </c>
      <c r="J1432" s="50" t="s">
        <v>3135</v>
      </c>
      <c r="K1432" t="str">
        <f t="shared" si="22"/>
        <v>M</v>
      </c>
    </row>
    <row r="1433" spans="1:11">
      <c r="A1433" s="48" t="s">
        <v>2443</v>
      </c>
      <c r="B1433" s="49" t="str">
        <f>_xlfn.XLOOKUP(Tabla8[[#This Row],[Codigo Area Liquidacion]],TBLAREA[PLANTA],TBLAREA[PROG])</f>
        <v>13</v>
      </c>
      <c r="C1433" s="50" t="s">
        <v>11</v>
      </c>
      <c r="D1433" s="49" t="str">
        <f>Tabla8[[#This Row],[Numero Documento]]&amp;Tabla8[[#This Row],[PROG]]&amp;LEFT(Tabla8[[#This Row],[Tipo Empleado]],3)</f>
        <v>2230092599113FIJ</v>
      </c>
      <c r="E1433" s="49" t="s">
        <v>506</v>
      </c>
      <c r="F1433" s="50" t="s">
        <v>8</v>
      </c>
      <c r="G1433" s="49" t="s">
        <v>3175</v>
      </c>
      <c r="H1433" s="49" t="s">
        <v>342</v>
      </c>
      <c r="I1433" s="51" t="s">
        <v>1670</v>
      </c>
      <c r="J1433" s="50" t="s">
        <v>3136</v>
      </c>
      <c r="K1433" t="str">
        <f t="shared" si="22"/>
        <v>F</v>
      </c>
    </row>
    <row r="1434" spans="1:11">
      <c r="A1434" s="48" t="s">
        <v>3430</v>
      </c>
      <c r="B1434" s="49" t="str">
        <f>_xlfn.XLOOKUP(Tabla8[[#This Row],[Codigo Area Liquidacion]],TBLAREA[PLANTA],TBLAREA[PROG])</f>
        <v>01</v>
      </c>
      <c r="C1434" s="50" t="s">
        <v>11</v>
      </c>
      <c r="D1434" s="49" t="str">
        <f>Tabla8[[#This Row],[Numero Documento]]&amp;Tabla8[[#This Row],[PROG]]&amp;LEFT(Tabla8[[#This Row],[Tipo Empleado]],3)</f>
        <v>2230092928201FIJ</v>
      </c>
      <c r="E1434" s="49" t="s">
        <v>3429</v>
      </c>
      <c r="F1434" s="50" t="s">
        <v>3431</v>
      </c>
      <c r="G1434" s="49" t="s">
        <v>3133</v>
      </c>
      <c r="H1434" s="49" t="s">
        <v>692</v>
      </c>
      <c r="I1434" s="51" t="s">
        <v>1724</v>
      </c>
      <c r="J1434" s="50" t="s">
        <v>3135</v>
      </c>
      <c r="K1434" t="str">
        <f t="shared" si="22"/>
        <v>M</v>
      </c>
    </row>
    <row r="1435" spans="1:11">
      <c r="A1435" s="48" t="s">
        <v>2530</v>
      </c>
      <c r="B1435" s="49" t="str">
        <f>_xlfn.XLOOKUP(Tabla8[[#This Row],[Codigo Area Liquidacion]],TBLAREA[PLANTA],TBLAREA[PROG])</f>
        <v>13</v>
      </c>
      <c r="C1435" s="50" t="s">
        <v>11</v>
      </c>
      <c r="D1435" s="49" t="str">
        <f>Tabla8[[#This Row],[Numero Documento]]&amp;Tabla8[[#This Row],[PROG]]&amp;LEFT(Tabla8[[#This Row],[Tipo Empleado]],3)</f>
        <v>2230093367213FIJ</v>
      </c>
      <c r="E1435" s="49" t="s">
        <v>1052</v>
      </c>
      <c r="F1435" s="50" t="s">
        <v>210</v>
      </c>
      <c r="G1435" s="49" t="s">
        <v>3175</v>
      </c>
      <c r="H1435" s="49" t="s">
        <v>342</v>
      </c>
      <c r="I1435" s="51" t="s">
        <v>1670</v>
      </c>
      <c r="J1435" s="50" t="s">
        <v>3135</v>
      </c>
      <c r="K1435" t="str">
        <f t="shared" si="22"/>
        <v>M</v>
      </c>
    </row>
    <row r="1436" spans="1:11">
      <c r="A1436" s="48" t="s">
        <v>2687</v>
      </c>
      <c r="B1436" s="49" t="str">
        <f>_xlfn.XLOOKUP(Tabla8[[#This Row],[Codigo Area Liquidacion]],TBLAREA[PLANTA],TBLAREA[PROG])</f>
        <v>11</v>
      </c>
      <c r="C1436" s="50" t="s">
        <v>11</v>
      </c>
      <c r="D1436" s="49" t="str">
        <f>Tabla8[[#This Row],[Numero Documento]]&amp;Tabla8[[#This Row],[PROG]]&amp;LEFT(Tabla8[[#This Row],[Tipo Empleado]],3)</f>
        <v>2230094808411FIJ</v>
      </c>
      <c r="E1436" s="49" t="s">
        <v>888</v>
      </c>
      <c r="F1436" s="50" t="s">
        <v>36</v>
      </c>
      <c r="G1436" s="49" t="s">
        <v>3145</v>
      </c>
      <c r="H1436" s="49" t="s">
        <v>830</v>
      </c>
      <c r="I1436" s="51" t="s">
        <v>1672</v>
      </c>
      <c r="J1436" s="50" t="s">
        <v>3135</v>
      </c>
      <c r="K1436" t="str">
        <f t="shared" si="22"/>
        <v>M</v>
      </c>
    </row>
    <row r="1437" spans="1:11">
      <c r="A1437" s="48" t="s">
        <v>2808</v>
      </c>
      <c r="B1437" s="49" t="str">
        <f>_xlfn.XLOOKUP(Tabla8[[#This Row],[Codigo Area Liquidacion]],TBLAREA[PLANTA],TBLAREA[PROG])</f>
        <v>01</v>
      </c>
      <c r="C1437" s="50" t="s">
        <v>3036</v>
      </c>
      <c r="D1437" s="49" t="str">
        <f>Tabla8[[#This Row],[Numero Documento]]&amp;Tabla8[[#This Row],[PROG]]&amp;LEFT(Tabla8[[#This Row],[Tipo Empleado]],3)</f>
        <v>2230099700801EMP</v>
      </c>
      <c r="E1437" s="49" t="s">
        <v>1912</v>
      </c>
      <c r="F1437" s="50" t="s">
        <v>130</v>
      </c>
      <c r="G1437" s="49" t="s">
        <v>3133</v>
      </c>
      <c r="H1437" s="49" t="s">
        <v>1116</v>
      </c>
      <c r="I1437" s="51" t="s">
        <v>1679</v>
      </c>
      <c r="J1437" s="50" t="s">
        <v>3135</v>
      </c>
      <c r="K1437" t="str">
        <f t="shared" si="22"/>
        <v>M</v>
      </c>
    </row>
    <row r="1438" spans="1:11">
      <c r="A1438" s="48" t="s">
        <v>2380</v>
      </c>
      <c r="B1438" s="49" t="str">
        <f>_xlfn.XLOOKUP(Tabla8[[#This Row],[Codigo Area Liquidacion]],TBLAREA[PLANTA],TBLAREA[PROG])</f>
        <v>13</v>
      </c>
      <c r="C1438" s="50" t="s">
        <v>11</v>
      </c>
      <c r="D1438" s="49" t="str">
        <f>Tabla8[[#This Row],[Numero Documento]]&amp;Tabla8[[#This Row],[PROG]]&amp;LEFT(Tabla8[[#This Row],[Tipo Empleado]],3)</f>
        <v>2230115028413FIJ</v>
      </c>
      <c r="E1438" s="49" t="s">
        <v>447</v>
      </c>
      <c r="F1438" s="50" t="s">
        <v>8</v>
      </c>
      <c r="G1438" s="49" t="s">
        <v>3175</v>
      </c>
      <c r="H1438" s="49" t="s">
        <v>342</v>
      </c>
      <c r="I1438" s="51" t="s">
        <v>1670</v>
      </c>
      <c r="J1438" s="50" t="s">
        <v>3136</v>
      </c>
      <c r="K1438" t="str">
        <f t="shared" si="22"/>
        <v>F</v>
      </c>
    </row>
    <row r="1439" spans="1:11">
      <c r="A1439" s="48" t="s">
        <v>3009</v>
      </c>
      <c r="B1439" s="49" t="str">
        <f>_xlfn.XLOOKUP(Tabla8[[#This Row],[Codigo Area Liquidacion]],TBLAREA[PLANTA],TBLAREA[PROG])</f>
        <v>01</v>
      </c>
      <c r="C1439" s="50" t="s">
        <v>3045</v>
      </c>
      <c r="D1439" s="49" t="str">
        <f>Tabla8[[#This Row],[Numero Documento]]&amp;Tabla8[[#This Row],[PROG]]&amp;LEFT(Tabla8[[#This Row],[Tipo Empleado]],3)</f>
        <v>2230115056501PER</v>
      </c>
      <c r="E1439" s="49" t="s">
        <v>1800</v>
      </c>
      <c r="F1439" s="50" t="s">
        <v>1060</v>
      </c>
      <c r="G1439" s="49" t="s">
        <v>3133</v>
      </c>
      <c r="H1439" s="49" t="s">
        <v>1116</v>
      </c>
      <c r="I1439" s="51" t="s">
        <v>1679</v>
      </c>
      <c r="J1439" s="50" t="s">
        <v>3136</v>
      </c>
      <c r="K1439" t="str">
        <f t="shared" si="22"/>
        <v>F</v>
      </c>
    </row>
    <row r="1440" spans="1:11">
      <c r="A1440" s="48" t="s">
        <v>2529</v>
      </c>
      <c r="B1440" s="49" t="str">
        <f>_xlfn.XLOOKUP(Tabla8[[#This Row],[Codigo Area Liquidacion]],TBLAREA[PLANTA],TBLAREA[PROG])</f>
        <v>13</v>
      </c>
      <c r="C1440" s="50" t="s">
        <v>11</v>
      </c>
      <c r="D1440" s="49" t="str">
        <f>Tabla8[[#This Row],[Numero Documento]]&amp;Tabla8[[#This Row],[PROG]]&amp;LEFT(Tabla8[[#This Row],[Tipo Empleado]],3)</f>
        <v>2230115431013FIJ</v>
      </c>
      <c r="E1440" s="49" t="s">
        <v>1930</v>
      </c>
      <c r="F1440" s="50" t="s">
        <v>8</v>
      </c>
      <c r="G1440" s="49" t="s">
        <v>3175</v>
      </c>
      <c r="H1440" s="49" t="s">
        <v>342</v>
      </c>
      <c r="I1440" s="51" t="s">
        <v>1670</v>
      </c>
      <c r="J1440" s="50" t="s">
        <v>3136</v>
      </c>
      <c r="K1440" t="str">
        <f t="shared" si="22"/>
        <v>F</v>
      </c>
    </row>
    <row r="1441" spans="1:11">
      <c r="A1441" s="48" t="s">
        <v>3811</v>
      </c>
      <c r="B1441" s="49" t="str">
        <f>_xlfn.XLOOKUP(Tabla8[[#This Row],[Codigo Area Liquidacion]],TBLAREA[PLANTA],TBLAREA[PROG])</f>
        <v>01</v>
      </c>
      <c r="C1441" s="50" t="s">
        <v>3036</v>
      </c>
      <c r="D1441" s="49" t="str">
        <f>Tabla8[[#This Row],[Numero Documento]]&amp;Tabla8[[#This Row],[PROG]]&amp;LEFT(Tabla8[[#This Row],[Tipo Empleado]],3)</f>
        <v>2230119020701EMP</v>
      </c>
      <c r="E1441" s="49" t="s">
        <v>3810</v>
      </c>
      <c r="F1441" s="50" t="s">
        <v>3217</v>
      </c>
      <c r="G1441" s="49" t="s">
        <v>3133</v>
      </c>
      <c r="H1441" s="49" t="s">
        <v>1116</v>
      </c>
      <c r="I1441" s="51" t="s">
        <v>1679</v>
      </c>
      <c r="J1441" s="50" t="s">
        <v>3136</v>
      </c>
      <c r="K1441" t="str">
        <f t="shared" si="22"/>
        <v>F</v>
      </c>
    </row>
    <row r="1442" spans="1:11">
      <c r="A1442" s="48" t="s">
        <v>3405</v>
      </c>
      <c r="B1442" s="49" t="str">
        <f>_xlfn.XLOOKUP(Tabla8[[#This Row],[Codigo Area Liquidacion]],TBLAREA[PLANTA],TBLAREA[PROG])</f>
        <v>01</v>
      </c>
      <c r="C1442" s="50" t="s">
        <v>3036</v>
      </c>
      <c r="D1442" s="49" t="str">
        <f>Tabla8[[#This Row],[Numero Documento]]&amp;Tabla8[[#This Row],[PROG]]&amp;LEFT(Tabla8[[#This Row],[Tipo Empleado]],3)</f>
        <v>2230119483701EMP</v>
      </c>
      <c r="E1442" s="49" t="s">
        <v>3417</v>
      </c>
      <c r="F1442" s="50" t="s">
        <v>3138</v>
      </c>
      <c r="G1442" s="49" t="s">
        <v>3133</v>
      </c>
      <c r="H1442" s="49" t="s">
        <v>1116</v>
      </c>
      <c r="I1442" s="51" t="s">
        <v>1679</v>
      </c>
      <c r="J1442" s="50" t="s">
        <v>3136</v>
      </c>
      <c r="K1442" t="str">
        <f t="shared" si="22"/>
        <v>F</v>
      </c>
    </row>
    <row r="1443" spans="1:11">
      <c r="A1443" s="48" t="s">
        <v>3122</v>
      </c>
      <c r="B1443" s="49" t="str">
        <f>_xlfn.XLOOKUP(Tabla8[[#This Row],[Codigo Area Liquidacion]],TBLAREA[PLANTA],TBLAREA[PROG])</f>
        <v>01</v>
      </c>
      <c r="C1443" s="50" t="s">
        <v>3045</v>
      </c>
      <c r="D1443" s="49" t="str">
        <f>Tabla8[[#This Row],[Numero Documento]]&amp;Tabla8[[#This Row],[PROG]]&amp;LEFT(Tabla8[[#This Row],[Tipo Empleado]],3)</f>
        <v>2230125429201PER</v>
      </c>
      <c r="E1443" s="49" t="s">
        <v>3121</v>
      </c>
      <c r="F1443" s="50" t="s">
        <v>1060</v>
      </c>
      <c r="G1443" s="49" t="s">
        <v>3133</v>
      </c>
      <c r="H1443" s="49" t="s">
        <v>1116</v>
      </c>
      <c r="I1443" s="51" t="s">
        <v>1679</v>
      </c>
      <c r="J1443" s="50" t="s">
        <v>3135</v>
      </c>
      <c r="K1443" t="str">
        <f t="shared" si="22"/>
        <v>M</v>
      </c>
    </row>
    <row r="1444" spans="1:11">
      <c r="A1444" s="48" t="s">
        <v>2026</v>
      </c>
      <c r="B1444" s="49" t="str">
        <f>_xlfn.XLOOKUP(Tabla8[[#This Row],[Codigo Area Liquidacion]],TBLAREA[PLANTA],TBLAREA[PROG])</f>
        <v>01</v>
      </c>
      <c r="C1444" s="50" t="s">
        <v>11</v>
      </c>
      <c r="D1444" s="49" t="str">
        <f>Tabla8[[#This Row],[Numero Documento]]&amp;Tabla8[[#This Row],[PROG]]&amp;LEFT(Tabla8[[#This Row],[Tipo Empleado]],3)</f>
        <v>2230126547001FIJ</v>
      </c>
      <c r="E1444" s="49" t="s">
        <v>320</v>
      </c>
      <c r="F1444" s="50" t="s">
        <v>259</v>
      </c>
      <c r="G1444" s="49" t="s">
        <v>3133</v>
      </c>
      <c r="H1444" s="49" t="s">
        <v>319</v>
      </c>
      <c r="I1444" s="51" t="s">
        <v>1694</v>
      </c>
      <c r="J1444" s="50" t="s">
        <v>3136</v>
      </c>
      <c r="K1444" t="str">
        <f t="shared" si="22"/>
        <v>F</v>
      </c>
    </row>
    <row r="1445" spans="1:11">
      <c r="A1445" s="48" t="s">
        <v>4124</v>
      </c>
      <c r="B1445" s="49" t="str">
        <f>_xlfn.XLOOKUP(Tabla8[[#This Row],[Codigo Area Liquidacion]],TBLAREA[PLANTA],TBLAREA[PROG])</f>
        <v>01</v>
      </c>
      <c r="C1445" s="50" t="s">
        <v>3045</v>
      </c>
      <c r="D1445" s="49" t="str">
        <f>Tabla8[[#This Row],[Numero Documento]]&amp;Tabla8[[#This Row],[PROG]]&amp;LEFT(Tabla8[[#This Row],[Tipo Empleado]],3)</f>
        <v>2230128462001PER</v>
      </c>
      <c r="E1445" s="49" t="s">
        <v>3957</v>
      </c>
      <c r="F1445" s="50" t="s">
        <v>1060</v>
      </c>
      <c r="G1445" s="49" t="s">
        <v>3133</v>
      </c>
      <c r="H1445" s="49" t="s">
        <v>1116</v>
      </c>
      <c r="I1445" s="51" t="s">
        <v>1679</v>
      </c>
      <c r="J1445" s="50" t="s">
        <v>3136</v>
      </c>
      <c r="K1445" t="str">
        <f t="shared" si="22"/>
        <v>F</v>
      </c>
    </row>
    <row r="1446" spans="1:11">
      <c r="A1446" s="48" t="s">
        <v>2449</v>
      </c>
      <c r="B1446" s="49" t="str">
        <f>_xlfn.XLOOKUP(Tabla8[[#This Row],[Codigo Area Liquidacion]],TBLAREA[PLANTA],TBLAREA[PROG])</f>
        <v>13</v>
      </c>
      <c r="C1446" s="50" t="s">
        <v>11</v>
      </c>
      <c r="D1446" s="49" t="str">
        <f>Tabla8[[#This Row],[Numero Documento]]&amp;Tabla8[[#This Row],[PROG]]&amp;LEFT(Tabla8[[#This Row],[Tipo Empleado]],3)</f>
        <v>2230128698913FIJ</v>
      </c>
      <c r="E1446" s="49" t="s">
        <v>1851</v>
      </c>
      <c r="F1446" s="50" t="s">
        <v>389</v>
      </c>
      <c r="G1446" s="49" t="s">
        <v>3175</v>
      </c>
      <c r="H1446" s="49" t="s">
        <v>342</v>
      </c>
      <c r="I1446" s="51" t="s">
        <v>1670</v>
      </c>
      <c r="J1446" s="50" t="s">
        <v>3135</v>
      </c>
      <c r="K1446" t="str">
        <f t="shared" si="22"/>
        <v>M</v>
      </c>
    </row>
    <row r="1447" spans="1:11">
      <c r="A1447" s="48" t="s">
        <v>4125</v>
      </c>
      <c r="B1447" s="49" t="str">
        <f>_xlfn.XLOOKUP(Tabla8[[#This Row],[Codigo Area Liquidacion]],TBLAREA[PLANTA],TBLAREA[PROG])</f>
        <v>13</v>
      </c>
      <c r="C1447" s="50" t="s">
        <v>11</v>
      </c>
      <c r="D1447" s="49" t="str">
        <f>Tabla8[[#This Row],[Numero Documento]]&amp;Tabla8[[#This Row],[PROG]]&amp;LEFT(Tabla8[[#This Row],[Tipo Empleado]],3)</f>
        <v>2230128804313FIJ</v>
      </c>
      <c r="E1447" s="49" t="s">
        <v>3958</v>
      </c>
      <c r="F1447" s="50" t="s">
        <v>381</v>
      </c>
      <c r="G1447" s="49" t="s">
        <v>3175</v>
      </c>
      <c r="H1447" s="49" t="s">
        <v>342</v>
      </c>
      <c r="I1447" s="51" t="s">
        <v>1670</v>
      </c>
      <c r="J1447" s="50" t="s">
        <v>3136</v>
      </c>
      <c r="K1447" t="str">
        <f t="shared" si="22"/>
        <v>F</v>
      </c>
    </row>
    <row r="1448" spans="1:11">
      <c r="A1448" s="48" t="s">
        <v>4126</v>
      </c>
      <c r="B1448" s="49" t="str">
        <f>_xlfn.XLOOKUP(Tabla8[[#This Row],[Codigo Area Liquidacion]],TBLAREA[PLANTA],TBLAREA[PROG])</f>
        <v>01</v>
      </c>
      <c r="C1448" s="50" t="s">
        <v>3036</v>
      </c>
      <c r="D1448" s="49" t="str">
        <f>Tabla8[[#This Row],[Numero Documento]]&amp;Tabla8[[#This Row],[PROG]]&amp;LEFT(Tabla8[[#This Row],[Tipo Empleado]],3)</f>
        <v>2230129164101EMP</v>
      </c>
      <c r="E1448" s="49" t="s">
        <v>1801</v>
      </c>
      <c r="F1448" s="50" t="s">
        <v>1737</v>
      </c>
      <c r="G1448" s="49" t="s">
        <v>3133</v>
      </c>
      <c r="H1448" s="49" t="s">
        <v>1116</v>
      </c>
      <c r="I1448" s="51" t="s">
        <v>1679</v>
      </c>
      <c r="J1448" s="50" t="s">
        <v>3136</v>
      </c>
      <c r="K1448" t="str">
        <f t="shared" si="22"/>
        <v>F</v>
      </c>
    </row>
    <row r="1449" spans="1:11">
      <c r="A1449" s="48" t="s">
        <v>3097</v>
      </c>
      <c r="B1449" s="49" t="str">
        <f>_xlfn.XLOOKUP(Tabla8[[#This Row],[Codigo Area Liquidacion]],TBLAREA[PLANTA],TBLAREA[PROG])</f>
        <v>13</v>
      </c>
      <c r="C1449" s="50" t="s">
        <v>11</v>
      </c>
      <c r="D1449" s="49" t="str">
        <f>Tabla8[[#This Row],[Numero Documento]]&amp;Tabla8[[#This Row],[PROG]]&amp;LEFT(Tabla8[[#This Row],[Tipo Empleado]],3)</f>
        <v>2230133269213FIJ</v>
      </c>
      <c r="E1449" s="49" t="s">
        <v>3096</v>
      </c>
      <c r="F1449" s="50" t="s">
        <v>42</v>
      </c>
      <c r="G1449" s="49" t="s">
        <v>3175</v>
      </c>
      <c r="H1449" s="49" t="s">
        <v>342</v>
      </c>
      <c r="I1449" s="51" t="s">
        <v>1670</v>
      </c>
      <c r="J1449" s="50" t="s">
        <v>3135</v>
      </c>
      <c r="K1449" t="str">
        <f t="shared" si="22"/>
        <v>M</v>
      </c>
    </row>
    <row r="1450" spans="1:11">
      <c r="A1450" s="48" t="s">
        <v>4127</v>
      </c>
      <c r="B1450" s="49" t="str">
        <f>_xlfn.XLOOKUP(Tabla8[[#This Row],[Codigo Area Liquidacion]],TBLAREA[PLANTA],TBLAREA[PROG])</f>
        <v>11</v>
      </c>
      <c r="C1450" s="50" t="s">
        <v>11</v>
      </c>
      <c r="D1450" s="49" t="str">
        <f>Tabla8[[#This Row],[Numero Documento]]&amp;Tabla8[[#This Row],[PROG]]&amp;LEFT(Tabla8[[#This Row],[Tipo Empleado]],3)</f>
        <v>2230140110911FIJ</v>
      </c>
      <c r="E1450" s="49" t="s">
        <v>3959</v>
      </c>
      <c r="F1450" s="50" t="s">
        <v>27</v>
      </c>
      <c r="G1450" s="49" t="s">
        <v>3145</v>
      </c>
      <c r="H1450" s="49" t="s">
        <v>830</v>
      </c>
      <c r="I1450" s="51" t="s">
        <v>1672</v>
      </c>
      <c r="J1450" s="50" t="s">
        <v>3135</v>
      </c>
      <c r="K1450" t="str">
        <f t="shared" si="22"/>
        <v>M</v>
      </c>
    </row>
    <row r="1451" spans="1:11">
      <c r="A1451" s="48" t="s">
        <v>4128</v>
      </c>
      <c r="B1451" s="49" t="str">
        <f>_xlfn.XLOOKUP(Tabla8[[#This Row],[Codigo Area Liquidacion]],TBLAREA[PLANTA],TBLAREA[PROG])</f>
        <v>01</v>
      </c>
      <c r="C1451" s="50" t="s">
        <v>3045</v>
      </c>
      <c r="D1451" s="49" t="str">
        <f>Tabla8[[#This Row],[Numero Documento]]&amp;Tabla8[[#This Row],[PROG]]&amp;LEFT(Tabla8[[#This Row],[Tipo Empleado]],3)</f>
        <v>2230140676901PER</v>
      </c>
      <c r="E1451" s="49" t="s">
        <v>3960</v>
      </c>
      <c r="F1451" s="50" t="s">
        <v>1060</v>
      </c>
      <c r="G1451" s="49" t="s">
        <v>3133</v>
      </c>
      <c r="H1451" s="49" t="s">
        <v>1116</v>
      </c>
      <c r="I1451" s="51" t="s">
        <v>1679</v>
      </c>
      <c r="J1451" s="50" t="s">
        <v>3136</v>
      </c>
      <c r="K1451" t="str">
        <f t="shared" si="22"/>
        <v>F</v>
      </c>
    </row>
    <row r="1452" spans="1:11">
      <c r="A1452" s="48" t="s">
        <v>2982</v>
      </c>
      <c r="B1452" s="49" t="str">
        <f>_xlfn.XLOOKUP(Tabla8[[#This Row],[Codigo Area Liquidacion]],TBLAREA[PLANTA],TBLAREA[PROG])</f>
        <v>01</v>
      </c>
      <c r="C1452" s="50" t="s">
        <v>3045</v>
      </c>
      <c r="D1452" s="49" t="str">
        <f>Tabla8[[#This Row],[Numero Documento]]&amp;Tabla8[[#This Row],[PROG]]&amp;LEFT(Tabla8[[#This Row],[Tipo Empleado]],3)</f>
        <v>2230144722701PER</v>
      </c>
      <c r="E1452" s="49" t="s">
        <v>1802</v>
      </c>
      <c r="F1452" s="50" t="s">
        <v>1060</v>
      </c>
      <c r="G1452" s="49" t="s">
        <v>3133</v>
      </c>
      <c r="H1452" s="49" t="s">
        <v>1116</v>
      </c>
      <c r="I1452" s="51" t="s">
        <v>1679</v>
      </c>
      <c r="J1452" s="50" t="s">
        <v>3135</v>
      </c>
      <c r="K1452" t="str">
        <f t="shared" si="22"/>
        <v>M</v>
      </c>
    </row>
    <row r="1453" spans="1:11">
      <c r="A1453" s="48" t="s">
        <v>2290</v>
      </c>
      <c r="B1453" s="49" t="str">
        <f>_xlfn.XLOOKUP(Tabla8[[#This Row],[Codigo Area Liquidacion]],TBLAREA[PLANTA],TBLAREA[PROG])</f>
        <v>13</v>
      </c>
      <c r="C1453" s="50" t="s">
        <v>11</v>
      </c>
      <c r="D1453" s="49" t="str">
        <f>Tabla8[[#This Row],[Numero Documento]]&amp;Tabla8[[#This Row],[PROG]]&amp;LEFT(Tabla8[[#This Row],[Tipo Empleado]],3)</f>
        <v>2230145697013FIJ</v>
      </c>
      <c r="E1453" s="49" t="s">
        <v>1146</v>
      </c>
      <c r="F1453" s="50" t="s">
        <v>8</v>
      </c>
      <c r="G1453" s="49" t="s">
        <v>3175</v>
      </c>
      <c r="H1453" s="49" t="s">
        <v>342</v>
      </c>
      <c r="I1453" s="51" t="s">
        <v>1670</v>
      </c>
      <c r="J1453" s="50" t="s">
        <v>3136</v>
      </c>
      <c r="K1453" t="str">
        <f t="shared" si="22"/>
        <v>F</v>
      </c>
    </row>
    <row r="1454" spans="1:11">
      <c r="A1454" s="48" t="s">
        <v>2220</v>
      </c>
      <c r="B1454" s="49" t="str">
        <f>_xlfn.XLOOKUP(Tabla8[[#This Row],[Codigo Area Liquidacion]],TBLAREA[PLANTA],TBLAREA[PROG])</f>
        <v>01</v>
      </c>
      <c r="C1454" s="50" t="s">
        <v>11</v>
      </c>
      <c r="D1454" s="49" t="str">
        <f>Tabla8[[#This Row],[Numero Documento]]&amp;Tabla8[[#This Row],[PROG]]&amp;LEFT(Tabla8[[#This Row],[Tipo Empleado]],3)</f>
        <v>2230159693201FIJ</v>
      </c>
      <c r="E1454" s="49" t="s">
        <v>287</v>
      </c>
      <c r="F1454" s="50" t="s">
        <v>389</v>
      </c>
      <c r="G1454" s="49" t="s">
        <v>3133</v>
      </c>
      <c r="H1454" s="49" t="s">
        <v>282</v>
      </c>
      <c r="I1454" s="51" t="s">
        <v>1721</v>
      </c>
      <c r="J1454" s="50" t="s">
        <v>3135</v>
      </c>
      <c r="K1454" t="str">
        <f t="shared" si="22"/>
        <v>M</v>
      </c>
    </row>
    <row r="1455" spans="1:11">
      <c r="A1455" s="48" t="s">
        <v>4129</v>
      </c>
      <c r="B1455" s="49" t="str">
        <f>_xlfn.XLOOKUP(Tabla8[[#This Row],[Codigo Area Liquidacion]],TBLAREA[PLANTA],TBLAREA[PROG])</f>
        <v>01</v>
      </c>
      <c r="C1455" s="50" t="s">
        <v>3045</v>
      </c>
      <c r="D1455" s="49" t="str">
        <f>Tabla8[[#This Row],[Numero Documento]]&amp;Tabla8[[#This Row],[PROG]]&amp;LEFT(Tabla8[[#This Row],[Tipo Empleado]],3)</f>
        <v>2230161535101PER</v>
      </c>
      <c r="E1455" s="49" t="s">
        <v>3961</v>
      </c>
      <c r="F1455" s="50" t="s">
        <v>1060</v>
      </c>
      <c r="G1455" s="49" t="s">
        <v>3133</v>
      </c>
      <c r="H1455" s="49" t="s">
        <v>1116</v>
      </c>
      <c r="I1455" s="51" t="s">
        <v>1679</v>
      </c>
      <c r="J1455" s="50" t="s">
        <v>3135</v>
      </c>
      <c r="K1455" t="str">
        <f t="shared" si="22"/>
        <v>M</v>
      </c>
    </row>
    <row r="1456" spans="1:11">
      <c r="A1456" s="48" t="s">
        <v>3030</v>
      </c>
      <c r="B1456" s="49" t="str">
        <f>_xlfn.XLOOKUP(Tabla8[[#This Row],[Codigo Area Liquidacion]],TBLAREA[PLANTA],TBLAREA[PROG])</f>
        <v>01</v>
      </c>
      <c r="C1456" s="50" t="s">
        <v>3045</v>
      </c>
      <c r="D1456" s="49" t="str">
        <f>Tabla8[[#This Row],[Numero Documento]]&amp;Tabla8[[#This Row],[PROG]]&amp;LEFT(Tabla8[[#This Row],[Tipo Empleado]],3)</f>
        <v>2230162901401PER</v>
      </c>
      <c r="E1456" s="49" t="s">
        <v>1803</v>
      </c>
      <c r="F1456" s="50" t="s">
        <v>1060</v>
      </c>
      <c r="G1456" s="49" t="s">
        <v>3133</v>
      </c>
      <c r="H1456" s="49" t="s">
        <v>1116</v>
      </c>
      <c r="I1456" s="51" t="s">
        <v>1679</v>
      </c>
      <c r="J1456" s="50" t="s">
        <v>3135</v>
      </c>
      <c r="K1456" t="str">
        <f t="shared" si="22"/>
        <v>M</v>
      </c>
    </row>
    <row r="1457" spans="1:11">
      <c r="A1457" s="48" t="s">
        <v>2478</v>
      </c>
      <c r="B1457" s="49" t="str">
        <f>_xlfn.XLOOKUP(Tabla8[[#This Row],[Codigo Area Liquidacion]],TBLAREA[PLANTA],TBLAREA[PROG])</f>
        <v>13</v>
      </c>
      <c r="C1457" s="50" t="s">
        <v>11</v>
      </c>
      <c r="D1457" s="49" t="str">
        <f>Tabla8[[#This Row],[Numero Documento]]&amp;Tabla8[[#This Row],[PROG]]&amp;LEFT(Tabla8[[#This Row],[Tipo Empleado]],3)</f>
        <v>2230169704513FIJ</v>
      </c>
      <c r="E1457" s="49" t="s">
        <v>1156</v>
      </c>
      <c r="F1457" s="50" t="s">
        <v>210</v>
      </c>
      <c r="G1457" s="49" t="s">
        <v>3175</v>
      </c>
      <c r="H1457" s="49" t="s">
        <v>342</v>
      </c>
      <c r="I1457" s="51" t="s">
        <v>1670</v>
      </c>
      <c r="J1457" s="50" t="s">
        <v>3135</v>
      </c>
      <c r="K1457" t="str">
        <f t="shared" si="22"/>
        <v>M</v>
      </c>
    </row>
    <row r="1458" spans="1:11">
      <c r="A1458" s="48" t="s">
        <v>2914</v>
      </c>
      <c r="B1458" s="49" t="str">
        <f>_xlfn.XLOOKUP(Tabla8[[#This Row],[Codigo Area Liquidacion]],TBLAREA[PLANTA],TBLAREA[PROG])</f>
        <v>01</v>
      </c>
      <c r="C1458" s="50" t="s">
        <v>3045</v>
      </c>
      <c r="D1458" s="49" t="str">
        <f>Tabla8[[#This Row],[Numero Documento]]&amp;Tabla8[[#This Row],[PROG]]&amp;LEFT(Tabla8[[#This Row],[Tipo Empleado]],3)</f>
        <v>2230169929801PER</v>
      </c>
      <c r="E1458" s="49" t="s">
        <v>1804</v>
      </c>
      <c r="F1458" s="50" t="s">
        <v>1060</v>
      </c>
      <c r="G1458" s="49" t="s">
        <v>3133</v>
      </c>
      <c r="H1458" s="49" t="s">
        <v>1116</v>
      </c>
      <c r="I1458" s="51" t="s">
        <v>1679</v>
      </c>
      <c r="J1458" s="50" t="s">
        <v>3135</v>
      </c>
      <c r="K1458" t="str">
        <f t="shared" si="22"/>
        <v>M</v>
      </c>
    </row>
    <row r="1459" spans="1:11">
      <c r="A1459" s="48" t="s">
        <v>3428</v>
      </c>
      <c r="B1459" s="49" t="str">
        <f>_xlfn.XLOOKUP(Tabla8[[#This Row],[Codigo Area Liquidacion]],TBLAREA[PLANTA],TBLAREA[PROG])</f>
        <v>01</v>
      </c>
      <c r="C1459" s="50" t="s">
        <v>11</v>
      </c>
      <c r="D1459" s="49" t="str">
        <f>Tabla8[[#This Row],[Numero Documento]]&amp;Tabla8[[#This Row],[PROG]]&amp;LEFT(Tabla8[[#This Row],[Tipo Empleado]],3)</f>
        <v>2230180165401FIJ</v>
      </c>
      <c r="E1459" s="49" t="s">
        <v>3427</v>
      </c>
      <c r="F1459" s="50" t="s">
        <v>10</v>
      </c>
      <c r="G1459" s="49" t="s">
        <v>3133</v>
      </c>
      <c r="H1459" s="49" t="s">
        <v>339</v>
      </c>
      <c r="I1459" s="51" t="s">
        <v>1680</v>
      </c>
      <c r="J1459" s="50" t="s">
        <v>3136</v>
      </c>
      <c r="K1459" t="str">
        <f t="shared" si="22"/>
        <v>F</v>
      </c>
    </row>
    <row r="1460" spans="1:11">
      <c r="A1460" s="48" t="s">
        <v>2507</v>
      </c>
      <c r="B1460" s="49" t="str">
        <f>_xlfn.XLOOKUP(Tabla8[[#This Row],[Codigo Area Liquidacion]],TBLAREA[PLANTA],TBLAREA[PROG])</f>
        <v>13</v>
      </c>
      <c r="C1460" s="50" t="s">
        <v>11</v>
      </c>
      <c r="D1460" s="49" t="str">
        <f>Tabla8[[#This Row],[Numero Documento]]&amp;Tabla8[[#This Row],[PROG]]&amp;LEFT(Tabla8[[#This Row],[Tipo Empleado]],3)</f>
        <v>2230180359313FIJ</v>
      </c>
      <c r="E1460" s="49" t="s">
        <v>1200</v>
      </c>
      <c r="F1460" s="50" t="s">
        <v>210</v>
      </c>
      <c r="G1460" s="49" t="s">
        <v>3175</v>
      </c>
      <c r="H1460" s="49" t="s">
        <v>342</v>
      </c>
      <c r="I1460" s="51" t="s">
        <v>1670</v>
      </c>
      <c r="J1460" s="50" t="s">
        <v>3136</v>
      </c>
      <c r="K1460" t="str">
        <f t="shared" si="22"/>
        <v>F</v>
      </c>
    </row>
    <row r="1461" spans="1:11">
      <c r="A1461" s="48" t="s">
        <v>2867</v>
      </c>
      <c r="B1461" s="49" t="str">
        <f>_xlfn.XLOOKUP(Tabla8[[#This Row],[Codigo Area Liquidacion]],TBLAREA[PLANTA],TBLAREA[PROG])</f>
        <v>01</v>
      </c>
      <c r="C1461" s="50" t="s">
        <v>3036</v>
      </c>
      <c r="D1461" s="49" t="str">
        <f>Tabla8[[#This Row],[Numero Documento]]&amp;Tabla8[[#This Row],[PROG]]&amp;LEFT(Tabla8[[#This Row],[Tipo Empleado]],3)</f>
        <v>2240005660601EMP</v>
      </c>
      <c r="E1461" s="49" t="s">
        <v>1135</v>
      </c>
      <c r="F1461" s="50" t="s">
        <v>59</v>
      </c>
      <c r="G1461" s="49" t="s">
        <v>3133</v>
      </c>
      <c r="H1461" s="49" t="s">
        <v>1116</v>
      </c>
      <c r="I1461" s="51" t="s">
        <v>1679</v>
      </c>
      <c r="J1461" s="50" t="s">
        <v>3135</v>
      </c>
      <c r="K1461" t="str">
        <f t="shared" si="22"/>
        <v>M</v>
      </c>
    </row>
    <row r="1462" spans="1:11">
      <c r="A1462" s="48" t="s">
        <v>4130</v>
      </c>
      <c r="B1462" s="49" t="str">
        <f>_xlfn.XLOOKUP(Tabla8[[#This Row],[Codigo Area Liquidacion]],TBLAREA[PLANTA],TBLAREA[PROG])</f>
        <v>01</v>
      </c>
      <c r="C1462" s="50" t="s">
        <v>11</v>
      </c>
      <c r="D1462" s="49" t="str">
        <f>Tabla8[[#This Row],[Numero Documento]]&amp;Tabla8[[#This Row],[PROG]]&amp;LEFT(Tabla8[[#This Row],[Tipo Empleado]],3)</f>
        <v>2240008247901FIJ</v>
      </c>
      <c r="E1462" s="49" t="s">
        <v>3962</v>
      </c>
      <c r="F1462" s="50" t="s">
        <v>474</v>
      </c>
      <c r="G1462" s="49" t="s">
        <v>3133</v>
      </c>
      <c r="H1462" s="49" t="s">
        <v>266</v>
      </c>
      <c r="I1462" s="51" t="s">
        <v>1687</v>
      </c>
      <c r="J1462" s="50" t="s">
        <v>3135</v>
      </c>
      <c r="K1462" t="str">
        <f t="shared" si="22"/>
        <v>M</v>
      </c>
    </row>
    <row r="1463" spans="1:11">
      <c r="A1463" s="48" t="s">
        <v>2883</v>
      </c>
      <c r="B1463" s="49" t="str">
        <f>_xlfn.XLOOKUP(Tabla8[[#This Row],[Codigo Area Liquidacion]],TBLAREA[PLANTA],TBLAREA[PROG])</f>
        <v>01</v>
      </c>
      <c r="C1463" s="50" t="s">
        <v>3036</v>
      </c>
      <c r="D1463" s="49" t="str">
        <f>Tabla8[[#This Row],[Numero Documento]]&amp;Tabla8[[#This Row],[PROG]]&amp;LEFT(Tabla8[[#This Row],[Tipo Empleado]],3)</f>
        <v>2240017086001EMP</v>
      </c>
      <c r="E1463" s="49" t="s">
        <v>1971</v>
      </c>
      <c r="F1463" s="50" t="s">
        <v>1197</v>
      </c>
      <c r="G1463" s="49" t="s">
        <v>3133</v>
      </c>
      <c r="H1463" s="49" t="s">
        <v>1116</v>
      </c>
      <c r="I1463" s="51" t="s">
        <v>1679</v>
      </c>
      <c r="J1463" s="50" t="s">
        <v>3136</v>
      </c>
      <c r="K1463" t="str">
        <f t="shared" si="22"/>
        <v>F</v>
      </c>
    </row>
    <row r="1464" spans="1:11">
      <c r="A1464" s="52" t="s">
        <v>1317</v>
      </c>
      <c r="B1464" s="49" t="str">
        <f>_xlfn.XLOOKUP(Tabla8[[#This Row],[Codigo Area Liquidacion]],TBLAREA[PLANTA],TBLAREA[PROG])</f>
        <v>01</v>
      </c>
      <c r="C1464" s="50" t="s">
        <v>3036</v>
      </c>
      <c r="D1464" s="49" t="str">
        <f>Tabla8[[#This Row],[Numero Documento]]&amp;Tabla8[[#This Row],[PROG]]&amp;LEFT(Tabla8[[#This Row],[Tipo Empleado]],3)</f>
        <v>2240031022701EMP</v>
      </c>
      <c r="E1464" s="49" t="s">
        <v>777</v>
      </c>
      <c r="F1464" s="50" t="s">
        <v>10</v>
      </c>
      <c r="G1464" s="49" t="s">
        <v>3133</v>
      </c>
      <c r="H1464" s="49" t="s">
        <v>1116</v>
      </c>
      <c r="I1464" s="51" t="s">
        <v>1679</v>
      </c>
      <c r="J1464" s="50" t="s">
        <v>3136</v>
      </c>
      <c r="K1464" t="str">
        <f t="shared" si="22"/>
        <v>F</v>
      </c>
    </row>
    <row r="1465" spans="1:11">
      <c r="A1465" s="48" t="s">
        <v>1317</v>
      </c>
      <c r="B1465" s="49" t="str">
        <f>_xlfn.XLOOKUP(Tabla8[[#This Row],[Codigo Area Liquidacion]],TBLAREA[PLANTA],TBLAREA[PROG])</f>
        <v>01</v>
      </c>
      <c r="C1465" s="50" t="s">
        <v>11</v>
      </c>
      <c r="D1465" s="49" t="str">
        <f>Tabla8[[#This Row],[Numero Documento]]&amp;Tabla8[[#This Row],[PROG]]&amp;LEFT(Tabla8[[#This Row],[Tipo Empleado]],3)</f>
        <v>2240031022701FIJ</v>
      </c>
      <c r="E1465" s="49" t="s">
        <v>777</v>
      </c>
      <c r="F1465" s="50" t="s">
        <v>10</v>
      </c>
      <c r="G1465" s="49" t="s">
        <v>3133</v>
      </c>
      <c r="H1465" s="49" t="s">
        <v>1958</v>
      </c>
      <c r="I1465" s="51" t="s">
        <v>1676</v>
      </c>
      <c r="J1465" s="50" t="s">
        <v>3136</v>
      </c>
      <c r="K1465" t="str">
        <f t="shared" si="22"/>
        <v>F</v>
      </c>
    </row>
    <row r="1466" spans="1:11">
      <c r="A1466" s="48" t="s">
        <v>2788</v>
      </c>
      <c r="B1466" s="49" t="str">
        <f>_xlfn.XLOOKUP(Tabla8[[#This Row],[Codigo Area Liquidacion]],TBLAREA[PLANTA],TBLAREA[PROG])</f>
        <v>01</v>
      </c>
      <c r="C1466" s="50" t="s">
        <v>3036</v>
      </c>
      <c r="D1466" s="49" t="str">
        <f>Tabla8[[#This Row],[Numero Documento]]&amp;Tabla8[[#This Row],[PROG]]&amp;LEFT(Tabla8[[#This Row],[Tipo Empleado]],3)</f>
        <v>2240033787301EMP</v>
      </c>
      <c r="E1466" s="49" t="s">
        <v>1626</v>
      </c>
      <c r="F1466" s="50" t="s">
        <v>3138</v>
      </c>
      <c r="G1466" s="49" t="s">
        <v>3133</v>
      </c>
      <c r="H1466" s="49" t="s">
        <v>1116</v>
      </c>
      <c r="I1466" s="51" t="s">
        <v>1679</v>
      </c>
      <c r="J1466" s="50" t="s">
        <v>3136</v>
      </c>
      <c r="K1466" t="str">
        <f t="shared" si="22"/>
        <v>F</v>
      </c>
    </row>
    <row r="1467" spans="1:11">
      <c r="A1467" s="48" t="s">
        <v>3007</v>
      </c>
      <c r="B1467" s="49" t="str">
        <f>_xlfn.XLOOKUP(Tabla8[[#This Row],[Codigo Area Liquidacion]],TBLAREA[PLANTA],TBLAREA[PROG])</f>
        <v>01</v>
      </c>
      <c r="C1467" s="50" t="s">
        <v>3045</v>
      </c>
      <c r="D1467" s="49" t="str">
        <f>Tabla8[[#This Row],[Numero Documento]]&amp;Tabla8[[#This Row],[PROG]]&amp;LEFT(Tabla8[[#This Row],[Tipo Empleado]],3)</f>
        <v>2240037754901PER</v>
      </c>
      <c r="E1467" s="49" t="s">
        <v>1805</v>
      </c>
      <c r="F1467" s="50" t="s">
        <v>1060</v>
      </c>
      <c r="G1467" s="49" t="s">
        <v>3133</v>
      </c>
      <c r="H1467" s="49" t="s">
        <v>1116</v>
      </c>
      <c r="I1467" s="51" t="s">
        <v>1679</v>
      </c>
      <c r="J1467" s="50" t="s">
        <v>3135</v>
      </c>
      <c r="K1467" t="str">
        <f t="shared" si="22"/>
        <v>M</v>
      </c>
    </row>
    <row r="1468" spans="1:11">
      <c r="A1468" s="48" t="s">
        <v>3639</v>
      </c>
      <c r="B1468" s="49" t="str">
        <f>_xlfn.XLOOKUP(Tabla8[[#This Row],[Codigo Area Liquidacion]],TBLAREA[PLANTA],TBLAREA[PROG])</f>
        <v>01</v>
      </c>
      <c r="C1468" s="50" t="s">
        <v>3036</v>
      </c>
      <c r="D1468" s="49" t="str">
        <f>Tabla8[[#This Row],[Numero Documento]]&amp;Tabla8[[#This Row],[PROG]]&amp;LEFT(Tabla8[[#This Row],[Tipo Empleado]],3)</f>
        <v>2240039606901EMP</v>
      </c>
      <c r="E1468" s="49" t="s">
        <v>3638</v>
      </c>
      <c r="F1468" s="50" t="s">
        <v>1944</v>
      </c>
      <c r="G1468" s="49" t="s">
        <v>3133</v>
      </c>
      <c r="H1468" s="49" t="s">
        <v>1116</v>
      </c>
      <c r="I1468" s="51" t="s">
        <v>1679</v>
      </c>
      <c r="J1468" s="50" t="s">
        <v>3135</v>
      </c>
      <c r="K1468" t="str">
        <f t="shared" si="22"/>
        <v>M</v>
      </c>
    </row>
    <row r="1469" spans="1:11">
      <c r="A1469" s="48" t="s">
        <v>2520</v>
      </c>
      <c r="B1469" s="49" t="str">
        <f>_xlfn.XLOOKUP(Tabla8[[#This Row],[Codigo Area Liquidacion]],TBLAREA[PLANTA],TBLAREA[PROG])</f>
        <v>13</v>
      </c>
      <c r="C1469" s="50" t="s">
        <v>11</v>
      </c>
      <c r="D1469" s="49" t="str">
        <f>Tabla8[[#This Row],[Numero Documento]]&amp;Tabla8[[#This Row],[PROG]]&amp;LEFT(Tabla8[[#This Row],[Tipo Empleado]],3)</f>
        <v>2240040996113FIJ</v>
      </c>
      <c r="E1469" s="49" t="s">
        <v>1000</v>
      </c>
      <c r="F1469" s="50" t="s">
        <v>72</v>
      </c>
      <c r="G1469" s="49" t="s">
        <v>3175</v>
      </c>
      <c r="H1469" s="49" t="s">
        <v>342</v>
      </c>
      <c r="I1469" s="51" t="s">
        <v>1670</v>
      </c>
      <c r="J1469" s="50" t="s">
        <v>3136</v>
      </c>
      <c r="K1469" t="str">
        <f t="shared" si="22"/>
        <v>F</v>
      </c>
    </row>
    <row r="1470" spans="1:11">
      <c r="A1470" s="48" t="s">
        <v>4131</v>
      </c>
      <c r="B1470" s="49" t="str">
        <f>_xlfn.XLOOKUP(Tabla8[[#This Row],[Codigo Area Liquidacion]],TBLAREA[PLANTA],TBLAREA[PROG])</f>
        <v>01</v>
      </c>
      <c r="C1470" s="50" t="s">
        <v>11</v>
      </c>
      <c r="D1470" s="49" t="str">
        <f>Tabla8[[#This Row],[Numero Documento]]&amp;Tabla8[[#This Row],[PROG]]&amp;LEFT(Tabla8[[#This Row],[Tipo Empleado]],3)</f>
        <v>2240042722901FIJ</v>
      </c>
      <c r="E1470" s="49" t="s">
        <v>3963</v>
      </c>
      <c r="F1470" s="50" t="s">
        <v>303</v>
      </c>
      <c r="G1470" s="49" t="s">
        <v>3133</v>
      </c>
      <c r="H1470" s="49" t="s">
        <v>1956</v>
      </c>
      <c r="I1470" s="51" t="s">
        <v>1699</v>
      </c>
      <c r="J1470" s="50" t="s">
        <v>3136</v>
      </c>
      <c r="K1470" t="str">
        <f t="shared" si="22"/>
        <v>F</v>
      </c>
    </row>
    <row r="1471" spans="1:11">
      <c r="A1471" s="48" t="s">
        <v>3422</v>
      </c>
      <c r="B1471" s="49" t="str">
        <f>_xlfn.XLOOKUP(Tabla8[[#This Row],[Codigo Area Liquidacion]],TBLAREA[PLANTA],TBLAREA[PROG])</f>
        <v>01</v>
      </c>
      <c r="C1471" s="50" t="s">
        <v>11</v>
      </c>
      <c r="D1471" s="49" t="str">
        <f>Tabla8[[#This Row],[Numero Documento]]&amp;Tabla8[[#This Row],[PROG]]&amp;LEFT(Tabla8[[#This Row],[Tipo Empleado]],3)</f>
        <v>2240047735601FIJ</v>
      </c>
      <c r="E1471" s="49" t="s">
        <v>3964</v>
      </c>
      <c r="F1471" s="50" t="s">
        <v>1069</v>
      </c>
      <c r="G1471" s="49" t="s">
        <v>3133</v>
      </c>
      <c r="H1471" s="49" t="s">
        <v>255</v>
      </c>
      <c r="I1471" s="51" t="s">
        <v>1695</v>
      </c>
      <c r="J1471" s="50" t="s">
        <v>3136</v>
      </c>
      <c r="K1471" t="str">
        <f t="shared" si="22"/>
        <v>F</v>
      </c>
    </row>
    <row r="1472" spans="1:11">
      <c r="A1472" s="48" t="s">
        <v>3234</v>
      </c>
      <c r="B1472" s="49" t="str">
        <f>_xlfn.XLOOKUP(Tabla8[[#This Row],[Codigo Area Liquidacion]],TBLAREA[PLANTA],TBLAREA[PROG])</f>
        <v>01</v>
      </c>
      <c r="C1472" s="50" t="s">
        <v>11</v>
      </c>
      <c r="D1472" s="49" t="str">
        <f>Tabla8[[#This Row],[Numero Documento]]&amp;Tabla8[[#This Row],[PROG]]&amp;LEFT(Tabla8[[#This Row],[Tipo Empleado]],3)</f>
        <v>2240059876301FIJ</v>
      </c>
      <c r="E1472" s="49" t="s">
        <v>3218</v>
      </c>
      <c r="F1472" s="50" t="s">
        <v>55</v>
      </c>
      <c r="G1472" s="49" t="s">
        <v>3133</v>
      </c>
      <c r="H1472" s="49" t="s">
        <v>319</v>
      </c>
      <c r="I1472" s="51" t="s">
        <v>1694</v>
      </c>
      <c r="J1472" s="50" t="s">
        <v>3136</v>
      </c>
      <c r="K1472" t="str">
        <f t="shared" si="22"/>
        <v>F</v>
      </c>
    </row>
    <row r="1473" spans="1:11">
      <c r="A1473" s="48" t="s">
        <v>3297</v>
      </c>
      <c r="B1473" s="49" t="str">
        <f>_xlfn.XLOOKUP(Tabla8[[#This Row],[Codigo Area Liquidacion]],TBLAREA[PLANTA],TBLAREA[PROG])</f>
        <v>01</v>
      </c>
      <c r="C1473" s="50" t="s">
        <v>3036</v>
      </c>
      <c r="D1473" s="49" t="str">
        <f>Tabla8[[#This Row],[Numero Documento]]&amp;Tabla8[[#This Row],[PROG]]&amp;LEFT(Tabla8[[#This Row],[Tipo Empleado]],3)</f>
        <v>2240064730501EMP</v>
      </c>
      <c r="E1473" s="49" t="s">
        <v>3264</v>
      </c>
      <c r="F1473" s="50" t="s">
        <v>130</v>
      </c>
      <c r="G1473" s="49" t="s">
        <v>3133</v>
      </c>
      <c r="H1473" s="49" t="s">
        <v>1116</v>
      </c>
      <c r="I1473" s="51" t="s">
        <v>1679</v>
      </c>
      <c r="J1473" s="50" t="s">
        <v>3135</v>
      </c>
      <c r="K1473" t="str">
        <f t="shared" si="22"/>
        <v>M</v>
      </c>
    </row>
    <row r="1474" spans="1:11">
      <c r="A1474" s="48" t="s">
        <v>3510</v>
      </c>
      <c r="B1474" s="49" t="str">
        <f>_xlfn.XLOOKUP(Tabla8[[#This Row],[Codigo Area Liquidacion]],TBLAREA[PLANTA],TBLAREA[PROG])</f>
        <v>11</v>
      </c>
      <c r="C1474" s="50" t="s">
        <v>11</v>
      </c>
      <c r="D1474" s="49" t="str">
        <f>Tabla8[[#This Row],[Numero Documento]]&amp;Tabla8[[#This Row],[PROG]]&amp;LEFT(Tabla8[[#This Row],[Tipo Empleado]],3)</f>
        <v>2240070667111FIJ</v>
      </c>
      <c r="E1474" s="49" t="s">
        <v>3509</v>
      </c>
      <c r="F1474" s="50" t="s">
        <v>819</v>
      </c>
      <c r="G1474" s="49" t="s">
        <v>3145</v>
      </c>
      <c r="H1474" s="49" t="s">
        <v>830</v>
      </c>
      <c r="I1474" s="51" t="s">
        <v>1672</v>
      </c>
      <c r="J1474" s="50" t="s">
        <v>3135</v>
      </c>
      <c r="K1474" t="str">
        <f t="shared" si="22"/>
        <v>M</v>
      </c>
    </row>
    <row r="1475" spans="1:11">
      <c r="A1475" s="48" t="s">
        <v>4132</v>
      </c>
      <c r="B1475" s="49" t="str">
        <f>_xlfn.XLOOKUP(Tabla8[[#This Row],[Codigo Area Liquidacion]],TBLAREA[PLANTA],TBLAREA[PROG])</f>
        <v>13</v>
      </c>
      <c r="C1475" s="50" t="s">
        <v>11</v>
      </c>
      <c r="D1475" s="49" t="str">
        <f>Tabla8[[#This Row],[Numero Documento]]&amp;Tabla8[[#This Row],[PROG]]&amp;LEFT(Tabla8[[#This Row],[Tipo Empleado]],3)</f>
        <v>2240074332813FIJ</v>
      </c>
      <c r="E1475" s="49" t="s">
        <v>3965</v>
      </c>
      <c r="F1475" s="50" t="s">
        <v>210</v>
      </c>
      <c r="G1475" s="49" t="s">
        <v>3175</v>
      </c>
      <c r="H1475" s="49" t="s">
        <v>342</v>
      </c>
      <c r="I1475" s="51" t="s">
        <v>1670</v>
      </c>
      <c r="J1475" s="50" t="s">
        <v>3136</v>
      </c>
      <c r="K1475" t="str">
        <f t="shared" si="22"/>
        <v>F</v>
      </c>
    </row>
    <row r="1476" spans="1:11">
      <c r="A1476" s="48" t="s">
        <v>2273</v>
      </c>
      <c r="B1476" s="49" t="str">
        <f>_xlfn.XLOOKUP(Tabla8[[#This Row],[Codigo Area Liquidacion]],TBLAREA[PLANTA],TBLAREA[PROG])</f>
        <v>01</v>
      </c>
      <c r="C1476" s="50" t="s">
        <v>11</v>
      </c>
      <c r="D1476" s="49" t="str">
        <f>Tabla8[[#This Row],[Numero Documento]]&amp;Tabla8[[#This Row],[PROG]]&amp;LEFT(Tabla8[[#This Row],[Tipo Empleado]],3)</f>
        <v>2240075812801FIJ</v>
      </c>
      <c r="E1476" s="49" t="s">
        <v>1212</v>
      </c>
      <c r="F1476" s="50" t="s">
        <v>389</v>
      </c>
      <c r="G1476" s="49" t="s">
        <v>3133</v>
      </c>
      <c r="H1476" s="49" t="s">
        <v>235</v>
      </c>
      <c r="I1476" s="51" t="s">
        <v>1713</v>
      </c>
      <c r="J1476" s="50" t="s">
        <v>3135</v>
      </c>
      <c r="K1476" t="str">
        <f t="shared" si="22"/>
        <v>M</v>
      </c>
    </row>
    <row r="1477" spans="1:11">
      <c r="A1477" s="48" t="s">
        <v>2698</v>
      </c>
      <c r="B1477" s="49" t="str">
        <f>_xlfn.XLOOKUP(Tabla8[[#This Row],[Codigo Area Liquidacion]],TBLAREA[PLANTA],TBLAREA[PROG])</f>
        <v>11</v>
      </c>
      <c r="C1477" s="50" t="s">
        <v>11</v>
      </c>
      <c r="D1477" s="49" t="str">
        <f>Tabla8[[#This Row],[Numero Documento]]&amp;Tabla8[[#This Row],[PROG]]&amp;LEFT(Tabla8[[#This Row],[Tipo Empleado]],3)</f>
        <v>2250001007311FIJ</v>
      </c>
      <c r="E1477" s="49" t="s">
        <v>138</v>
      </c>
      <c r="F1477" s="50" t="s">
        <v>15</v>
      </c>
      <c r="G1477" s="49" t="s">
        <v>3145</v>
      </c>
      <c r="H1477" s="49" t="s">
        <v>300</v>
      </c>
      <c r="I1477" s="51" t="s">
        <v>1704</v>
      </c>
      <c r="J1477" s="50" t="s">
        <v>3135</v>
      </c>
      <c r="K1477" t="str">
        <f t="shared" ref="K1477:K1540" si="23">LEFT(J1477,1)</f>
        <v>M</v>
      </c>
    </row>
    <row r="1478" spans="1:11">
      <c r="A1478" s="48" t="s">
        <v>3583</v>
      </c>
      <c r="B1478" s="49" t="str">
        <f>_xlfn.XLOOKUP(Tabla8[[#This Row],[Codigo Area Liquidacion]],TBLAREA[PLANTA],TBLAREA[PROG])</f>
        <v>01</v>
      </c>
      <c r="C1478" s="50" t="s">
        <v>3036</v>
      </c>
      <c r="D1478" s="49" t="str">
        <f>Tabla8[[#This Row],[Numero Documento]]&amp;Tabla8[[#This Row],[PROG]]&amp;LEFT(Tabla8[[#This Row],[Tipo Empleado]],3)</f>
        <v>2250005280201EMP</v>
      </c>
      <c r="E1478" s="49" t="s">
        <v>3582</v>
      </c>
      <c r="F1478" s="50" t="s">
        <v>585</v>
      </c>
      <c r="G1478" s="49" t="s">
        <v>3133</v>
      </c>
      <c r="H1478" s="49" t="s">
        <v>1116</v>
      </c>
      <c r="I1478" s="51" t="s">
        <v>1679</v>
      </c>
      <c r="J1478" s="50" t="s">
        <v>3136</v>
      </c>
      <c r="K1478" t="str">
        <f t="shared" si="23"/>
        <v>F</v>
      </c>
    </row>
    <row r="1479" spans="1:11">
      <c r="A1479" s="48" t="s">
        <v>3026</v>
      </c>
      <c r="B1479" s="49" t="str">
        <f>_xlfn.XLOOKUP(Tabla8[[#This Row],[Codigo Area Liquidacion]],TBLAREA[PLANTA],TBLAREA[PROG])</f>
        <v>01</v>
      </c>
      <c r="C1479" s="50" t="s">
        <v>3045</v>
      </c>
      <c r="D1479" s="49" t="str">
        <f>Tabla8[[#This Row],[Numero Documento]]&amp;Tabla8[[#This Row],[PROG]]&amp;LEFT(Tabla8[[#This Row],[Tipo Empleado]],3)</f>
        <v>2250005363601PER</v>
      </c>
      <c r="E1479" s="49" t="s">
        <v>1166</v>
      </c>
      <c r="F1479" s="50" t="s">
        <v>1060</v>
      </c>
      <c r="G1479" s="49" t="s">
        <v>3133</v>
      </c>
      <c r="H1479" s="49" t="s">
        <v>1116</v>
      </c>
      <c r="I1479" s="51" t="s">
        <v>1679</v>
      </c>
      <c r="J1479" s="50" t="s">
        <v>3135</v>
      </c>
      <c r="K1479" t="str">
        <f t="shared" si="23"/>
        <v>M</v>
      </c>
    </row>
    <row r="1480" spans="1:11">
      <c r="A1480" s="48" t="s">
        <v>2995</v>
      </c>
      <c r="B1480" s="49" t="str">
        <f>_xlfn.XLOOKUP(Tabla8[[#This Row],[Codigo Area Liquidacion]],TBLAREA[PLANTA],TBLAREA[PROG])</f>
        <v>01</v>
      </c>
      <c r="C1480" s="50" t="s">
        <v>3045</v>
      </c>
      <c r="D1480" s="49" t="str">
        <f>Tabla8[[#This Row],[Numero Documento]]&amp;Tabla8[[#This Row],[PROG]]&amp;LEFT(Tabla8[[#This Row],[Tipo Empleado]],3)</f>
        <v>2250005641501PER</v>
      </c>
      <c r="E1480" s="49" t="s">
        <v>1806</v>
      </c>
      <c r="F1480" s="50" t="s">
        <v>1060</v>
      </c>
      <c r="G1480" s="49" t="s">
        <v>3133</v>
      </c>
      <c r="H1480" s="49" t="s">
        <v>1116</v>
      </c>
      <c r="I1480" s="51" t="s">
        <v>1679</v>
      </c>
      <c r="J1480" s="50" t="s">
        <v>3135</v>
      </c>
      <c r="K1480" t="str">
        <f t="shared" si="23"/>
        <v>M</v>
      </c>
    </row>
    <row r="1481" spans="1:11">
      <c r="A1481" s="48" t="s">
        <v>2344</v>
      </c>
      <c r="B1481" s="49" t="str">
        <f>_xlfn.XLOOKUP(Tabla8[[#This Row],[Codigo Area Liquidacion]],TBLAREA[PLANTA],TBLAREA[PROG])</f>
        <v>13</v>
      </c>
      <c r="C1481" s="50" t="s">
        <v>11</v>
      </c>
      <c r="D1481" s="49" t="str">
        <f>Tabla8[[#This Row],[Numero Documento]]&amp;Tabla8[[#This Row],[PROG]]&amp;LEFT(Tabla8[[#This Row],[Tipo Empleado]],3)</f>
        <v>2250009987813FIJ</v>
      </c>
      <c r="E1481" s="49" t="s">
        <v>1286</v>
      </c>
      <c r="F1481" s="50" t="s">
        <v>389</v>
      </c>
      <c r="G1481" s="49" t="s">
        <v>3175</v>
      </c>
      <c r="H1481" s="49" t="s">
        <v>342</v>
      </c>
      <c r="I1481" s="51" t="s">
        <v>1670</v>
      </c>
      <c r="J1481" s="50" t="s">
        <v>3136</v>
      </c>
      <c r="K1481" t="str">
        <f t="shared" si="23"/>
        <v>F</v>
      </c>
    </row>
    <row r="1482" spans="1:11">
      <c r="A1482" s="48" t="s">
        <v>2160</v>
      </c>
      <c r="B1482" s="49" t="str">
        <f>_xlfn.XLOOKUP(Tabla8[[#This Row],[Codigo Area Liquidacion]],TBLAREA[PLANTA],TBLAREA[PROG])</f>
        <v>01</v>
      </c>
      <c r="C1482" s="50" t="s">
        <v>11</v>
      </c>
      <c r="D1482" s="49" t="str">
        <f>Tabla8[[#This Row],[Numero Documento]]&amp;Tabla8[[#This Row],[PROG]]&amp;LEFT(Tabla8[[#This Row],[Tipo Empleado]],3)</f>
        <v>2250010067601FIJ</v>
      </c>
      <c r="E1482" s="49" t="s">
        <v>933</v>
      </c>
      <c r="F1482" s="50" t="s">
        <v>111</v>
      </c>
      <c r="G1482" s="49" t="s">
        <v>3133</v>
      </c>
      <c r="H1482" s="49" t="s">
        <v>1953</v>
      </c>
      <c r="I1482" s="51" t="s">
        <v>1669</v>
      </c>
      <c r="J1482" s="50" t="s">
        <v>3135</v>
      </c>
      <c r="K1482" t="str">
        <f t="shared" si="23"/>
        <v>M</v>
      </c>
    </row>
    <row r="1483" spans="1:11">
      <c r="A1483" s="48" t="s">
        <v>2986</v>
      </c>
      <c r="B1483" s="49" t="str">
        <f>_xlfn.XLOOKUP(Tabla8[[#This Row],[Codigo Area Liquidacion]],TBLAREA[PLANTA],TBLAREA[PROG])</f>
        <v>01</v>
      </c>
      <c r="C1483" s="50" t="s">
        <v>3045</v>
      </c>
      <c r="D1483" s="49" t="str">
        <f>Tabla8[[#This Row],[Numero Documento]]&amp;Tabla8[[#This Row],[PROG]]&amp;LEFT(Tabla8[[#This Row],[Tipo Empleado]],3)</f>
        <v>2250010261501PER</v>
      </c>
      <c r="E1483" s="49" t="s">
        <v>1807</v>
      </c>
      <c r="F1483" s="50" t="s">
        <v>1060</v>
      </c>
      <c r="G1483" s="49" t="s">
        <v>3133</v>
      </c>
      <c r="H1483" s="49" t="s">
        <v>1116</v>
      </c>
      <c r="I1483" s="51" t="s">
        <v>1679</v>
      </c>
      <c r="J1483" s="50" t="s">
        <v>3135</v>
      </c>
      <c r="K1483" t="str">
        <f t="shared" si="23"/>
        <v>M</v>
      </c>
    </row>
    <row r="1484" spans="1:11">
      <c r="A1484" s="48" t="s">
        <v>2790</v>
      </c>
      <c r="B1484" s="49" t="str">
        <f>_xlfn.XLOOKUP(Tabla8[[#This Row],[Codigo Area Liquidacion]],TBLAREA[PLANTA],TBLAREA[PROG])</f>
        <v>01</v>
      </c>
      <c r="C1484" s="50" t="s">
        <v>3036</v>
      </c>
      <c r="D1484" s="49" t="str">
        <f>Tabla8[[#This Row],[Numero Documento]]&amp;Tabla8[[#This Row],[PROG]]&amp;LEFT(Tabla8[[#This Row],[Tipo Empleado]],3)</f>
        <v>2250012119301EMP</v>
      </c>
      <c r="E1484" s="49" t="s">
        <v>1031</v>
      </c>
      <c r="F1484" s="50" t="s">
        <v>239</v>
      </c>
      <c r="G1484" s="49" t="s">
        <v>3133</v>
      </c>
      <c r="H1484" s="49" t="s">
        <v>1116</v>
      </c>
      <c r="I1484" s="51" t="s">
        <v>1679</v>
      </c>
      <c r="J1484" s="50" t="s">
        <v>3135</v>
      </c>
      <c r="K1484" t="str">
        <f t="shared" si="23"/>
        <v>M</v>
      </c>
    </row>
    <row r="1485" spans="1:11">
      <c r="A1485" s="48" t="s">
        <v>2929</v>
      </c>
      <c r="B1485" s="49" t="str">
        <f>_xlfn.XLOOKUP(Tabla8[[#This Row],[Codigo Area Liquidacion]],TBLAREA[PLANTA],TBLAREA[PROG])</f>
        <v>01</v>
      </c>
      <c r="C1485" s="50" t="s">
        <v>3045</v>
      </c>
      <c r="D1485" s="49" t="str">
        <f>Tabla8[[#This Row],[Numero Documento]]&amp;Tabla8[[#This Row],[PROG]]&amp;LEFT(Tabla8[[#This Row],[Tipo Empleado]],3)</f>
        <v>2250014672901PER</v>
      </c>
      <c r="E1485" s="49" t="s">
        <v>1808</v>
      </c>
      <c r="F1485" s="50" t="s">
        <v>1060</v>
      </c>
      <c r="G1485" s="49" t="s">
        <v>3133</v>
      </c>
      <c r="H1485" s="49" t="s">
        <v>1116</v>
      </c>
      <c r="I1485" s="51" t="s">
        <v>1679</v>
      </c>
      <c r="J1485" s="50" t="s">
        <v>3135</v>
      </c>
      <c r="K1485" t="str">
        <f t="shared" si="23"/>
        <v>M</v>
      </c>
    </row>
    <row r="1486" spans="1:11">
      <c r="A1486" s="48" t="s">
        <v>2791</v>
      </c>
      <c r="B1486" s="49" t="str">
        <f>_xlfn.XLOOKUP(Tabla8[[#This Row],[Codigo Area Liquidacion]],TBLAREA[PLANTA],TBLAREA[PROG])</f>
        <v>01</v>
      </c>
      <c r="C1486" s="50" t="s">
        <v>3036</v>
      </c>
      <c r="D1486" s="49" t="str">
        <f>Tabla8[[#This Row],[Numero Documento]]&amp;Tabla8[[#This Row],[PROG]]&amp;LEFT(Tabla8[[#This Row],[Tipo Empleado]],3)</f>
        <v>2250015076201EMP</v>
      </c>
      <c r="E1486" s="49" t="s">
        <v>1913</v>
      </c>
      <c r="F1486" s="50" t="s">
        <v>100</v>
      </c>
      <c r="G1486" s="49" t="s">
        <v>3133</v>
      </c>
      <c r="H1486" s="49" t="s">
        <v>1116</v>
      </c>
      <c r="I1486" s="51" t="s">
        <v>1679</v>
      </c>
      <c r="J1486" s="50" t="s">
        <v>3135</v>
      </c>
      <c r="K1486" t="str">
        <f t="shared" si="23"/>
        <v>M</v>
      </c>
    </row>
    <row r="1487" spans="1:11">
      <c r="A1487" s="48" t="s">
        <v>2609</v>
      </c>
      <c r="B1487" s="49" t="str">
        <f>_xlfn.XLOOKUP(Tabla8[[#This Row],[Codigo Area Liquidacion]],TBLAREA[PLANTA],TBLAREA[PROG])</f>
        <v>11</v>
      </c>
      <c r="C1487" s="50" t="s">
        <v>11</v>
      </c>
      <c r="D1487" s="49" t="str">
        <f>Tabla8[[#This Row],[Numero Documento]]&amp;Tabla8[[#This Row],[PROG]]&amp;LEFT(Tabla8[[#This Row],[Tipo Empleado]],3)</f>
        <v>2250015382411FIJ</v>
      </c>
      <c r="E1487" s="49" t="s">
        <v>76</v>
      </c>
      <c r="F1487" s="50" t="s">
        <v>77</v>
      </c>
      <c r="G1487" s="49" t="s">
        <v>3145</v>
      </c>
      <c r="H1487" s="49" t="s">
        <v>73</v>
      </c>
      <c r="I1487" s="51" t="s">
        <v>1684</v>
      </c>
      <c r="J1487" s="50" t="s">
        <v>3135</v>
      </c>
      <c r="K1487" t="str">
        <f t="shared" si="23"/>
        <v>M</v>
      </c>
    </row>
    <row r="1488" spans="1:11">
      <c r="A1488" s="48" t="s">
        <v>3760</v>
      </c>
      <c r="B1488" s="49" t="str">
        <f>_xlfn.XLOOKUP(Tabla8[[#This Row],[Codigo Area Liquidacion]],TBLAREA[PLANTA],TBLAREA[PROG])</f>
        <v>01</v>
      </c>
      <c r="C1488" s="50" t="s">
        <v>3036</v>
      </c>
      <c r="D1488" s="49" t="str">
        <f>Tabla8[[#This Row],[Numero Documento]]&amp;Tabla8[[#This Row],[PROG]]&amp;LEFT(Tabla8[[#This Row],[Tipo Empleado]],3)</f>
        <v>2250024534901EMP</v>
      </c>
      <c r="E1488" s="49" t="s">
        <v>3759</v>
      </c>
      <c r="F1488" s="50" t="s">
        <v>196</v>
      </c>
      <c r="G1488" s="49" t="s">
        <v>3133</v>
      </c>
      <c r="H1488" s="49" t="s">
        <v>1116</v>
      </c>
      <c r="I1488" s="51" t="s">
        <v>1679</v>
      </c>
      <c r="J1488" s="50" t="s">
        <v>3135</v>
      </c>
      <c r="K1488" t="str">
        <f t="shared" si="23"/>
        <v>M</v>
      </c>
    </row>
    <row r="1489" spans="1:11">
      <c r="A1489" s="48" t="s">
        <v>2031</v>
      </c>
      <c r="B1489" s="49" t="str">
        <f>_xlfn.XLOOKUP(Tabla8[[#This Row],[Codigo Area Liquidacion]],TBLAREA[PLANTA],TBLAREA[PROG])</f>
        <v>01</v>
      </c>
      <c r="C1489" s="50" t="s">
        <v>11</v>
      </c>
      <c r="D1489" s="49" t="str">
        <f>Tabla8[[#This Row],[Numero Documento]]&amp;Tabla8[[#This Row],[PROG]]&amp;LEFT(Tabla8[[#This Row],[Tipo Empleado]],3)</f>
        <v>2250026051201FIJ</v>
      </c>
      <c r="E1489" s="49" t="s">
        <v>1273</v>
      </c>
      <c r="F1489" s="50" t="s">
        <v>474</v>
      </c>
      <c r="G1489" s="49" t="s">
        <v>3133</v>
      </c>
      <c r="H1489" s="49" t="s">
        <v>695</v>
      </c>
      <c r="I1489" s="51" t="s">
        <v>1720</v>
      </c>
      <c r="J1489" s="50" t="s">
        <v>3135</v>
      </c>
      <c r="K1489" t="str">
        <f t="shared" si="23"/>
        <v>M</v>
      </c>
    </row>
    <row r="1490" spans="1:11">
      <c r="A1490" s="48" t="s">
        <v>3774</v>
      </c>
      <c r="B1490" s="49" t="str">
        <f>_xlfn.XLOOKUP(Tabla8[[#This Row],[Codigo Area Liquidacion]],TBLAREA[PLANTA],TBLAREA[PROG])</f>
        <v>01</v>
      </c>
      <c r="C1490" s="50" t="s">
        <v>3036</v>
      </c>
      <c r="D1490" s="49" t="str">
        <f>Tabla8[[#This Row],[Numero Documento]]&amp;Tabla8[[#This Row],[PROG]]&amp;LEFT(Tabla8[[#This Row],[Tipo Empleado]],3)</f>
        <v>2250028712701EMP</v>
      </c>
      <c r="E1490" s="49" t="s">
        <v>3773</v>
      </c>
      <c r="F1490" s="50" t="s">
        <v>1737</v>
      </c>
      <c r="G1490" s="49" t="s">
        <v>3133</v>
      </c>
      <c r="H1490" s="49" t="s">
        <v>1116</v>
      </c>
      <c r="I1490" s="51" t="s">
        <v>1679</v>
      </c>
      <c r="J1490" s="50" t="s">
        <v>3136</v>
      </c>
      <c r="K1490" t="str">
        <f t="shared" si="23"/>
        <v>F</v>
      </c>
    </row>
    <row r="1491" spans="1:11">
      <c r="A1491" s="48" t="s">
        <v>3762</v>
      </c>
      <c r="B1491" s="49" t="str">
        <f>_xlfn.XLOOKUP(Tabla8[[#This Row],[Codigo Area Liquidacion]],TBLAREA[PLANTA],TBLAREA[PROG])</f>
        <v>01</v>
      </c>
      <c r="C1491" s="50" t="s">
        <v>3036</v>
      </c>
      <c r="D1491" s="49" t="str">
        <f>Tabla8[[#This Row],[Numero Documento]]&amp;Tabla8[[#This Row],[PROG]]&amp;LEFT(Tabla8[[#This Row],[Tipo Empleado]],3)</f>
        <v>2250029395001EMP</v>
      </c>
      <c r="E1491" s="49" t="s">
        <v>3761</v>
      </c>
      <c r="F1491" s="50" t="s">
        <v>239</v>
      </c>
      <c r="G1491" s="49" t="s">
        <v>3133</v>
      </c>
      <c r="H1491" s="49" t="s">
        <v>1116</v>
      </c>
      <c r="I1491" s="51" t="s">
        <v>1679</v>
      </c>
      <c r="J1491" s="50" t="s">
        <v>3136</v>
      </c>
      <c r="K1491" t="str">
        <f t="shared" si="23"/>
        <v>F</v>
      </c>
    </row>
    <row r="1492" spans="1:11">
      <c r="A1492" s="48" t="s">
        <v>2086</v>
      </c>
      <c r="B1492" s="49" t="str">
        <f>_xlfn.XLOOKUP(Tabla8[[#This Row],[Codigo Area Liquidacion]],TBLAREA[PLANTA],TBLAREA[PROG])</f>
        <v>01</v>
      </c>
      <c r="C1492" s="50" t="s">
        <v>11</v>
      </c>
      <c r="D1492" s="49" t="str">
        <f>Tabla8[[#This Row],[Numero Documento]]&amp;Tabla8[[#This Row],[PROG]]&amp;LEFT(Tabla8[[#This Row],[Tipo Empleado]],3)</f>
        <v>2250032081101FIJ</v>
      </c>
      <c r="E1492" s="49" t="s">
        <v>998</v>
      </c>
      <c r="F1492" s="50" t="s">
        <v>928</v>
      </c>
      <c r="G1492" s="49" t="s">
        <v>3133</v>
      </c>
      <c r="H1492" s="49" t="s">
        <v>1956</v>
      </c>
      <c r="I1492" s="51" t="s">
        <v>1699</v>
      </c>
      <c r="J1492" s="50" t="s">
        <v>3135</v>
      </c>
      <c r="K1492" t="str">
        <f t="shared" si="23"/>
        <v>M</v>
      </c>
    </row>
    <row r="1493" spans="1:11">
      <c r="A1493" s="48" t="s">
        <v>2825</v>
      </c>
      <c r="B1493" s="49" t="str">
        <f>_xlfn.XLOOKUP(Tabla8[[#This Row],[Codigo Area Liquidacion]],TBLAREA[PLANTA],TBLAREA[PROG])</f>
        <v>01</v>
      </c>
      <c r="C1493" s="50" t="s">
        <v>3036</v>
      </c>
      <c r="D1493" s="49" t="str">
        <f>Tabla8[[#This Row],[Numero Documento]]&amp;Tabla8[[#This Row],[PROG]]&amp;LEFT(Tabla8[[#This Row],[Tipo Empleado]],3)</f>
        <v>2250032297301EMP</v>
      </c>
      <c r="E1493" s="49" t="s">
        <v>2002</v>
      </c>
      <c r="F1493" s="50" t="s">
        <v>3138</v>
      </c>
      <c r="G1493" s="49" t="s">
        <v>3133</v>
      </c>
      <c r="H1493" s="49" t="s">
        <v>1116</v>
      </c>
      <c r="I1493" s="51" t="s">
        <v>1679</v>
      </c>
      <c r="J1493" s="50" t="s">
        <v>3136</v>
      </c>
      <c r="K1493" t="str">
        <f t="shared" si="23"/>
        <v>F</v>
      </c>
    </row>
    <row r="1494" spans="1:11">
      <c r="A1494" s="48" t="s">
        <v>2599</v>
      </c>
      <c r="B1494" s="49" t="str">
        <f>_xlfn.XLOOKUP(Tabla8[[#This Row],[Codigo Area Liquidacion]],TBLAREA[PLANTA],TBLAREA[PROG])</f>
        <v>11</v>
      </c>
      <c r="C1494" s="50" t="s">
        <v>11</v>
      </c>
      <c r="D1494" s="49" t="str">
        <f>Tabla8[[#This Row],[Numero Documento]]&amp;Tabla8[[#This Row],[PROG]]&amp;LEFT(Tabla8[[#This Row],[Tipo Empleado]],3)</f>
        <v>2250034362311FIJ</v>
      </c>
      <c r="E1494" s="49" t="s">
        <v>847</v>
      </c>
      <c r="F1494" s="50" t="s">
        <v>117</v>
      </c>
      <c r="G1494" s="49" t="s">
        <v>3145</v>
      </c>
      <c r="H1494" s="49" t="s">
        <v>830</v>
      </c>
      <c r="I1494" s="51" t="s">
        <v>1672</v>
      </c>
      <c r="J1494" s="50" t="s">
        <v>3135</v>
      </c>
      <c r="K1494" t="str">
        <f t="shared" si="23"/>
        <v>M</v>
      </c>
    </row>
    <row r="1495" spans="1:11">
      <c r="A1495" s="48" t="s">
        <v>2424</v>
      </c>
      <c r="B1495" s="49" t="str">
        <f>_xlfn.XLOOKUP(Tabla8[[#This Row],[Codigo Area Liquidacion]],TBLAREA[PLANTA],TBLAREA[PROG])</f>
        <v>13</v>
      </c>
      <c r="C1495" s="50" t="s">
        <v>11</v>
      </c>
      <c r="D1495" s="49" t="str">
        <f>Tabla8[[#This Row],[Numero Documento]]&amp;Tabla8[[#This Row],[PROG]]&amp;LEFT(Tabla8[[#This Row],[Tipo Empleado]],3)</f>
        <v>2250038593913FIJ</v>
      </c>
      <c r="E1495" s="49" t="s">
        <v>1040</v>
      </c>
      <c r="F1495" s="50" t="s">
        <v>210</v>
      </c>
      <c r="G1495" s="49" t="s">
        <v>3175</v>
      </c>
      <c r="H1495" s="49" t="s">
        <v>342</v>
      </c>
      <c r="I1495" s="51" t="s">
        <v>1670</v>
      </c>
      <c r="J1495" s="50" t="s">
        <v>3136</v>
      </c>
      <c r="K1495" t="str">
        <f t="shared" si="23"/>
        <v>F</v>
      </c>
    </row>
    <row r="1496" spans="1:11">
      <c r="A1496" s="48" t="s">
        <v>4133</v>
      </c>
      <c r="B1496" s="49" t="str">
        <f>_xlfn.XLOOKUP(Tabla8[[#This Row],[Codigo Area Liquidacion]],TBLAREA[PLANTA],TBLAREA[PROG])</f>
        <v>01</v>
      </c>
      <c r="C1496" s="50" t="s">
        <v>3045</v>
      </c>
      <c r="D1496" s="49" t="str">
        <f>Tabla8[[#This Row],[Numero Documento]]&amp;Tabla8[[#This Row],[PROG]]&amp;LEFT(Tabla8[[#This Row],[Tipo Empleado]],3)</f>
        <v>2250045837101PER</v>
      </c>
      <c r="E1496" s="49" t="s">
        <v>3966</v>
      </c>
      <c r="F1496" s="50" t="s">
        <v>1060</v>
      </c>
      <c r="G1496" s="49" t="s">
        <v>3133</v>
      </c>
      <c r="H1496" s="49" t="s">
        <v>1116</v>
      </c>
      <c r="I1496" s="51" t="s">
        <v>1679</v>
      </c>
      <c r="J1496" s="50" t="s">
        <v>3136</v>
      </c>
      <c r="K1496" t="str">
        <f t="shared" si="23"/>
        <v>F</v>
      </c>
    </row>
    <row r="1497" spans="1:11">
      <c r="A1497" s="48" t="s">
        <v>2766</v>
      </c>
      <c r="B1497" s="49" t="str">
        <f>_xlfn.XLOOKUP(Tabla8[[#This Row],[Codigo Area Liquidacion]],TBLAREA[PLANTA],TBLAREA[PROG])</f>
        <v>01</v>
      </c>
      <c r="C1497" s="50" t="s">
        <v>3036</v>
      </c>
      <c r="D1497" s="49" t="str">
        <f>Tabla8[[#This Row],[Numero Documento]]&amp;Tabla8[[#This Row],[PROG]]&amp;LEFT(Tabla8[[#This Row],[Tipo Empleado]],3)</f>
        <v>2250050773001EMP</v>
      </c>
      <c r="E1497" s="49" t="s">
        <v>1809</v>
      </c>
      <c r="F1497" s="50" t="s">
        <v>290</v>
      </c>
      <c r="G1497" s="49" t="s">
        <v>3133</v>
      </c>
      <c r="H1497" s="49" t="s">
        <v>1116</v>
      </c>
      <c r="I1497" s="51" t="s">
        <v>1679</v>
      </c>
      <c r="J1497" s="50" t="s">
        <v>3135</v>
      </c>
      <c r="K1497" t="str">
        <f t="shared" si="23"/>
        <v>M</v>
      </c>
    </row>
    <row r="1498" spans="1:11">
      <c r="A1498" s="48" t="s">
        <v>2081</v>
      </c>
      <c r="B1498" s="49" t="str">
        <f>_xlfn.XLOOKUP(Tabla8[[#This Row],[Codigo Area Liquidacion]],TBLAREA[PLANTA],TBLAREA[PROG])</f>
        <v>01</v>
      </c>
      <c r="C1498" s="50" t="s">
        <v>11</v>
      </c>
      <c r="D1498" s="49" t="str">
        <f>Tabla8[[#This Row],[Numero Documento]]&amp;Tabla8[[#This Row],[PROG]]&amp;LEFT(Tabla8[[#This Row],[Tipo Empleado]],3)</f>
        <v>2250052883501FIJ</v>
      </c>
      <c r="E1498" s="49" t="s">
        <v>1070</v>
      </c>
      <c r="F1498" s="50" t="s">
        <v>128</v>
      </c>
      <c r="G1498" s="49" t="s">
        <v>3133</v>
      </c>
      <c r="H1498" s="49" t="s">
        <v>1116</v>
      </c>
      <c r="I1498" s="51" t="s">
        <v>1679</v>
      </c>
      <c r="J1498" s="50" t="s">
        <v>3135</v>
      </c>
      <c r="K1498" t="str">
        <f t="shared" si="23"/>
        <v>M</v>
      </c>
    </row>
    <row r="1499" spans="1:11">
      <c r="A1499" s="48" t="s">
        <v>4134</v>
      </c>
      <c r="B1499" s="49" t="str">
        <f>_xlfn.XLOOKUP(Tabla8[[#This Row],[Codigo Area Liquidacion]],TBLAREA[PLANTA],TBLAREA[PROG])</f>
        <v>01</v>
      </c>
      <c r="C1499" s="50" t="s">
        <v>3045</v>
      </c>
      <c r="D1499" s="49" t="str">
        <f>Tabla8[[#This Row],[Numero Documento]]&amp;Tabla8[[#This Row],[PROG]]&amp;LEFT(Tabla8[[#This Row],[Tipo Empleado]],3)</f>
        <v>2250059548701PER</v>
      </c>
      <c r="E1499" s="49" t="s">
        <v>3967</v>
      </c>
      <c r="F1499" s="50" t="s">
        <v>1060</v>
      </c>
      <c r="G1499" s="49" t="s">
        <v>3133</v>
      </c>
      <c r="H1499" s="49" t="s">
        <v>1116</v>
      </c>
      <c r="I1499" s="51" t="s">
        <v>1679</v>
      </c>
      <c r="J1499" s="50" t="s">
        <v>3135</v>
      </c>
      <c r="K1499" t="str">
        <f t="shared" si="23"/>
        <v>M</v>
      </c>
    </row>
    <row r="1500" spans="1:11">
      <c r="A1500" s="48" t="s">
        <v>3319</v>
      </c>
      <c r="B1500" s="49" t="str">
        <f>_xlfn.XLOOKUP(Tabla8[[#This Row],[Codigo Area Liquidacion]],TBLAREA[PLANTA],TBLAREA[PROG])</f>
        <v>01</v>
      </c>
      <c r="C1500" s="50" t="s">
        <v>3045</v>
      </c>
      <c r="D1500" s="49" t="str">
        <f>Tabla8[[#This Row],[Numero Documento]]&amp;Tabla8[[#This Row],[PROG]]&amp;LEFT(Tabla8[[#This Row],[Tipo Empleado]],3)</f>
        <v>2250060888401PER</v>
      </c>
      <c r="E1500" s="49" t="s">
        <v>3286</v>
      </c>
      <c r="F1500" s="50" t="s">
        <v>1060</v>
      </c>
      <c r="G1500" s="49" t="s">
        <v>3133</v>
      </c>
      <c r="H1500" s="49" t="s">
        <v>1116</v>
      </c>
      <c r="I1500" s="51" t="s">
        <v>1679</v>
      </c>
      <c r="J1500" s="50" t="s">
        <v>3136</v>
      </c>
      <c r="K1500" t="str">
        <f t="shared" si="23"/>
        <v>F</v>
      </c>
    </row>
    <row r="1501" spans="1:11">
      <c r="A1501" s="48" t="s">
        <v>4135</v>
      </c>
      <c r="B1501" s="49" t="str">
        <f>_xlfn.XLOOKUP(Tabla8[[#This Row],[Codigo Area Liquidacion]],TBLAREA[PLANTA],TBLAREA[PROG])</f>
        <v>01</v>
      </c>
      <c r="C1501" s="50" t="s">
        <v>3045</v>
      </c>
      <c r="D1501" s="49" t="str">
        <f>Tabla8[[#This Row],[Numero Documento]]&amp;Tabla8[[#This Row],[PROG]]&amp;LEFT(Tabla8[[#This Row],[Tipo Empleado]],3)</f>
        <v>2250068109701PER</v>
      </c>
      <c r="E1501" s="49" t="s">
        <v>3968</v>
      </c>
      <c r="F1501" s="50" t="s">
        <v>1060</v>
      </c>
      <c r="G1501" s="49" t="s">
        <v>3133</v>
      </c>
      <c r="H1501" s="49" t="s">
        <v>1116</v>
      </c>
      <c r="I1501" s="51" t="s">
        <v>1679</v>
      </c>
      <c r="J1501" s="50" t="s">
        <v>3135</v>
      </c>
      <c r="K1501" t="str">
        <f t="shared" si="23"/>
        <v>M</v>
      </c>
    </row>
    <row r="1502" spans="1:11">
      <c r="A1502" s="52" t="s">
        <v>2242</v>
      </c>
      <c r="B1502" s="49" t="str">
        <f>_xlfn.XLOOKUP(Tabla8[[#This Row],[Codigo Area Liquidacion]],TBLAREA[PLANTA],TBLAREA[PROG])</f>
        <v>01</v>
      </c>
      <c r="C1502" s="50" t="s">
        <v>11</v>
      </c>
      <c r="D1502" s="49" t="str">
        <f>Tabla8[[#This Row],[Numero Documento]]&amp;Tabla8[[#This Row],[PROG]]&amp;LEFT(Tabla8[[#This Row],[Tipo Empleado]],3)</f>
        <v>2250068433101FIJ</v>
      </c>
      <c r="E1502" s="49" t="s">
        <v>1236</v>
      </c>
      <c r="F1502" s="50" t="s">
        <v>10</v>
      </c>
      <c r="G1502" s="49" t="s">
        <v>3133</v>
      </c>
      <c r="H1502" s="49" t="s">
        <v>319</v>
      </c>
      <c r="I1502" s="51" t="s">
        <v>1694</v>
      </c>
      <c r="J1502" s="50" t="s">
        <v>3136</v>
      </c>
      <c r="K1502" t="str">
        <f t="shared" si="23"/>
        <v>F</v>
      </c>
    </row>
    <row r="1503" spans="1:11">
      <c r="A1503" s="48" t="s">
        <v>2242</v>
      </c>
      <c r="B1503" s="49" t="str">
        <f>_xlfn.XLOOKUP(Tabla8[[#This Row],[Codigo Area Liquidacion]],TBLAREA[PLANTA],TBLAREA[PROG])</f>
        <v>01</v>
      </c>
      <c r="C1503" s="50" t="s">
        <v>11</v>
      </c>
      <c r="D1503" s="49" t="str">
        <f>Tabla8[[#This Row],[Numero Documento]]&amp;Tabla8[[#This Row],[PROG]]&amp;LEFT(Tabla8[[#This Row],[Tipo Empleado]],3)</f>
        <v>2250068433101FIJ</v>
      </c>
      <c r="E1503" s="49" t="s">
        <v>1236</v>
      </c>
      <c r="F1503" s="50" t="s">
        <v>10</v>
      </c>
      <c r="G1503" s="49" t="s">
        <v>3133</v>
      </c>
      <c r="H1503" s="49" t="s">
        <v>1953</v>
      </c>
      <c r="I1503" s="51" t="s">
        <v>1669</v>
      </c>
      <c r="J1503" s="50" t="s">
        <v>3136</v>
      </c>
      <c r="K1503" t="str">
        <f t="shared" si="23"/>
        <v>F</v>
      </c>
    </row>
    <row r="1504" spans="1:11">
      <c r="A1504" s="48" t="s">
        <v>2354</v>
      </c>
      <c r="B1504" s="49" t="str">
        <f>_xlfn.XLOOKUP(Tabla8[[#This Row],[Codigo Area Liquidacion]],TBLAREA[PLANTA],TBLAREA[PROG])</f>
        <v>13</v>
      </c>
      <c r="C1504" s="50" t="s">
        <v>11</v>
      </c>
      <c r="D1504" s="49" t="str">
        <f>Tabla8[[#This Row],[Numero Documento]]&amp;Tabla8[[#This Row],[PROG]]&amp;LEFT(Tabla8[[#This Row],[Tipo Empleado]],3)</f>
        <v>2250070093913FIJ</v>
      </c>
      <c r="E1504" s="49" t="s">
        <v>422</v>
      </c>
      <c r="F1504" s="50" t="s">
        <v>8</v>
      </c>
      <c r="G1504" s="49" t="s">
        <v>3175</v>
      </c>
      <c r="H1504" s="49" t="s">
        <v>342</v>
      </c>
      <c r="I1504" s="51" t="s">
        <v>1670</v>
      </c>
      <c r="J1504" s="50" t="s">
        <v>3135</v>
      </c>
      <c r="K1504" t="str">
        <f t="shared" si="23"/>
        <v>M</v>
      </c>
    </row>
    <row r="1505" spans="1:11">
      <c r="A1505" s="48" t="s">
        <v>2064</v>
      </c>
      <c r="B1505" s="49" t="str">
        <f>_xlfn.XLOOKUP(Tabla8[[#This Row],[Codigo Area Liquidacion]],TBLAREA[PLANTA],TBLAREA[PROG])</f>
        <v>01</v>
      </c>
      <c r="C1505" s="50" t="s">
        <v>11</v>
      </c>
      <c r="D1505" s="49" t="str">
        <f>Tabla8[[#This Row],[Numero Documento]]&amp;Tabla8[[#This Row],[PROG]]&amp;LEFT(Tabla8[[#This Row],[Tipo Empleado]],3)</f>
        <v>2250070589601FIJ</v>
      </c>
      <c r="E1505" s="49" t="s">
        <v>1988</v>
      </c>
      <c r="F1505" s="50" t="s">
        <v>32</v>
      </c>
      <c r="G1505" s="49" t="s">
        <v>3133</v>
      </c>
      <c r="H1505" s="49" t="s">
        <v>1954</v>
      </c>
      <c r="I1505" s="51" t="s">
        <v>1700</v>
      </c>
      <c r="J1505" s="50" t="s">
        <v>3136</v>
      </c>
      <c r="K1505" t="str">
        <f t="shared" si="23"/>
        <v>F</v>
      </c>
    </row>
    <row r="1506" spans="1:11">
      <c r="A1506" s="48" t="s">
        <v>2061</v>
      </c>
      <c r="B1506" s="49" t="str">
        <f>_xlfn.XLOOKUP(Tabla8[[#This Row],[Codigo Area Liquidacion]],TBLAREA[PLANTA],TBLAREA[PROG])</f>
        <v>01</v>
      </c>
      <c r="C1506" s="50" t="s">
        <v>11</v>
      </c>
      <c r="D1506" s="49" t="str">
        <f>Tabla8[[#This Row],[Numero Documento]]&amp;Tabla8[[#This Row],[PROG]]&amp;LEFT(Tabla8[[#This Row],[Tipo Empleado]],3)</f>
        <v>2250078643301FIJ</v>
      </c>
      <c r="E1506" s="49" t="s">
        <v>1931</v>
      </c>
      <c r="F1506" s="50" t="s">
        <v>389</v>
      </c>
      <c r="G1506" s="49" t="s">
        <v>3133</v>
      </c>
      <c r="H1506" s="49" t="s">
        <v>1955</v>
      </c>
      <c r="I1506" s="51" t="s">
        <v>1685</v>
      </c>
      <c r="J1506" s="50" t="s">
        <v>3135</v>
      </c>
      <c r="K1506" t="str">
        <f t="shared" si="23"/>
        <v>M</v>
      </c>
    </row>
    <row r="1507" spans="1:11">
      <c r="A1507" s="48" t="s">
        <v>2746</v>
      </c>
      <c r="B1507" s="49" t="str">
        <f>_xlfn.XLOOKUP(Tabla8[[#This Row],[Codigo Area Liquidacion]],TBLAREA[PLANTA],TBLAREA[PROG])</f>
        <v>11</v>
      </c>
      <c r="C1507" s="50" t="s">
        <v>11</v>
      </c>
      <c r="D1507" s="49" t="str">
        <f>Tabla8[[#This Row],[Numero Documento]]&amp;Tabla8[[#This Row],[PROG]]&amp;LEFT(Tabla8[[#This Row],[Tipo Empleado]],3)</f>
        <v>2250088956711FIJ</v>
      </c>
      <c r="E1507" s="49" t="s">
        <v>1579</v>
      </c>
      <c r="F1507" s="50" t="s">
        <v>32</v>
      </c>
      <c r="G1507" s="49" t="s">
        <v>3145</v>
      </c>
      <c r="H1507" s="49" t="s">
        <v>106</v>
      </c>
      <c r="I1507" s="51" t="s">
        <v>1690</v>
      </c>
      <c r="J1507" s="50" t="s">
        <v>3136</v>
      </c>
      <c r="K1507" t="str">
        <f t="shared" si="23"/>
        <v>F</v>
      </c>
    </row>
    <row r="1508" spans="1:11">
      <c r="A1508" s="48" t="s">
        <v>4136</v>
      </c>
      <c r="B1508" s="49" t="str">
        <f>_xlfn.XLOOKUP(Tabla8[[#This Row],[Codigo Area Liquidacion]],TBLAREA[PLANTA],TBLAREA[PROG])</f>
        <v>01</v>
      </c>
      <c r="C1508" s="50" t="s">
        <v>3045</v>
      </c>
      <c r="D1508" s="49" t="str">
        <f>Tabla8[[#This Row],[Numero Documento]]&amp;Tabla8[[#This Row],[PROG]]&amp;LEFT(Tabla8[[#This Row],[Tipo Empleado]],3)</f>
        <v>2250090977901PER</v>
      </c>
      <c r="E1508" s="49" t="s">
        <v>3969</v>
      </c>
      <c r="F1508" s="50" t="s">
        <v>1060</v>
      </c>
      <c r="G1508" s="49" t="s">
        <v>3133</v>
      </c>
      <c r="H1508" s="49" t="s">
        <v>1116</v>
      </c>
      <c r="I1508" s="51" t="s">
        <v>1679</v>
      </c>
      <c r="J1508" s="50" t="s">
        <v>3136</v>
      </c>
      <c r="K1508" t="str">
        <f t="shared" si="23"/>
        <v>F</v>
      </c>
    </row>
    <row r="1509" spans="1:11">
      <c r="A1509" s="48" t="s">
        <v>2877</v>
      </c>
      <c r="B1509" s="49" t="str">
        <f>_xlfn.XLOOKUP(Tabla8[[#This Row],[Codigo Area Liquidacion]],TBLAREA[PLANTA],TBLAREA[PROG])</f>
        <v>01</v>
      </c>
      <c r="C1509" s="50" t="s">
        <v>3036</v>
      </c>
      <c r="D1509" s="49" t="str">
        <f>Tabla8[[#This Row],[Numero Documento]]&amp;Tabla8[[#This Row],[PROG]]&amp;LEFT(Tabla8[[#This Row],[Tipo Empleado]],3)</f>
        <v>2260002385101EMP</v>
      </c>
      <c r="E1509" s="49" t="s">
        <v>1972</v>
      </c>
      <c r="F1509" s="50" t="s">
        <v>1197</v>
      </c>
      <c r="G1509" s="49" t="s">
        <v>3133</v>
      </c>
      <c r="H1509" s="49" t="s">
        <v>1116</v>
      </c>
      <c r="I1509" s="51" t="s">
        <v>1679</v>
      </c>
      <c r="J1509" s="50" t="s">
        <v>3136</v>
      </c>
      <c r="K1509" t="str">
        <f t="shared" si="23"/>
        <v>F</v>
      </c>
    </row>
    <row r="1510" spans="1:11">
      <c r="A1510" s="48" t="s">
        <v>2245</v>
      </c>
      <c r="B1510" s="49" t="str">
        <f>_xlfn.XLOOKUP(Tabla8[[#This Row],[Codigo Area Liquidacion]],TBLAREA[PLANTA],TBLAREA[PROG])</f>
        <v>01</v>
      </c>
      <c r="C1510" s="50" t="s">
        <v>11</v>
      </c>
      <c r="D1510" s="49" t="str">
        <f>Tabla8[[#This Row],[Numero Documento]]&amp;Tabla8[[#This Row],[PROG]]&amp;LEFT(Tabla8[[#This Row],[Tipo Empleado]],3)</f>
        <v>2260008540501FIJ</v>
      </c>
      <c r="E1510" s="49" t="s">
        <v>1379</v>
      </c>
      <c r="F1510" s="50" t="s">
        <v>389</v>
      </c>
      <c r="G1510" s="49" t="s">
        <v>3133</v>
      </c>
      <c r="H1510" s="49" t="s">
        <v>1956</v>
      </c>
      <c r="I1510" s="51" t="s">
        <v>1699</v>
      </c>
      <c r="J1510" s="50" t="s">
        <v>3135</v>
      </c>
      <c r="K1510" t="str">
        <f t="shared" si="23"/>
        <v>M</v>
      </c>
    </row>
    <row r="1511" spans="1:11">
      <c r="A1511" s="48" t="s">
        <v>2957</v>
      </c>
      <c r="B1511" s="49" t="str">
        <f>_xlfn.XLOOKUP(Tabla8[[#This Row],[Codigo Area Liquidacion]],TBLAREA[PLANTA],TBLAREA[PROG])</f>
        <v>01</v>
      </c>
      <c r="C1511" s="50" t="s">
        <v>3045</v>
      </c>
      <c r="D1511" s="49" t="str">
        <f>Tabla8[[#This Row],[Numero Documento]]&amp;Tabla8[[#This Row],[PROG]]&amp;LEFT(Tabla8[[#This Row],[Tipo Empleado]],3)</f>
        <v>2270003117601PER</v>
      </c>
      <c r="E1511" s="49" t="s">
        <v>1810</v>
      </c>
      <c r="F1511" s="50" t="s">
        <v>1060</v>
      </c>
      <c r="G1511" s="49" t="s">
        <v>3133</v>
      </c>
      <c r="H1511" s="49" t="s">
        <v>1116</v>
      </c>
      <c r="I1511" s="51" t="s">
        <v>1679</v>
      </c>
      <c r="J1511" s="50" t="s">
        <v>3136</v>
      </c>
      <c r="K1511" t="str">
        <f t="shared" si="23"/>
        <v>F</v>
      </c>
    </row>
    <row r="1512" spans="1:11">
      <c r="A1512" s="48" t="s">
        <v>2936</v>
      </c>
      <c r="B1512" s="49" t="str">
        <f>_xlfn.XLOOKUP(Tabla8[[#This Row],[Codigo Area Liquidacion]],TBLAREA[PLANTA],TBLAREA[PROG])</f>
        <v>01</v>
      </c>
      <c r="C1512" s="50" t="s">
        <v>3045</v>
      </c>
      <c r="D1512" s="49" t="str">
        <f>Tabla8[[#This Row],[Numero Documento]]&amp;Tabla8[[#This Row],[PROG]]&amp;LEFT(Tabla8[[#This Row],[Tipo Empleado]],3)</f>
        <v>2280000507001PER</v>
      </c>
      <c r="E1512" s="49" t="s">
        <v>1650</v>
      </c>
      <c r="F1512" s="50" t="s">
        <v>1060</v>
      </c>
      <c r="G1512" s="49" t="s">
        <v>3133</v>
      </c>
      <c r="H1512" s="49" t="s">
        <v>1116</v>
      </c>
      <c r="I1512" s="51" t="s">
        <v>1679</v>
      </c>
      <c r="J1512" s="50" t="s">
        <v>3135</v>
      </c>
      <c r="K1512" t="str">
        <f t="shared" si="23"/>
        <v>M</v>
      </c>
    </row>
    <row r="1513" spans="1:11">
      <c r="A1513" s="48" t="s">
        <v>2108</v>
      </c>
      <c r="B1513" s="49" t="str">
        <f>_xlfn.XLOOKUP(Tabla8[[#This Row],[Codigo Area Liquidacion]],TBLAREA[PLANTA],TBLAREA[PROG])</f>
        <v>01</v>
      </c>
      <c r="C1513" s="50" t="s">
        <v>11</v>
      </c>
      <c r="D1513" s="49" t="str">
        <f>Tabla8[[#This Row],[Numero Documento]]&amp;Tabla8[[#This Row],[PROG]]&amp;LEFT(Tabla8[[#This Row],[Tipo Empleado]],3)</f>
        <v>2280001178901FIJ</v>
      </c>
      <c r="E1513" s="49" t="s">
        <v>1072</v>
      </c>
      <c r="F1513" s="50" t="s">
        <v>259</v>
      </c>
      <c r="G1513" s="49" t="s">
        <v>3133</v>
      </c>
      <c r="H1513" s="49" t="s">
        <v>316</v>
      </c>
      <c r="I1513" s="51" t="s">
        <v>1678</v>
      </c>
      <c r="J1513" s="50" t="s">
        <v>3136</v>
      </c>
      <c r="K1513" t="str">
        <f t="shared" si="23"/>
        <v>F</v>
      </c>
    </row>
    <row r="1514" spans="1:11">
      <c r="A1514" s="48" t="s">
        <v>3705</v>
      </c>
      <c r="B1514" s="49" t="str">
        <f>_xlfn.XLOOKUP(Tabla8[[#This Row],[Codigo Area Liquidacion]],TBLAREA[PLANTA],TBLAREA[PROG])</f>
        <v>01</v>
      </c>
      <c r="C1514" s="50" t="s">
        <v>3036</v>
      </c>
      <c r="D1514" s="49" t="str">
        <f>Tabla8[[#This Row],[Numero Documento]]&amp;Tabla8[[#This Row],[PROG]]&amp;LEFT(Tabla8[[#This Row],[Tipo Empleado]],3)</f>
        <v>2290002120901EMP</v>
      </c>
      <c r="E1514" s="49" t="s">
        <v>3704</v>
      </c>
      <c r="F1514" s="50" t="s">
        <v>3262</v>
      </c>
      <c r="G1514" s="49" t="s">
        <v>3133</v>
      </c>
      <c r="H1514" s="49" t="s">
        <v>1116</v>
      </c>
      <c r="I1514" s="51" t="s">
        <v>1679</v>
      </c>
      <c r="J1514" s="50" t="s">
        <v>3136</v>
      </c>
      <c r="K1514" t="str">
        <f t="shared" si="23"/>
        <v>F</v>
      </c>
    </row>
    <row r="1515" spans="1:11">
      <c r="A1515" s="48" t="s">
        <v>4137</v>
      </c>
      <c r="B1515" s="49" t="str">
        <f>_xlfn.XLOOKUP(Tabla8[[#This Row],[Codigo Area Liquidacion]],TBLAREA[PLANTA],TBLAREA[PROG])</f>
        <v>11</v>
      </c>
      <c r="C1515" s="50" t="s">
        <v>11</v>
      </c>
      <c r="D1515" s="49" t="str">
        <f>Tabla8[[#This Row],[Numero Documento]]&amp;Tabla8[[#This Row],[PROG]]&amp;LEFT(Tabla8[[#This Row],[Tipo Empleado]],3)</f>
        <v>2290009802511FIJ</v>
      </c>
      <c r="E1515" s="49" t="s">
        <v>3970</v>
      </c>
      <c r="F1515" s="50" t="s">
        <v>15</v>
      </c>
      <c r="G1515" s="49" t="s">
        <v>3145</v>
      </c>
      <c r="H1515" s="49" t="s">
        <v>830</v>
      </c>
      <c r="I1515" s="51" t="s">
        <v>1672</v>
      </c>
      <c r="J1515" s="50" t="s">
        <v>3135</v>
      </c>
      <c r="K1515" t="str">
        <f t="shared" si="23"/>
        <v>M</v>
      </c>
    </row>
    <row r="1516" spans="1:11">
      <c r="A1516" s="48" t="s">
        <v>2017</v>
      </c>
      <c r="B1516" s="49" t="str">
        <f>_xlfn.XLOOKUP(Tabla8[[#This Row],[Codigo Area Liquidacion]],TBLAREA[PLANTA],TBLAREA[PROG])</f>
        <v>01</v>
      </c>
      <c r="C1516" s="50" t="s">
        <v>11</v>
      </c>
      <c r="D1516" s="49" t="str">
        <f>Tabla8[[#This Row],[Numero Documento]]&amp;Tabla8[[#This Row],[PROG]]&amp;LEFT(Tabla8[[#This Row],[Tipo Empleado]],3)</f>
        <v>2290012573701FIJ</v>
      </c>
      <c r="E1516" s="49" t="s">
        <v>318</v>
      </c>
      <c r="F1516" s="50" t="s">
        <v>259</v>
      </c>
      <c r="G1516" s="49" t="s">
        <v>3133</v>
      </c>
      <c r="H1516" s="49" t="s">
        <v>319</v>
      </c>
      <c r="I1516" s="51" t="s">
        <v>1694</v>
      </c>
      <c r="J1516" s="50" t="s">
        <v>3136</v>
      </c>
      <c r="K1516" t="str">
        <f t="shared" si="23"/>
        <v>F</v>
      </c>
    </row>
    <row r="1517" spans="1:11">
      <c r="A1517" s="48" t="s">
        <v>3545</v>
      </c>
      <c r="B1517" s="49" t="str">
        <f>_xlfn.XLOOKUP(Tabla8[[#This Row],[Codigo Area Liquidacion]],TBLAREA[PLANTA],TBLAREA[PROG])</f>
        <v>01</v>
      </c>
      <c r="C1517" s="50" t="s">
        <v>3036</v>
      </c>
      <c r="D1517" s="49" t="str">
        <f>Tabla8[[#This Row],[Numero Documento]]&amp;Tabla8[[#This Row],[PROG]]&amp;LEFT(Tabla8[[#This Row],[Tipo Empleado]],3)</f>
        <v>2290028827901EMP</v>
      </c>
      <c r="E1517" s="49" t="s">
        <v>3544</v>
      </c>
      <c r="F1517" s="50" t="s">
        <v>3546</v>
      </c>
      <c r="G1517" s="49" t="s">
        <v>3133</v>
      </c>
      <c r="H1517" s="49" t="s">
        <v>1116</v>
      </c>
      <c r="I1517" s="51" t="s">
        <v>1679</v>
      </c>
      <c r="J1517" s="50" t="s">
        <v>3136</v>
      </c>
      <c r="K1517" t="str">
        <f t="shared" si="23"/>
        <v>F</v>
      </c>
    </row>
    <row r="1518" spans="1:11">
      <c r="A1518" s="48" t="s">
        <v>4138</v>
      </c>
      <c r="B1518" s="49" t="str">
        <f>_xlfn.XLOOKUP(Tabla8[[#This Row],[Codigo Area Liquidacion]],TBLAREA[PLANTA],TBLAREA[PROG])</f>
        <v>01</v>
      </c>
      <c r="C1518" s="50" t="s">
        <v>3045</v>
      </c>
      <c r="D1518" s="49" t="str">
        <f>Tabla8[[#This Row],[Numero Documento]]&amp;Tabla8[[#This Row],[PROG]]&amp;LEFT(Tabla8[[#This Row],[Tipo Empleado]],3)</f>
        <v>4020034864301PER</v>
      </c>
      <c r="E1518" s="49" t="s">
        <v>3971</v>
      </c>
      <c r="F1518" s="50" t="s">
        <v>1060</v>
      </c>
      <c r="G1518" s="49" t="s">
        <v>3133</v>
      </c>
      <c r="H1518" s="49" t="s">
        <v>1116</v>
      </c>
      <c r="I1518" s="51" t="s">
        <v>1679</v>
      </c>
      <c r="J1518" s="50" t="s">
        <v>3135</v>
      </c>
      <c r="K1518" t="str">
        <f t="shared" si="23"/>
        <v>M</v>
      </c>
    </row>
    <row r="1519" spans="1:11">
      <c r="A1519" s="48" t="s">
        <v>4139</v>
      </c>
      <c r="B1519" s="49" t="str">
        <f>_xlfn.XLOOKUP(Tabla8[[#This Row],[Codigo Area Liquidacion]],TBLAREA[PLANTA],TBLAREA[PROG])</f>
        <v>01</v>
      </c>
      <c r="C1519" s="50" t="s">
        <v>3045</v>
      </c>
      <c r="D1519" s="49" t="str">
        <f>Tabla8[[#This Row],[Numero Documento]]&amp;Tabla8[[#This Row],[PROG]]&amp;LEFT(Tabla8[[#This Row],[Tipo Empleado]],3)</f>
        <v>4020037616401PER</v>
      </c>
      <c r="E1519" s="49" t="s">
        <v>3972</v>
      </c>
      <c r="F1519" s="50" t="s">
        <v>1060</v>
      </c>
      <c r="G1519" s="49" t="s">
        <v>3133</v>
      </c>
      <c r="H1519" s="49" t="s">
        <v>1116</v>
      </c>
      <c r="I1519" s="51" t="s">
        <v>1679</v>
      </c>
      <c r="J1519" s="50" t="s">
        <v>3135</v>
      </c>
      <c r="K1519" t="str">
        <f t="shared" si="23"/>
        <v>M</v>
      </c>
    </row>
    <row r="1520" spans="1:11">
      <c r="A1520" s="48" t="s">
        <v>2804</v>
      </c>
      <c r="B1520" s="49" t="str">
        <f>_xlfn.XLOOKUP(Tabla8[[#This Row],[Codigo Area Liquidacion]],TBLAREA[PLANTA],TBLAREA[PROG])</f>
        <v>01</v>
      </c>
      <c r="C1520" s="50" t="s">
        <v>3036</v>
      </c>
      <c r="D1520" s="49" t="str">
        <f>Tabla8[[#This Row],[Numero Documento]]&amp;Tabla8[[#This Row],[PROG]]&amp;LEFT(Tabla8[[#This Row],[Tipo Empleado]],3)</f>
        <v>4020040221801EMP</v>
      </c>
      <c r="E1520" s="49" t="s">
        <v>3040</v>
      </c>
      <c r="F1520" s="50" t="s">
        <v>100</v>
      </c>
      <c r="G1520" s="49" t="s">
        <v>3133</v>
      </c>
      <c r="H1520" s="49" t="s">
        <v>1116</v>
      </c>
      <c r="I1520" s="51" t="s">
        <v>1679</v>
      </c>
      <c r="J1520" s="50" t="s">
        <v>3136</v>
      </c>
      <c r="K1520" t="str">
        <f t="shared" si="23"/>
        <v>F</v>
      </c>
    </row>
    <row r="1521" spans="1:11">
      <c r="A1521" s="48" t="s">
        <v>3374</v>
      </c>
      <c r="B1521" s="49" t="str">
        <f>_xlfn.XLOOKUP(Tabla8[[#This Row],[Codigo Area Liquidacion]],TBLAREA[PLANTA],TBLAREA[PROG])</f>
        <v>13</v>
      </c>
      <c r="C1521" s="50" t="s">
        <v>11</v>
      </c>
      <c r="D1521" s="49" t="str">
        <f>Tabla8[[#This Row],[Numero Documento]]&amp;Tabla8[[#This Row],[PROG]]&amp;LEFT(Tabla8[[#This Row],[Tipo Empleado]],3)</f>
        <v>4020044203213FIJ</v>
      </c>
      <c r="E1521" s="49" t="s">
        <v>3373</v>
      </c>
      <c r="F1521" s="50" t="s">
        <v>10</v>
      </c>
      <c r="G1521" s="49" t="s">
        <v>3175</v>
      </c>
      <c r="H1521" s="49" t="s">
        <v>342</v>
      </c>
      <c r="I1521" s="51" t="s">
        <v>1670</v>
      </c>
      <c r="J1521" s="50" t="s">
        <v>3136</v>
      </c>
      <c r="K1521" t="str">
        <f t="shared" si="23"/>
        <v>F</v>
      </c>
    </row>
    <row r="1522" spans="1:11">
      <c r="A1522" s="48" t="s">
        <v>4140</v>
      </c>
      <c r="B1522" s="49" t="str">
        <f>_xlfn.XLOOKUP(Tabla8[[#This Row],[Codigo Area Liquidacion]],TBLAREA[PLANTA],TBLAREA[PROG])</f>
        <v>11</v>
      </c>
      <c r="C1522" s="50" t="s">
        <v>11</v>
      </c>
      <c r="D1522" s="49" t="str">
        <f>Tabla8[[#This Row],[Numero Documento]]&amp;Tabla8[[#This Row],[PROG]]&amp;LEFT(Tabla8[[#This Row],[Tipo Empleado]],3)</f>
        <v>4020045914311FIJ</v>
      </c>
      <c r="E1522" s="49" t="s">
        <v>3973</v>
      </c>
      <c r="F1522" s="50" t="s">
        <v>27</v>
      </c>
      <c r="G1522" s="49" t="s">
        <v>3145</v>
      </c>
      <c r="H1522" s="49" t="s">
        <v>830</v>
      </c>
      <c r="I1522" s="51" t="s">
        <v>1672</v>
      </c>
      <c r="J1522" s="50" t="s">
        <v>3135</v>
      </c>
      <c r="K1522" t="str">
        <f t="shared" si="23"/>
        <v>M</v>
      </c>
    </row>
    <row r="1523" spans="1:11">
      <c r="A1523" s="48" t="s">
        <v>4141</v>
      </c>
      <c r="B1523" s="49" t="str">
        <f>_xlfn.XLOOKUP(Tabla8[[#This Row],[Codigo Area Liquidacion]],TBLAREA[PLANTA],TBLAREA[PROG])</f>
        <v>01</v>
      </c>
      <c r="C1523" s="50" t="s">
        <v>11</v>
      </c>
      <c r="D1523" s="49" t="str">
        <f>Tabla8[[#This Row],[Numero Documento]]&amp;Tabla8[[#This Row],[PROG]]&amp;LEFT(Tabla8[[#This Row],[Tipo Empleado]],3)</f>
        <v>4020048053701FIJ</v>
      </c>
      <c r="E1523" s="49" t="s">
        <v>3974</v>
      </c>
      <c r="F1523" s="50" t="s">
        <v>3975</v>
      </c>
      <c r="G1523" s="49" t="s">
        <v>3133</v>
      </c>
      <c r="H1523" s="49" t="s">
        <v>288</v>
      </c>
      <c r="I1523" s="51" t="s">
        <v>1668</v>
      </c>
      <c r="J1523" s="50" t="s">
        <v>3135</v>
      </c>
      <c r="K1523" t="str">
        <f t="shared" si="23"/>
        <v>M</v>
      </c>
    </row>
    <row r="1524" spans="1:11">
      <c r="A1524" s="48" t="s">
        <v>3719</v>
      </c>
      <c r="B1524" s="49" t="str">
        <f>_xlfn.XLOOKUP(Tabla8[[#This Row],[Codigo Area Liquidacion]],TBLAREA[PLANTA],TBLAREA[PROG])</f>
        <v>01</v>
      </c>
      <c r="C1524" s="50" t="s">
        <v>3036</v>
      </c>
      <c r="D1524" s="49" t="str">
        <f>Tabla8[[#This Row],[Numero Documento]]&amp;Tabla8[[#This Row],[PROG]]&amp;LEFT(Tabla8[[#This Row],[Tipo Empleado]],3)</f>
        <v>4020049783801EMP</v>
      </c>
      <c r="E1524" s="49" t="s">
        <v>3718</v>
      </c>
      <c r="F1524" s="50" t="s">
        <v>1744</v>
      </c>
      <c r="G1524" s="49" t="s">
        <v>3133</v>
      </c>
      <c r="H1524" s="49" t="s">
        <v>1116</v>
      </c>
      <c r="I1524" s="51" t="s">
        <v>1679</v>
      </c>
      <c r="J1524" s="50" t="s">
        <v>3136</v>
      </c>
      <c r="K1524" t="str">
        <f t="shared" si="23"/>
        <v>F</v>
      </c>
    </row>
    <row r="1525" spans="1:11">
      <c r="A1525" s="48" t="s">
        <v>3675</v>
      </c>
      <c r="B1525" s="49" t="str">
        <f>_xlfn.XLOOKUP(Tabla8[[#This Row],[Codigo Area Liquidacion]],TBLAREA[PLANTA],TBLAREA[PROG])</f>
        <v>01</v>
      </c>
      <c r="C1525" s="50" t="s">
        <v>3036</v>
      </c>
      <c r="D1525" s="49" t="str">
        <f>Tabla8[[#This Row],[Numero Documento]]&amp;Tabla8[[#This Row],[PROG]]&amp;LEFT(Tabla8[[#This Row],[Tipo Empleado]],3)</f>
        <v>4020051229701EMP</v>
      </c>
      <c r="E1525" s="49" t="s">
        <v>3674</v>
      </c>
      <c r="F1525" s="50" t="s">
        <v>1860</v>
      </c>
      <c r="G1525" s="49" t="s">
        <v>3133</v>
      </c>
      <c r="H1525" s="49" t="s">
        <v>1116</v>
      </c>
      <c r="I1525" s="51" t="s">
        <v>1679</v>
      </c>
      <c r="J1525" s="50" t="s">
        <v>3135</v>
      </c>
      <c r="K1525" t="str">
        <f t="shared" si="23"/>
        <v>M</v>
      </c>
    </row>
    <row r="1526" spans="1:11">
      <c r="A1526" s="48" t="s">
        <v>2251</v>
      </c>
      <c r="B1526" s="49" t="str">
        <f>_xlfn.XLOOKUP(Tabla8[[#This Row],[Codigo Area Liquidacion]],TBLAREA[PLANTA],TBLAREA[PROG])</f>
        <v>01</v>
      </c>
      <c r="C1526" s="50" t="s">
        <v>11</v>
      </c>
      <c r="D1526" s="49" t="str">
        <f>Tabla8[[#This Row],[Numero Documento]]&amp;Tabla8[[#This Row],[PROG]]&amp;LEFT(Tabla8[[#This Row],[Tipo Empleado]],3)</f>
        <v>4020056183101FIJ</v>
      </c>
      <c r="E1526" s="49" t="s">
        <v>1811</v>
      </c>
      <c r="F1526" s="50" t="s">
        <v>389</v>
      </c>
      <c r="G1526" s="49" t="s">
        <v>3133</v>
      </c>
      <c r="H1526" s="49" t="s">
        <v>255</v>
      </c>
      <c r="I1526" s="51" t="s">
        <v>1695</v>
      </c>
      <c r="J1526" s="50" t="s">
        <v>3135</v>
      </c>
      <c r="K1526" t="str">
        <f t="shared" si="23"/>
        <v>M</v>
      </c>
    </row>
    <row r="1527" spans="1:11">
      <c r="A1527" s="48" t="s">
        <v>3744</v>
      </c>
      <c r="B1527" s="49" t="str">
        <f>_xlfn.XLOOKUP(Tabla8[[#This Row],[Codigo Area Liquidacion]],TBLAREA[PLANTA],TBLAREA[PROG])</f>
        <v>01</v>
      </c>
      <c r="C1527" s="50" t="s">
        <v>3036</v>
      </c>
      <c r="D1527" s="49" t="str">
        <f>Tabla8[[#This Row],[Numero Documento]]&amp;Tabla8[[#This Row],[PROG]]&amp;LEFT(Tabla8[[#This Row],[Tipo Empleado]],3)</f>
        <v>4020058304101EMP</v>
      </c>
      <c r="E1527" s="49" t="s">
        <v>3743</v>
      </c>
      <c r="F1527" s="50" t="s">
        <v>561</v>
      </c>
      <c r="G1527" s="49" t="s">
        <v>3133</v>
      </c>
      <c r="H1527" s="49" t="s">
        <v>1116</v>
      </c>
      <c r="I1527" s="51" t="s">
        <v>1679</v>
      </c>
      <c r="J1527" s="50" t="s">
        <v>3136</v>
      </c>
      <c r="K1527" t="str">
        <f t="shared" si="23"/>
        <v>F</v>
      </c>
    </row>
    <row r="1528" spans="1:11">
      <c r="A1528" s="48" t="s">
        <v>3372</v>
      </c>
      <c r="B1528" s="49" t="str">
        <f>_xlfn.XLOOKUP(Tabla8[[#This Row],[Codigo Area Liquidacion]],TBLAREA[PLANTA],TBLAREA[PROG])</f>
        <v>13</v>
      </c>
      <c r="C1528" s="50" t="s">
        <v>11</v>
      </c>
      <c r="D1528" s="49" t="str">
        <f>Tabla8[[#This Row],[Numero Documento]]&amp;Tabla8[[#This Row],[PROG]]&amp;LEFT(Tabla8[[#This Row],[Tipo Empleado]],3)</f>
        <v>4020058481713FIJ</v>
      </c>
      <c r="E1528" s="49" t="s">
        <v>3371</v>
      </c>
      <c r="F1528" s="50" t="s">
        <v>10</v>
      </c>
      <c r="G1528" s="49" t="s">
        <v>3175</v>
      </c>
      <c r="H1528" s="49" t="s">
        <v>1952</v>
      </c>
      <c r="I1528" s="51" t="s">
        <v>1677</v>
      </c>
      <c r="J1528" s="50" t="s">
        <v>3136</v>
      </c>
      <c r="K1528" t="str">
        <f t="shared" si="23"/>
        <v>F</v>
      </c>
    </row>
    <row r="1529" spans="1:11">
      <c r="A1529" s="48" t="s">
        <v>3589</v>
      </c>
      <c r="B1529" s="49" t="str">
        <f>_xlfn.XLOOKUP(Tabla8[[#This Row],[Codigo Area Liquidacion]],TBLAREA[PLANTA],TBLAREA[PROG])</f>
        <v>01</v>
      </c>
      <c r="C1529" s="50" t="s">
        <v>3036</v>
      </c>
      <c r="D1529" s="49" t="str">
        <f>Tabla8[[#This Row],[Numero Documento]]&amp;Tabla8[[#This Row],[PROG]]&amp;LEFT(Tabla8[[#This Row],[Tipo Empleado]],3)</f>
        <v>4020063837301EMP</v>
      </c>
      <c r="E1529" s="49" t="s">
        <v>3588</v>
      </c>
      <c r="F1529" s="50" t="s">
        <v>1197</v>
      </c>
      <c r="G1529" s="49" t="s">
        <v>3133</v>
      </c>
      <c r="H1529" s="49" t="s">
        <v>1116</v>
      </c>
      <c r="I1529" s="51" t="s">
        <v>1679</v>
      </c>
      <c r="J1529" s="50" t="s">
        <v>3136</v>
      </c>
      <c r="K1529" t="str">
        <f t="shared" si="23"/>
        <v>F</v>
      </c>
    </row>
    <row r="1530" spans="1:11">
      <c r="A1530" s="48" t="s">
        <v>4142</v>
      </c>
      <c r="B1530" s="49" t="str">
        <f>_xlfn.XLOOKUP(Tabla8[[#This Row],[Codigo Area Liquidacion]],TBLAREA[PLANTA],TBLAREA[PROG])</f>
        <v>01</v>
      </c>
      <c r="C1530" s="50" t="s">
        <v>3045</v>
      </c>
      <c r="D1530" s="49" t="str">
        <f>Tabla8[[#This Row],[Numero Documento]]&amp;Tabla8[[#This Row],[PROG]]&amp;LEFT(Tabla8[[#This Row],[Tipo Empleado]],3)</f>
        <v>4020065574001PER</v>
      </c>
      <c r="E1530" s="49" t="s">
        <v>3976</v>
      </c>
      <c r="F1530" s="50" t="s">
        <v>1060</v>
      </c>
      <c r="G1530" s="49" t="s">
        <v>3133</v>
      </c>
      <c r="H1530" s="49" t="s">
        <v>1116</v>
      </c>
      <c r="I1530" s="51" t="s">
        <v>1679</v>
      </c>
      <c r="J1530" s="50" t="s">
        <v>3135</v>
      </c>
      <c r="K1530" t="str">
        <f t="shared" si="23"/>
        <v>M</v>
      </c>
    </row>
    <row r="1531" spans="1:11">
      <c r="A1531" s="48" t="s">
        <v>2306</v>
      </c>
      <c r="B1531" s="49" t="str">
        <f>_xlfn.XLOOKUP(Tabla8[[#This Row],[Codigo Area Liquidacion]],TBLAREA[PLANTA],TBLAREA[PROG])</f>
        <v>13</v>
      </c>
      <c r="C1531" s="50" t="s">
        <v>11</v>
      </c>
      <c r="D1531" s="49" t="str">
        <f>Tabla8[[#This Row],[Numero Documento]]&amp;Tabla8[[#This Row],[PROG]]&amp;LEFT(Tabla8[[#This Row],[Tipo Empleado]],3)</f>
        <v>4020065613613FIJ</v>
      </c>
      <c r="E1531" s="49" t="s">
        <v>1034</v>
      </c>
      <c r="F1531" s="50" t="s">
        <v>210</v>
      </c>
      <c r="G1531" s="49" t="s">
        <v>3175</v>
      </c>
      <c r="H1531" s="49" t="s">
        <v>342</v>
      </c>
      <c r="I1531" s="51" t="s">
        <v>1670</v>
      </c>
      <c r="J1531" s="50" t="s">
        <v>3136</v>
      </c>
      <c r="K1531" t="str">
        <f t="shared" si="23"/>
        <v>F</v>
      </c>
    </row>
    <row r="1532" spans="1:11">
      <c r="A1532" s="48" t="s">
        <v>2848</v>
      </c>
      <c r="B1532" s="49" t="str">
        <f>_xlfn.XLOOKUP(Tabla8[[#This Row],[Codigo Area Liquidacion]],TBLAREA[PLANTA],TBLAREA[PROG])</f>
        <v>01</v>
      </c>
      <c r="C1532" s="50" t="s">
        <v>3036</v>
      </c>
      <c r="D1532" s="49" t="str">
        <f>Tabla8[[#This Row],[Numero Documento]]&amp;Tabla8[[#This Row],[PROG]]&amp;LEFT(Tabla8[[#This Row],[Tipo Empleado]],3)</f>
        <v>4020067836101EMP</v>
      </c>
      <c r="E1532" s="49" t="s">
        <v>1639</v>
      </c>
      <c r="F1532" s="50" t="s">
        <v>1587</v>
      </c>
      <c r="G1532" s="49" t="s">
        <v>3133</v>
      </c>
      <c r="H1532" s="49" t="s">
        <v>1116</v>
      </c>
      <c r="I1532" s="51" t="s">
        <v>1679</v>
      </c>
      <c r="J1532" s="50" t="s">
        <v>3135</v>
      </c>
      <c r="K1532" t="str">
        <f t="shared" si="23"/>
        <v>M</v>
      </c>
    </row>
    <row r="1533" spans="1:11">
      <c r="A1533" s="48" t="s">
        <v>2308</v>
      </c>
      <c r="B1533" s="49" t="str">
        <f>_xlfn.XLOOKUP(Tabla8[[#This Row],[Codigo Area Liquidacion]],TBLAREA[PLANTA],TBLAREA[PROG])</f>
        <v>13</v>
      </c>
      <c r="C1533" s="50" t="s">
        <v>11</v>
      </c>
      <c r="D1533" s="49" t="str">
        <f>Tabla8[[#This Row],[Numero Documento]]&amp;Tabla8[[#This Row],[PROG]]&amp;LEFT(Tabla8[[#This Row],[Tipo Empleado]],3)</f>
        <v>4020072302713FIJ</v>
      </c>
      <c r="E1533" s="49" t="s">
        <v>1209</v>
      </c>
      <c r="F1533" s="50" t="s">
        <v>210</v>
      </c>
      <c r="G1533" s="49" t="s">
        <v>3175</v>
      </c>
      <c r="H1533" s="49" t="s">
        <v>342</v>
      </c>
      <c r="I1533" s="51" t="s">
        <v>1670</v>
      </c>
      <c r="J1533" s="50" t="s">
        <v>3136</v>
      </c>
      <c r="K1533" t="str">
        <f t="shared" si="23"/>
        <v>F</v>
      </c>
    </row>
    <row r="1534" spans="1:11">
      <c r="A1534" s="48" t="s">
        <v>2300</v>
      </c>
      <c r="B1534" s="49" t="str">
        <f>_xlfn.XLOOKUP(Tabla8[[#This Row],[Codigo Area Liquidacion]],TBLAREA[PLANTA],TBLAREA[PROG])</f>
        <v>13</v>
      </c>
      <c r="C1534" s="50" t="s">
        <v>11</v>
      </c>
      <c r="D1534" s="49" t="str">
        <f>Tabla8[[#This Row],[Numero Documento]]&amp;Tabla8[[#This Row],[PROG]]&amp;LEFT(Tabla8[[#This Row],[Tipo Empleado]],3)</f>
        <v>4020073974213FIJ</v>
      </c>
      <c r="E1534" s="49" t="s">
        <v>1812</v>
      </c>
      <c r="F1534" s="50" t="s">
        <v>381</v>
      </c>
      <c r="G1534" s="49" t="s">
        <v>3175</v>
      </c>
      <c r="H1534" s="49" t="s">
        <v>342</v>
      </c>
      <c r="I1534" s="51" t="s">
        <v>1670</v>
      </c>
      <c r="J1534" s="50" t="s">
        <v>3136</v>
      </c>
      <c r="K1534" t="str">
        <f t="shared" si="23"/>
        <v>F</v>
      </c>
    </row>
    <row r="1535" spans="1:11">
      <c r="A1535" s="48" t="s">
        <v>4143</v>
      </c>
      <c r="B1535" s="49" t="str">
        <f>_xlfn.XLOOKUP(Tabla8[[#This Row],[Codigo Area Liquidacion]],TBLAREA[PLANTA],TBLAREA[PROG])</f>
        <v>01</v>
      </c>
      <c r="C1535" s="50" t="s">
        <v>3045</v>
      </c>
      <c r="D1535" s="49" t="str">
        <f>Tabla8[[#This Row],[Numero Documento]]&amp;Tabla8[[#This Row],[PROG]]&amp;LEFT(Tabla8[[#This Row],[Tipo Empleado]],3)</f>
        <v>4020089436401PER</v>
      </c>
      <c r="E1535" s="49" t="s">
        <v>3977</v>
      </c>
      <c r="F1535" s="50" t="s">
        <v>1060</v>
      </c>
      <c r="G1535" s="49" t="s">
        <v>3133</v>
      </c>
      <c r="H1535" s="49" t="s">
        <v>1116</v>
      </c>
      <c r="I1535" s="51" t="s">
        <v>1679</v>
      </c>
      <c r="J1535" s="50" t="s">
        <v>3135</v>
      </c>
      <c r="K1535" t="str">
        <f t="shared" si="23"/>
        <v>M</v>
      </c>
    </row>
    <row r="1536" spans="1:11">
      <c r="A1536" s="48" t="s">
        <v>4144</v>
      </c>
      <c r="B1536" s="49" t="str">
        <f>_xlfn.XLOOKUP(Tabla8[[#This Row],[Codigo Area Liquidacion]],TBLAREA[PLANTA],TBLAREA[PROG])</f>
        <v>01</v>
      </c>
      <c r="C1536" s="50" t="s">
        <v>3045</v>
      </c>
      <c r="D1536" s="49" t="str">
        <f>Tabla8[[#This Row],[Numero Documento]]&amp;Tabla8[[#This Row],[PROG]]&amp;LEFT(Tabla8[[#This Row],[Tipo Empleado]],3)</f>
        <v>4020212786601PER</v>
      </c>
      <c r="E1536" s="49" t="s">
        <v>3978</v>
      </c>
      <c r="F1536" s="50" t="s">
        <v>1060</v>
      </c>
      <c r="G1536" s="49" t="s">
        <v>3133</v>
      </c>
      <c r="H1536" s="49" t="s">
        <v>1116</v>
      </c>
      <c r="I1536" s="51" t="s">
        <v>1679</v>
      </c>
      <c r="J1536" s="50" t="s">
        <v>3135</v>
      </c>
      <c r="K1536" t="str">
        <f t="shared" si="23"/>
        <v>M</v>
      </c>
    </row>
    <row r="1537" spans="1:11">
      <c r="A1537" s="48" t="s">
        <v>2601</v>
      </c>
      <c r="B1537" s="49" t="str">
        <f>_xlfn.XLOOKUP(Tabla8[[#This Row],[Codigo Area Liquidacion]],TBLAREA[PLANTA],TBLAREA[PROG])</f>
        <v>11</v>
      </c>
      <c r="C1537" s="50" t="s">
        <v>11</v>
      </c>
      <c r="D1537" s="49" t="str">
        <f>Tabla8[[#This Row],[Numero Documento]]&amp;Tabla8[[#This Row],[PROG]]&amp;LEFT(Tabla8[[#This Row],[Tipo Empleado]],3)</f>
        <v>4020892351211FIJ</v>
      </c>
      <c r="E1537" s="49" t="s">
        <v>1161</v>
      </c>
      <c r="F1537" s="50" t="s">
        <v>42</v>
      </c>
      <c r="G1537" s="49" t="s">
        <v>3145</v>
      </c>
      <c r="H1537" s="49" t="s">
        <v>18</v>
      </c>
      <c r="I1537" s="51" t="s">
        <v>1729</v>
      </c>
      <c r="J1537" s="50" t="s">
        <v>3135</v>
      </c>
      <c r="K1537" t="str">
        <f t="shared" si="23"/>
        <v>M</v>
      </c>
    </row>
    <row r="1538" spans="1:11">
      <c r="A1538" s="48" t="s">
        <v>2385</v>
      </c>
      <c r="B1538" s="49" t="str">
        <f>_xlfn.XLOOKUP(Tabla8[[#This Row],[Codigo Area Liquidacion]],TBLAREA[PLANTA],TBLAREA[PROG])</f>
        <v>13</v>
      </c>
      <c r="C1538" s="50" t="s">
        <v>11</v>
      </c>
      <c r="D1538" s="49" t="str">
        <f>Tabla8[[#This Row],[Numero Documento]]&amp;Tabla8[[#This Row],[PROG]]&amp;LEFT(Tabla8[[#This Row],[Tipo Empleado]],3)</f>
        <v>4020900797613FIJ</v>
      </c>
      <c r="E1538" s="49" t="s">
        <v>1038</v>
      </c>
      <c r="F1538" s="50" t="s">
        <v>210</v>
      </c>
      <c r="G1538" s="49" t="s">
        <v>3175</v>
      </c>
      <c r="H1538" s="49" t="s">
        <v>342</v>
      </c>
      <c r="I1538" s="51" t="s">
        <v>1670</v>
      </c>
      <c r="J1538" s="50" t="s">
        <v>3136</v>
      </c>
      <c r="K1538" t="str">
        <f t="shared" si="23"/>
        <v>F</v>
      </c>
    </row>
    <row r="1539" spans="1:11">
      <c r="A1539" s="48" t="s">
        <v>4145</v>
      </c>
      <c r="B1539" s="49" t="str">
        <f>_xlfn.XLOOKUP(Tabla8[[#This Row],[Codigo Area Liquidacion]],TBLAREA[PLANTA],TBLAREA[PROG])</f>
        <v>01</v>
      </c>
      <c r="C1539" s="50" t="s">
        <v>3045</v>
      </c>
      <c r="D1539" s="49" t="str">
        <f>Tabla8[[#This Row],[Numero Documento]]&amp;Tabla8[[#This Row],[PROG]]&amp;LEFT(Tabla8[[#This Row],[Tipo Empleado]],3)</f>
        <v>4020908112001PER</v>
      </c>
      <c r="E1539" s="49" t="s">
        <v>3979</v>
      </c>
      <c r="F1539" s="50" t="s">
        <v>1060</v>
      </c>
      <c r="G1539" s="49" t="s">
        <v>3133</v>
      </c>
      <c r="H1539" s="49" t="s">
        <v>1116</v>
      </c>
      <c r="I1539" s="51" t="s">
        <v>1679</v>
      </c>
      <c r="J1539" s="50" t="s">
        <v>3135</v>
      </c>
      <c r="K1539" t="str">
        <f t="shared" si="23"/>
        <v>M</v>
      </c>
    </row>
    <row r="1540" spans="1:11">
      <c r="A1540" s="48" t="s">
        <v>3128</v>
      </c>
      <c r="B1540" s="49" t="str">
        <f>_xlfn.XLOOKUP(Tabla8[[#This Row],[Codigo Area Liquidacion]],TBLAREA[PLANTA],TBLAREA[PROG])</f>
        <v>01</v>
      </c>
      <c r="C1540" s="50" t="s">
        <v>3045</v>
      </c>
      <c r="D1540" s="49" t="str">
        <f>Tabla8[[#This Row],[Numero Documento]]&amp;Tabla8[[#This Row],[PROG]]&amp;LEFT(Tabla8[[#This Row],[Tipo Empleado]],3)</f>
        <v>4020914562801PER</v>
      </c>
      <c r="E1540" s="49" t="s">
        <v>3127</v>
      </c>
      <c r="F1540" s="50" t="s">
        <v>1060</v>
      </c>
      <c r="G1540" s="49" t="s">
        <v>3133</v>
      </c>
      <c r="H1540" s="49" t="s">
        <v>1116</v>
      </c>
      <c r="I1540" s="51" t="s">
        <v>1679</v>
      </c>
      <c r="J1540" s="50" t="s">
        <v>3136</v>
      </c>
      <c r="K1540" t="str">
        <f t="shared" si="23"/>
        <v>F</v>
      </c>
    </row>
    <row r="1541" spans="1:11">
      <c r="A1541" s="52" t="s">
        <v>3306</v>
      </c>
      <c r="B1541" s="49" t="str">
        <f>_xlfn.XLOOKUP(Tabla8[[#This Row],[Codigo Area Liquidacion]],TBLAREA[PLANTA],TBLAREA[PROG])</f>
        <v>01</v>
      </c>
      <c r="C1541" s="50" t="s">
        <v>11</v>
      </c>
      <c r="D1541" s="49" t="str">
        <f>Tabla8[[#This Row],[Numero Documento]]&amp;Tabla8[[#This Row],[PROG]]&amp;LEFT(Tabla8[[#This Row],[Tipo Empleado]],3)</f>
        <v>4020917698701FIJ</v>
      </c>
      <c r="E1541" s="49" t="s">
        <v>3274</v>
      </c>
      <c r="F1541" s="50" t="s">
        <v>389</v>
      </c>
      <c r="G1541" s="49" t="s">
        <v>3133</v>
      </c>
      <c r="H1541" s="49" t="s">
        <v>282</v>
      </c>
      <c r="I1541" s="51" t="s">
        <v>1721</v>
      </c>
      <c r="J1541" s="50" t="s">
        <v>3135</v>
      </c>
      <c r="K1541" t="str">
        <f t="shared" ref="K1541:K1604" si="24">LEFT(J1541,1)</f>
        <v>M</v>
      </c>
    </row>
    <row r="1542" spans="1:11">
      <c r="A1542" s="48" t="s">
        <v>3306</v>
      </c>
      <c r="B1542" s="49" t="str">
        <f>_xlfn.XLOOKUP(Tabla8[[#This Row],[Codigo Area Liquidacion]],TBLAREA[PLANTA],TBLAREA[PROG])</f>
        <v>01</v>
      </c>
      <c r="C1542" s="50" t="s">
        <v>11</v>
      </c>
      <c r="D1542" s="49" t="str">
        <f>Tabla8[[#This Row],[Numero Documento]]&amp;Tabla8[[#This Row],[PROG]]&amp;LEFT(Tabla8[[#This Row],[Tipo Empleado]],3)</f>
        <v>4020917698701FIJ</v>
      </c>
      <c r="E1542" s="49" t="s">
        <v>3274</v>
      </c>
      <c r="F1542" s="50" t="s">
        <v>218</v>
      </c>
      <c r="G1542" s="49" t="s">
        <v>3133</v>
      </c>
      <c r="H1542" s="49" t="s">
        <v>282</v>
      </c>
      <c r="I1542" s="51" t="s">
        <v>1721</v>
      </c>
      <c r="J1542" s="50" t="s">
        <v>3135</v>
      </c>
      <c r="K1542" t="str">
        <f t="shared" si="24"/>
        <v>M</v>
      </c>
    </row>
    <row r="1543" spans="1:11">
      <c r="A1543" s="48" t="s">
        <v>2881</v>
      </c>
      <c r="B1543" s="49" t="str">
        <f>_xlfn.XLOOKUP(Tabla8[[#This Row],[Codigo Area Liquidacion]],TBLAREA[PLANTA],TBLAREA[PROG])</f>
        <v>01</v>
      </c>
      <c r="C1543" s="50" t="s">
        <v>3036</v>
      </c>
      <c r="D1543" s="49" t="str">
        <f>Tabla8[[#This Row],[Numero Documento]]&amp;Tabla8[[#This Row],[PROG]]&amp;LEFT(Tabla8[[#This Row],[Tipo Empleado]],3)</f>
        <v>4020924756401EMP</v>
      </c>
      <c r="E1543" s="49" t="s">
        <v>1914</v>
      </c>
      <c r="F1543" s="50" t="s">
        <v>1944</v>
      </c>
      <c r="G1543" s="49" t="s">
        <v>3133</v>
      </c>
      <c r="H1543" s="49" t="s">
        <v>1116</v>
      </c>
      <c r="I1543" s="51" t="s">
        <v>1679</v>
      </c>
      <c r="J1543" s="50" t="s">
        <v>3136</v>
      </c>
      <c r="K1543" t="str">
        <f t="shared" si="24"/>
        <v>F</v>
      </c>
    </row>
    <row r="1544" spans="1:11">
      <c r="A1544" s="48" t="s">
        <v>2516</v>
      </c>
      <c r="B1544" s="49" t="str">
        <f>_xlfn.XLOOKUP(Tabla8[[#This Row],[Codigo Area Liquidacion]],TBLAREA[PLANTA],TBLAREA[PROG])</f>
        <v>13</v>
      </c>
      <c r="C1544" s="50" t="s">
        <v>11</v>
      </c>
      <c r="D1544" s="49" t="str">
        <f>Tabla8[[#This Row],[Numero Documento]]&amp;Tabla8[[#This Row],[PROG]]&amp;LEFT(Tabla8[[#This Row],[Tipo Empleado]],3)</f>
        <v>4020926382713FIJ</v>
      </c>
      <c r="E1544" s="49" t="s">
        <v>1813</v>
      </c>
      <c r="F1544" s="50" t="s">
        <v>10</v>
      </c>
      <c r="G1544" s="49" t="s">
        <v>3175</v>
      </c>
      <c r="H1544" s="49" t="s">
        <v>1952</v>
      </c>
      <c r="I1544" s="51" t="s">
        <v>1677</v>
      </c>
      <c r="J1544" s="50" t="s">
        <v>3136</v>
      </c>
      <c r="K1544" t="str">
        <f t="shared" si="24"/>
        <v>F</v>
      </c>
    </row>
    <row r="1545" spans="1:11">
      <c r="A1545" s="48" t="s">
        <v>3645</v>
      </c>
      <c r="B1545" s="49" t="str">
        <f>_xlfn.XLOOKUP(Tabla8[[#This Row],[Codigo Area Liquidacion]],TBLAREA[PLANTA],TBLAREA[PROG])</f>
        <v>01</v>
      </c>
      <c r="C1545" s="50" t="s">
        <v>3036</v>
      </c>
      <c r="D1545" s="49" t="str">
        <f>Tabla8[[#This Row],[Numero Documento]]&amp;Tabla8[[#This Row],[PROG]]&amp;LEFT(Tabla8[[#This Row],[Tipo Empleado]],3)</f>
        <v>4020997158501EMP</v>
      </c>
      <c r="E1545" s="49" t="s">
        <v>3644</v>
      </c>
      <c r="F1545" s="50" t="s">
        <v>1839</v>
      </c>
      <c r="G1545" s="49" t="s">
        <v>3133</v>
      </c>
      <c r="H1545" s="49" t="s">
        <v>1116</v>
      </c>
      <c r="I1545" s="51" t="s">
        <v>1679</v>
      </c>
      <c r="J1545" s="50" t="s">
        <v>3135</v>
      </c>
      <c r="K1545" t="str">
        <f t="shared" si="24"/>
        <v>M</v>
      </c>
    </row>
    <row r="1546" spans="1:11">
      <c r="A1546" s="48" t="s">
        <v>3506</v>
      </c>
      <c r="B1546" s="49" t="str">
        <f>_xlfn.XLOOKUP(Tabla8[[#This Row],[Codigo Area Liquidacion]],TBLAREA[PLANTA],TBLAREA[PROG])</f>
        <v>11</v>
      </c>
      <c r="C1546" s="50" t="s">
        <v>11</v>
      </c>
      <c r="D1546" s="49" t="str">
        <f>Tabla8[[#This Row],[Numero Documento]]&amp;Tabla8[[#This Row],[PROG]]&amp;LEFT(Tabla8[[#This Row],[Tipo Empleado]],3)</f>
        <v>4021005820811FIJ</v>
      </c>
      <c r="E1546" s="49" t="s">
        <v>3505</v>
      </c>
      <c r="F1546" s="50" t="s">
        <v>55</v>
      </c>
      <c r="G1546" s="49" t="s">
        <v>3145</v>
      </c>
      <c r="H1546" s="49" t="s">
        <v>1106</v>
      </c>
      <c r="I1546" s="51" t="s">
        <v>1726</v>
      </c>
      <c r="J1546" s="50" t="s">
        <v>3136</v>
      </c>
      <c r="K1546" t="str">
        <f t="shared" si="24"/>
        <v>F</v>
      </c>
    </row>
    <row r="1547" spans="1:11">
      <c r="A1547" s="48" t="s">
        <v>2486</v>
      </c>
      <c r="B1547" s="49" t="str">
        <f>_xlfn.XLOOKUP(Tabla8[[#This Row],[Codigo Area Liquidacion]],TBLAREA[PLANTA],TBLAREA[PROG])</f>
        <v>01</v>
      </c>
      <c r="C1547" s="50" t="s">
        <v>11</v>
      </c>
      <c r="D1547" s="49" t="str">
        <f>Tabla8[[#This Row],[Numero Documento]]&amp;Tabla8[[#This Row],[PROG]]&amp;LEFT(Tabla8[[#This Row],[Tipo Empleado]],3)</f>
        <v>4021021856201FIJ</v>
      </c>
      <c r="E1547" s="49" t="s">
        <v>1048</v>
      </c>
      <c r="F1547" s="50" t="s">
        <v>10</v>
      </c>
      <c r="G1547" s="49" t="s">
        <v>3133</v>
      </c>
      <c r="H1547" s="49" t="s">
        <v>1958</v>
      </c>
      <c r="I1547" s="51" t="s">
        <v>1676</v>
      </c>
      <c r="J1547" s="50" t="s">
        <v>3136</v>
      </c>
      <c r="K1547" t="str">
        <f t="shared" si="24"/>
        <v>F</v>
      </c>
    </row>
    <row r="1548" spans="1:11">
      <c r="A1548" s="48" t="s">
        <v>2482</v>
      </c>
      <c r="B1548" s="49" t="str">
        <f>_xlfn.XLOOKUP(Tabla8[[#This Row],[Codigo Area Liquidacion]],TBLAREA[PLANTA],TBLAREA[PROG])</f>
        <v>13</v>
      </c>
      <c r="C1548" s="50" t="s">
        <v>11</v>
      </c>
      <c r="D1548" s="49" t="str">
        <f>Tabla8[[#This Row],[Numero Documento]]&amp;Tabla8[[#This Row],[PROG]]&amp;LEFT(Tabla8[[#This Row],[Tipo Empleado]],3)</f>
        <v>4021042496213FIJ</v>
      </c>
      <c r="E1548" s="49" t="s">
        <v>1249</v>
      </c>
      <c r="F1548" s="50" t="s">
        <v>210</v>
      </c>
      <c r="G1548" s="49" t="s">
        <v>3175</v>
      </c>
      <c r="H1548" s="49" t="s">
        <v>1952</v>
      </c>
      <c r="I1548" s="51" t="s">
        <v>1677</v>
      </c>
      <c r="J1548" s="50" t="s">
        <v>3136</v>
      </c>
      <c r="K1548" t="str">
        <f t="shared" si="24"/>
        <v>F</v>
      </c>
    </row>
    <row r="1549" spans="1:11">
      <c r="A1549" s="48" t="s">
        <v>2670</v>
      </c>
      <c r="B1549" s="49" t="str">
        <f>_xlfn.XLOOKUP(Tabla8[[#This Row],[Codigo Area Liquidacion]],TBLAREA[PLANTA],TBLAREA[PROG])</f>
        <v>11</v>
      </c>
      <c r="C1549" s="50" t="s">
        <v>11</v>
      </c>
      <c r="D1549" s="49" t="str">
        <f>Tabla8[[#This Row],[Numero Documento]]&amp;Tabla8[[#This Row],[PROG]]&amp;LEFT(Tabla8[[#This Row],[Tipo Empleado]],3)</f>
        <v>4021093077811FIJ</v>
      </c>
      <c r="E1549" s="49" t="s">
        <v>1189</v>
      </c>
      <c r="F1549" s="50" t="s">
        <v>60</v>
      </c>
      <c r="G1549" s="49" t="s">
        <v>3145</v>
      </c>
      <c r="H1549" s="49" t="s">
        <v>728</v>
      </c>
      <c r="I1549" s="51" t="s">
        <v>1674</v>
      </c>
      <c r="J1549" s="50" t="s">
        <v>3136</v>
      </c>
      <c r="K1549" t="str">
        <f t="shared" si="24"/>
        <v>F</v>
      </c>
    </row>
    <row r="1550" spans="1:11">
      <c r="A1550" s="48" t="s">
        <v>3629</v>
      </c>
      <c r="B1550" s="49" t="str">
        <f>_xlfn.XLOOKUP(Tabla8[[#This Row],[Codigo Area Liquidacion]],TBLAREA[PLANTA],TBLAREA[PROG])</f>
        <v>01</v>
      </c>
      <c r="C1550" s="50" t="s">
        <v>3036</v>
      </c>
      <c r="D1550" s="49" t="str">
        <f>Tabla8[[#This Row],[Numero Documento]]&amp;Tabla8[[#This Row],[PROG]]&amp;LEFT(Tabla8[[#This Row],[Tipo Empleado]],3)</f>
        <v>4021093817701EMP</v>
      </c>
      <c r="E1550" s="49" t="s">
        <v>3628</v>
      </c>
      <c r="F1550" s="50" t="s">
        <v>1173</v>
      </c>
      <c r="G1550" s="49" t="s">
        <v>3133</v>
      </c>
      <c r="H1550" s="49" t="s">
        <v>1116</v>
      </c>
      <c r="I1550" s="51" t="s">
        <v>1679</v>
      </c>
      <c r="J1550" s="50" t="s">
        <v>3135</v>
      </c>
      <c r="K1550" t="str">
        <f t="shared" si="24"/>
        <v>M</v>
      </c>
    </row>
    <row r="1551" spans="1:11">
      <c r="A1551" s="48" t="s">
        <v>2065</v>
      </c>
      <c r="B1551" s="49" t="str">
        <f>_xlfn.XLOOKUP(Tabla8[[#This Row],[Codigo Area Liquidacion]],TBLAREA[PLANTA],TBLAREA[PROG])</f>
        <v>01</v>
      </c>
      <c r="C1551" s="50" t="s">
        <v>11</v>
      </c>
      <c r="D1551" s="49" t="str">
        <f>Tabla8[[#This Row],[Numero Documento]]&amp;Tabla8[[#This Row],[PROG]]&amp;LEFT(Tabla8[[#This Row],[Tipo Empleado]],3)</f>
        <v>4021116593701FIJ</v>
      </c>
      <c r="E1551" s="49" t="s">
        <v>1222</v>
      </c>
      <c r="F1551" s="50" t="s">
        <v>10</v>
      </c>
      <c r="G1551" s="49" t="s">
        <v>3133</v>
      </c>
      <c r="H1551" s="49" t="s">
        <v>266</v>
      </c>
      <c r="I1551" s="51" t="s">
        <v>1687</v>
      </c>
      <c r="J1551" s="50" t="s">
        <v>3136</v>
      </c>
      <c r="K1551" t="str">
        <f t="shared" si="24"/>
        <v>F</v>
      </c>
    </row>
    <row r="1552" spans="1:11">
      <c r="A1552" s="48" t="s">
        <v>4146</v>
      </c>
      <c r="B1552" s="49" t="str">
        <f>_xlfn.XLOOKUP(Tabla8[[#This Row],[Codigo Area Liquidacion]],TBLAREA[PLANTA],TBLAREA[PROG])</f>
        <v>13</v>
      </c>
      <c r="C1552" s="50" t="s">
        <v>11</v>
      </c>
      <c r="D1552" s="49" t="str">
        <f>Tabla8[[#This Row],[Numero Documento]]&amp;Tabla8[[#This Row],[PROG]]&amp;LEFT(Tabla8[[#This Row],[Tipo Empleado]],3)</f>
        <v>4021119481213FIJ</v>
      </c>
      <c r="E1552" s="49" t="s">
        <v>3980</v>
      </c>
      <c r="F1552" s="50" t="s">
        <v>381</v>
      </c>
      <c r="G1552" s="49" t="s">
        <v>3175</v>
      </c>
      <c r="H1552" s="49" t="s">
        <v>342</v>
      </c>
      <c r="I1552" s="51" t="s">
        <v>1670</v>
      </c>
      <c r="J1552" s="50" t="s">
        <v>3135</v>
      </c>
      <c r="K1552" t="str">
        <f t="shared" si="24"/>
        <v>M</v>
      </c>
    </row>
    <row r="1553" spans="1:11">
      <c r="A1553" s="48" t="s">
        <v>3320</v>
      </c>
      <c r="B1553" s="49" t="str">
        <f>_xlfn.XLOOKUP(Tabla8[[#This Row],[Codigo Area Liquidacion]],TBLAREA[PLANTA],TBLAREA[PROG])</f>
        <v>01</v>
      </c>
      <c r="C1553" s="50" t="s">
        <v>3045</v>
      </c>
      <c r="D1553" s="49" t="str">
        <f>Tabla8[[#This Row],[Numero Documento]]&amp;Tabla8[[#This Row],[PROG]]&amp;LEFT(Tabla8[[#This Row],[Tipo Empleado]],3)</f>
        <v>4021199658801PER</v>
      </c>
      <c r="E1553" s="49" t="s">
        <v>3287</v>
      </c>
      <c r="F1553" s="50" t="s">
        <v>1060</v>
      </c>
      <c r="G1553" s="49" t="s">
        <v>3133</v>
      </c>
      <c r="H1553" s="49" t="s">
        <v>1116</v>
      </c>
      <c r="I1553" s="51" t="s">
        <v>1679</v>
      </c>
      <c r="J1553" s="50" t="s">
        <v>3135</v>
      </c>
      <c r="K1553" t="str">
        <f t="shared" si="24"/>
        <v>M</v>
      </c>
    </row>
    <row r="1554" spans="1:11">
      <c r="A1554" s="52" t="s">
        <v>2076</v>
      </c>
      <c r="B1554" s="49" t="str">
        <f>_xlfn.XLOOKUP(Tabla8[[#This Row],[Codigo Area Liquidacion]],TBLAREA[PLANTA],TBLAREA[PROG])</f>
        <v>01</v>
      </c>
      <c r="C1554" s="50" t="s">
        <v>3036</v>
      </c>
      <c r="D1554" s="49" t="str">
        <f>Tabla8[[#This Row],[Numero Documento]]&amp;Tabla8[[#This Row],[PROG]]&amp;LEFT(Tabla8[[#This Row],[Tipo Empleado]],3)</f>
        <v>4021223775001EMP</v>
      </c>
      <c r="E1554" s="49" t="s">
        <v>1607</v>
      </c>
      <c r="F1554" s="50" t="s">
        <v>389</v>
      </c>
      <c r="G1554" s="49" t="s">
        <v>3133</v>
      </c>
      <c r="H1554" s="49" t="s">
        <v>1116</v>
      </c>
      <c r="I1554" s="51" t="s">
        <v>1679</v>
      </c>
      <c r="J1554" s="50" t="s">
        <v>3136</v>
      </c>
      <c r="K1554" t="str">
        <f t="shared" si="24"/>
        <v>F</v>
      </c>
    </row>
    <row r="1555" spans="1:11">
      <c r="A1555" s="48" t="s">
        <v>2076</v>
      </c>
      <c r="B1555" s="49" t="str">
        <f>_xlfn.XLOOKUP(Tabla8[[#This Row],[Codigo Area Liquidacion]],TBLAREA[PLANTA],TBLAREA[PROG])</f>
        <v>01</v>
      </c>
      <c r="C1555" s="50" t="s">
        <v>11</v>
      </c>
      <c r="D1555" s="49" t="str">
        <f>Tabla8[[#This Row],[Numero Documento]]&amp;Tabla8[[#This Row],[PROG]]&amp;LEFT(Tabla8[[#This Row],[Tipo Empleado]],3)</f>
        <v>4021223775001FIJ</v>
      </c>
      <c r="E1555" s="49" t="s">
        <v>1607</v>
      </c>
      <c r="F1555" s="50" t="s">
        <v>389</v>
      </c>
      <c r="G1555" s="49" t="s">
        <v>3133</v>
      </c>
      <c r="H1555" s="49" t="s">
        <v>1956</v>
      </c>
      <c r="I1555" s="51" t="s">
        <v>1699</v>
      </c>
      <c r="J1555" s="50" t="s">
        <v>3136</v>
      </c>
      <c r="K1555" t="str">
        <f t="shared" si="24"/>
        <v>F</v>
      </c>
    </row>
    <row r="1556" spans="1:11">
      <c r="A1556" s="48" t="s">
        <v>3321</v>
      </c>
      <c r="B1556" s="49" t="str">
        <f>_xlfn.XLOOKUP(Tabla8[[#This Row],[Codigo Area Liquidacion]],TBLAREA[PLANTA],TBLAREA[PROG])</f>
        <v>01</v>
      </c>
      <c r="C1556" s="50" t="s">
        <v>3045</v>
      </c>
      <c r="D1556" s="49" t="str">
        <f>Tabla8[[#This Row],[Numero Documento]]&amp;Tabla8[[#This Row],[PROG]]&amp;LEFT(Tabla8[[#This Row],[Tipo Empleado]],3)</f>
        <v>4021229737401PER</v>
      </c>
      <c r="E1556" s="49" t="s">
        <v>3288</v>
      </c>
      <c r="F1556" s="50" t="s">
        <v>1060</v>
      </c>
      <c r="G1556" s="49" t="s">
        <v>3133</v>
      </c>
      <c r="H1556" s="49" t="s">
        <v>1116</v>
      </c>
      <c r="I1556" s="51" t="s">
        <v>1679</v>
      </c>
      <c r="J1556" s="50" t="s">
        <v>3135</v>
      </c>
      <c r="K1556" t="str">
        <f t="shared" si="24"/>
        <v>M</v>
      </c>
    </row>
    <row r="1557" spans="1:11">
      <c r="A1557" s="48" t="s">
        <v>3059</v>
      </c>
      <c r="B1557" s="49" t="str">
        <f>_xlfn.XLOOKUP(Tabla8[[#This Row],[Codigo Area Liquidacion]],TBLAREA[PLANTA],TBLAREA[PROG])</f>
        <v>13</v>
      </c>
      <c r="C1557" s="50" t="s">
        <v>11</v>
      </c>
      <c r="D1557" s="49" t="str">
        <f>Tabla8[[#This Row],[Numero Documento]]&amp;Tabla8[[#This Row],[PROG]]&amp;LEFT(Tabla8[[#This Row],[Tipo Empleado]],3)</f>
        <v>4021231769313FIJ</v>
      </c>
      <c r="E1557" s="49" t="s">
        <v>3073</v>
      </c>
      <c r="F1557" s="50" t="s">
        <v>55</v>
      </c>
      <c r="G1557" s="49" t="s">
        <v>3175</v>
      </c>
      <c r="H1557" s="49" t="s">
        <v>342</v>
      </c>
      <c r="I1557" s="51" t="s">
        <v>1670</v>
      </c>
      <c r="J1557" s="50" t="s">
        <v>3136</v>
      </c>
      <c r="K1557" t="str">
        <f t="shared" si="24"/>
        <v>F</v>
      </c>
    </row>
    <row r="1558" spans="1:11">
      <c r="A1558" s="48" t="s">
        <v>3426</v>
      </c>
      <c r="B1558" s="49" t="str">
        <f>_xlfn.XLOOKUP(Tabla8[[#This Row],[Codigo Area Liquidacion]],TBLAREA[PLANTA],TBLAREA[PROG])</f>
        <v>01</v>
      </c>
      <c r="C1558" s="50" t="s">
        <v>11</v>
      </c>
      <c r="D1558" s="49" t="str">
        <f>Tabla8[[#This Row],[Numero Documento]]&amp;Tabla8[[#This Row],[PROG]]&amp;LEFT(Tabla8[[#This Row],[Tipo Empleado]],3)</f>
        <v>4021239971701FIJ</v>
      </c>
      <c r="E1558" s="49" t="s">
        <v>3425</v>
      </c>
      <c r="F1558" s="50" t="s">
        <v>474</v>
      </c>
      <c r="G1558" s="49" t="s">
        <v>3133</v>
      </c>
      <c r="H1558" s="49" t="s">
        <v>266</v>
      </c>
      <c r="I1558" s="51" t="s">
        <v>1687</v>
      </c>
      <c r="J1558" s="50" t="s">
        <v>3135</v>
      </c>
      <c r="K1558" t="str">
        <f t="shared" si="24"/>
        <v>M</v>
      </c>
    </row>
    <row r="1559" spans="1:11">
      <c r="A1559" s="48" t="s">
        <v>3461</v>
      </c>
      <c r="B1559" s="49" t="str">
        <f>_xlfn.XLOOKUP(Tabla8[[#This Row],[Codigo Area Liquidacion]],TBLAREA[PLANTA],TBLAREA[PROG])</f>
        <v>01</v>
      </c>
      <c r="C1559" s="50" t="s">
        <v>11</v>
      </c>
      <c r="D1559" s="49" t="str">
        <f>Tabla8[[#This Row],[Numero Documento]]&amp;Tabla8[[#This Row],[PROG]]&amp;LEFT(Tabla8[[#This Row],[Tipo Empleado]],3)</f>
        <v>4021250075101FIJ</v>
      </c>
      <c r="E1559" s="49" t="s">
        <v>3460</v>
      </c>
      <c r="F1559" s="50" t="s">
        <v>389</v>
      </c>
      <c r="G1559" s="49" t="s">
        <v>3133</v>
      </c>
      <c r="H1559" s="49" t="s">
        <v>1953</v>
      </c>
      <c r="I1559" s="51" t="s">
        <v>1669</v>
      </c>
      <c r="J1559" s="50" t="s">
        <v>3136</v>
      </c>
      <c r="K1559" t="str">
        <f t="shared" si="24"/>
        <v>F</v>
      </c>
    </row>
    <row r="1560" spans="1:11">
      <c r="A1560" s="48" t="s">
        <v>2594</v>
      </c>
      <c r="B1560" s="49" t="str">
        <f>_xlfn.XLOOKUP(Tabla8[[#This Row],[Codigo Area Liquidacion]],TBLAREA[PLANTA],TBLAREA[PROG])</f>
        <v>11</v>
      </c>
      <c r="C1560" s="50" t="s">
        <v>11</v>
      </c>
      <c r="D1560" s="49" t="str">
        <f>Tabla8[[#This Row],[Numero Documento]]&amp;Tabla8[[#This Row],[PROG]]&amp;LEFT(Tabla8[[#This Row],[Tipo Empleado]],3)</f>
        <v>4021258877211FIJ</v>
      </c>
      <c r="E1560" s="49" t="s">
        <v>1871</v>
      </c>
      <c r="F1560" s="50" t="s">
        <v>760</v>
      </c>
      <c r="G1560" s="49" t="s">
        <v>3145</v>
      </c>
      <c r="H1560" s="49" t="s">
        <v>830</v>
      </c>
      <c r="I1560" s="51" t="s">
        <v>1672</v>
      </c>
      <c r="J1560" s="50" t="s">
        <v>3135</v>
      </c>
      <c r="K1560" t="str">
        <f t="shared" si="24"/>
        <v>M</v>
      </c>
    </row>
    <row r="1561" spans="1:11">
      <c r="A1561" s="48" t="s">
        <v>2884</v>
      </c>
      <c r="B1561" s="49" t="str">
        <f>_xlfn.XLOOKUP(Tabla8[[#This Row],[Codigo Area Liquidacion]],TBLAREA[PLANTA],TBLAREA[PROG])</f>
        <v>01</v>
      </c>
      <c r="C1561" s="50" t="s">
        <v>3036</v>
      </c>
      <c r="D1561" s="49" t="str">
        <f>Tabla8[[#This Row],[Numero Documento]]&amp;Tabla8[[#This Row],[PROG]]&amp;LEFT(Tabla8[[#This Row],[Tipo Empleado]],3)</f>
        <v>4021268572701EMP</v>
      </c>
      <c r="E1561" s="49" t="s">
        <v>1643</v>
      </c>
      <c r="F1561" s="50" t="s">
        <v>110</v>
      </c>
      <c r="G1561" s="49" t="s">
        <v>3133</v>
      </c>
      <c r="H1561" s="49" t="s">
        <v>1116</v>
      </c>
      <c r="I1561" s="51" t="s">
        <v>1679</v>
      </c>
      <c r="J1561" s="50" t="s">
        <v>3135</v>
      </c>
      <c r="K1561" t="str">
        <f t="shared" si="24"/>
        <v>M</v>
      </c>
    </row>
    <row r="1562" spans="1:11">
      <c r="A1562" s="48" t="s">
        <v>3309</v>
      </c>
      <c r="B1562" s="49" t="str">
        <f>_xlfn.XLOOKUP(Tabla8[[#This Row],[Codigo Area Liquidacion]],TBLAREA[PLANTA],TBLAREA[PROG])</f>
        <v>13</v>
      </c>
      <c r="C1562" s="50" t="s">
        <v>11</v>
      </c>
      <c r="D1562" s="49" t="str">
        <f>Tabla8[[#This Row],[Numero Documento]]&amp;Tabla8[[#This Row],[PROG]]&amp;LEFT(Tabla8[[#This Row],[Tipo Empleado]],3)</f>
        <v>4021272019313FIJ</v>
      </c>
      <c r="E1562" s="49" t="s">
        <v>3277</v>
      </c>
      <c r="F1562" s="50" t="s">
        <v>389</v>
      </c>
      <c r="G1562" s="49" t="s">
        <v>3175</v>
      </c>
      <c r="H1562" s="49" t="s">
        <v>342</v>
      </c>
      <c r="I1562" s="51" t="s">
        <v>1670</v>
      </c>
      <c r="J1562" s="50" t="s">
        <v>3136</v>
      </c>
      <c r="K1562" t="str">
        <f t="shared" si="24"/>
        <v>F</v>
      </c>
    </row>
    <row r="1563" spans="1:11">
      <c r="A1563" s="48" t="s">
        <v>2890</v>
      </c>
      <c r="B1563" s="49" t="str">
        <f>_xlfn.XLOOKUP(Tabla8[[#This Row],[Codigo Area Liquidacion]],TBLAREA[PLANTA],TBLAREA[PROG])</f>
        <v>01</v>
      </c>
      <c r="C1563" s="50" t="s">
        <v>3036</v>
      </c>
      <c r="D1563" s="49" t="str">
        <f>Tabla8[[#This Row],[Numero Documento]]&amp;Tabla8[[#This Row],[PROG]]&amp;LEFT(Tabla8[[#This Row],[Tipo Empleado]],3)</f>
        <v>4021273421001EMP</v>
      </c>
      <c r="E1563" s="49" t="s">
        <v>1644</v>
      </c>
      <c r="F1563" s="50" t="s">
        <v>1587</v>
      </c>
      <c r="G1563" s="49" t="s">
        <v>3133</v>
      </c>
      <c r="H1563" s="49" t="s">
        <v>1116</v>
      </c>
      <c r="I1563" s="51" t="s">
        <v>1679</v>
      </c>
      <c r="J1563" s="50" t="s">
        <v>3136</v>
      </c>
      <c r="K1563" t="str">
        <f t="shared" si="24"/>
        <v>F</v>
      </c>
    </row>
    <row r="1564" spans="1:11">
      <c r="A1564" s="48" t="s">
        <v>4147</v>
      </c>
      <c r="B1564" s="49" t="str">
        <f>_xlfn.XLOOKUP(Tabla8[[#This Row],[Codigo Area Liquidacion]],TBLAREA[PLANTA],TBLAREA[PROG])</f>
        <v>11</v>
      </c>
      <c r="C1564" s="50" t="s">
        <v>11</v>
      </c>
      <c r="D1564" s="49" t="str">
        <f>Tabla8[[#This Row],[Numero Documento]]&amp;Tabla8[[#This Row],[PROG]]&amp;LEFT(Tabla8[[#This Row],[Tipo Empleado]],3)</f>
        <v>4021304442911FIJ</v>
      </c>
      <c r="E1564" s="49" t="s">
        <v>3981</v>
      </c>
      <c r="F1564" s="50" t="s">
        <v>389</v>
      </c>
      <c r="G1564" s="49" t="s">
        <v>3145</v>
      </c>
      <c r="H1564" s="49" t="s">
        <v>1290</v>
      </c>
      <c r="I1564" s="51" t="s">
        <v>1727</v>
      </c>
      <c r="J1564" s="50" t="s">
        <v>3135</v>
      </c>
      <c r="K1564" t="str">
        <f t="shared" si="24"/>
        <v>M</v>
      </c>
    </row>
    <row r="1565" spans="1:11">
      <c r="A1565" s="48" t="s">
        <v>3443</v>
      </c>
      <c r="B1565" s="49" t="str">
        <f>_xlfn.XLOOKUP(Tabla8[[#This Row],[Codigo Area Liquidacion]],TBLAREA[PLANTA],TBLAREA[PROG])</f>
        <v>01</v>
      </c>
      <c r="C1565" s="50" t="s">
        <v>11</v>
      </c>
      <c r="D1565" s="49" t="str">
        <f>Tabla8[[#This Row],[Numero Documento]]&amp;Tabla8[[#This Row],[PROG]]&amp;LEFT(Tabla8[[#This Row],[Tipo Empleado]],3)</f>
        <v>4021311702701FIJ</v>
      </c>
      <c r="E1565" s="49" t="s">
        <v>3442</v>
      </c>
      <c r="F1565" s="50" t="s">
        <v>128</v>
      </c>
      <c r="G1565" s="49" t="s">
        <v>3133</v>
      </c>
      <c r="H1565" s="49" t="s">
        <v>1116</v>
      </c>
      <c r="I1565" s="51" t="s">
        <v>1679</v>
      </c>
      <c r="J1565" s="50" t="s">
        <v>3135</v>
      </c>
      <c r="K1565" t="str">
        <f t="shared" si="24"/>
        <v>M</v>
      </c>
    </row>
    <row r="1566" spans="1:11">
      <c r="A1566" s="48" t="s">
        <v>2268</v>
      </c>
      <c r="B1566" s="49" t="str">
        <f>_xlfn.XLOOKUP(Tabla8[[#This Row],[Codigo Area Liquidacion]],TBLAREA[PLANTA],TBLAREA[PROG])</f>
        <v>01</v>
      </c>
      <c r="C1566" s="50" t="s">
        <v>11</v>
      </c>
      <c r="D1566" s="49" t="str">
        <f>Tabla8[[#This Row],[Numero Documento]]&amp;Tabla8[[#This Row],[PROG]]&amp;LEFT(Tabla8[[#This Row],[Tipo Empleado]],3)</f>
        <v>4021316944001FIJ</v>
      </c>
      <c r="E1566" s="49" t="s">
        <v>1265</v>
      </c>
      <c r="F1566" s="50" t="s">
        <v>434</v>
      </c>
      <c r="G1566" s="49" t="s">
        <v>3133</v>
      </c>
      <c r="H1566" s="49" t="s">
        <v>319</v>
      </c>
      <c r="I1566" s="51" t="s">
        <v>1694</v>
      </c>
      <c r="J1566" s="50" t="s">
        <v>3135</v>
      </c>
      <c r="K1566" t="str">
        <f t="shared" si="24"/>
        <v>M</v>
      </c>
    </row>
    <row r="1567" spans="1:11">
      <c r="A1567" s="48" t="s">
        <v>3635</v>
      </c>
      <c r="B1567" s="49" t="str">
        <f>_xlfn.XLOOKUP(Tabla8[[#This Row],[Codigo Area Liquidacion]],TBLAREA[PLANTA],TBLAREA[PROG])</f>
        <v>01</v>
      </c>
      <c r="C1567" s="50" t="s">
        <v>3036</v>
      </c>
      <c r="D1567" s="49" t="str">
        <f>Tabla8[[#This Row],[Numero Documento]]&amp;Tabla8[[#This Row],[PROG]]&amp;LEFT(Tabla8[[#This Row],[Tipo Empleado]],3)</f>
        <v>4021319340801EMP</v>
      </c>
      <c r="E1567" s="49" t="s">
        <v>3634</v>
      </c>
      <c r="F1567" s="50" t="s">
        <v>3210</v>
      </c>
      <c r="G1567" s="49" t="s">
        <v>3133</v>
      </c>
      <c r="H1567" s="49" t="s">
        <v>1116</v>
      </c>
      <c r="I1567" s="51" t="s">
        <v>1679</v>
      </c>
      <c r="J1567" s="50" t="s">
        <v>3136</v>
      </c>
      <c r="K1567" t="str">
        <f t="shared" si="24"/>
        <v>F</v>
      </c>
    </row>
    <row r="1568" spans="1:11">
      <c r="A1568" s="48" t="s">
        <v>4148</v>
      </c>
      <c r="B1568" s="49" t="str">
        <f>_xlfn.XLOOKUP(Tabla8[[#This Row],[Codigo Area Liquidacion]],TBLAREA[PLANTA],TBLAREA[PROG])</f>
        <v>01</v>
      </c>
      <c r="C1568" s="50" t="s">
        <v>3045</v>
      </c>
      <c r="D1568" s="49" t="str">
        <f>Tabla8[[#This Row],[Numero Documento]]&amp;Tabla8[[#This Row],[PROG]]&amp;LEFT(Tabla8[[#This Row],[Tipo Empleado]],3)</f>
        <v>4021348387401PER</v>
      </c>
      <c r="E1568" s="49" t="s">
        <v>3982</v>
      </c>
      <c r="F1568" s="50" t="s">
        <v>1060</v>
      </c>
      <c r="G1568" s="49" t="s">
        <v>3133</v>
      </c>
      <c r="H1568" s="49" t="s">
        <v>1116</v>
      </c>
      <c r="I1568" s="51" t="s">
        <v>1679</v>
      </c>
      <c r="J1568" s="50" t="s">
        <v>3135</v>
      </c>
      <c r="K1568" t="str">
        <f t="shared" si="24"/>
        <v>M</v>
      </c>
    </row>
    <row r="1569" spans="1:11">
      <c r="A1569" s="48" t="s">
        <v>2966</v>
      </c>
      <c r="B1569" s="49" t="str">
        <f>_xlfn.XLOOKUP(Tabla8[[#This Row],[Codigo Area Liquidacion]],TBLAREA[PLANTA],TBLAREA[PROG])</f>
        <v>01</v>
      </c>
      <c r="C1569" s="50" t="s">
        <v>3045</v>
      </c>
      <c r="D1569" s="49" t="str">
        <f>Tabla8[[#This Row],[Numero Documento]]&amp;Tabla8[[#This Row],[PROG]]&amp;LEFT(Tabla8[[#This Row],[Tipo Empleado]],3)</f>
        <v>4021353650701PER</v>
      </c>
      <c r="E1569" s="49" t="s">
        <v>1814</v>
      </c>
      <c r="F1569" s="50" t="s">
        <v>1060</v>
      </c>
      <c r="G1569" s="49" t="s">
        <v>3133</v>
      </c>
      <c r="H1569" s="49" t="s">
        <v>1116</v>
      </c>
      <c r="I1569" s="51" t="s">
        <v>1679</v>
      </c>
      <c r="J1569" s="50" t="s">
        <v>3135</v>
      </c>
      <c r="K1569" t="str">
        <f t="shared" si="24"/>
        <v>M</v>
      </c>
    </row>
    <row r="1570" spans="1:11">
      <c r="A1570" s="48" t="s">
        <v>2462</v>
      </c>
      <c r="B1570" s="49" t="str">
        <f>_xlfn.XLOOKUP(Tabla8[[#This Row],[Codigo Area Liquidacion]],TBLAREA[PLANTA],TBLAREA[PROG])</f>
        <v>13</v>
      </c>
      <c r="C1570" s="50" t="s">
        <v>11</v>
      </c>
      <c r="D1570" s="49" t="str">
        <f>Tabla8[[#This Row],[Numero Documento]]&amp;Tabla8[[#This Row],[PROG]]&amp;LEFT(Tabla8[[#This Row],[Tipo Empleado]],3)</f>
        <v>4021355119113FIJ</v>
      </c>
      <c r="E1570" s="49" t="s">
        <v>1993</v>
      </c>
      <c r="F1570" s="50" t="s">
        <v>363</v>
      </c>
      <c r="G1570" s="49" t="s">
        <v>3175</v>
      </c>
      <c r="H1570" s="49" t="s">
        <v>342</v>
      </c>
      <c r="I1570" s="51" t="s">
        <v>1670</v>
      </c>
      <c r="J1570" s="50" t="s">
        <v>3136</v>
      </c>
      <c r="K1570" t="str">
        <f t="shared" si="24"/>
        <v>F</v>
      </c>
    </row>
    <row r="1571" spans="1:11">
      <c r="A1571" s="48" t="s">
        <v>3823</v>
      </c>
      <c r="B1571" s="49" t="str">
        <f>_xlfn.XLOOKUP(Tabla8[[#This Row],[Codigo Area Liquidacion]],TBLAREA[PLANTA],TBLAREA[PROG])</f>
        <v>01</v>
      </c>
      <c r="C1571" s="50" t="s">
        <v>3045</v>
      </c>
      <c r="D1571" s="49" t="str">
        <f>Tabla8[[#This Row],[Numero Documento]]&amp;Tabla8[[#This Row],[PROG]]&amp;LEFT(Tabla8[[#This Row],[Tipo Empleado]],3)</f>
        <v>4021368507201PER</v>
      </c>
      <c r="E1571" s="49" t="s">
        <v>3822</v>
      </c>
      <c r="F1571" s="50" t="s">
        <v>1060</v>
      </c>
      <c r="G1571" s="49" t="s">
        <v>3133</v>
      </c>
      <c r="H1571" s="49" t="s">
        <v>1116</v>
      </c>
      <c r="I1571" s="51" t="s">
        <v>1679</v>
      </c>
      <c r="J1571" s="50" t="s">
        <v>3135</v>
      </c>
      <c r="K1571" t="str">
        <f t="shared" si="24"/>
        <v>M</v>
      </c>
    </row>
    <row r="1572" spans="1:11">
      <c r="A1572" s="52" t="s">
        <v>2210</v>
      </c>
      <c r="B1572" s="49" t="str">
        <f>_xlfn.XLOOKUP(Tabla8[[#This Row],[Codigo Area Liquidacion]],TBLAREA[PLANTA],TBLAREA[PROG])</f>
        <v>01</v>
      </c>
      <c r="C1572" s="50" t="s">
        <v>11</v>
      </c>
      <c r="D1572" s="49" t="str">
        <f>Tabla8[[#This Row],[Numero Documento]]&amp;Tabla8[[#This Row],[PROG]]&amp;LEFT(Tabla8[[#This Row],[Tipo Empleado]],3)</f>
        <v>4021369428001FIJ</v>
      </c>
      <c r="E1572" s="49" t="s">
        <v>1233</v>
      </c>
      <c r="F1572" s="50" t="s">
        <v>10</v>
      </c>
      <c r="G1572" s="49" t="s">
        <v>3133</v>
      </c>
      <c r="H1572" s="49" t="s">
        <v>190</v>
      </c>
      <c r="I1572" s="51" t="s">
        <v>1719</v>
      </c>
      <c r="J1572" s="50" t="s">
        <v>3136</v>
      </c>
      <c r="K1572" t="str">
        <f t="shared" si="24"/>
        <v>F</v>
      </c>
    </row>
    <row r="1573" spans="1:11">
      <c r="A1573" s="48" t="s">
        <v>2210</v>
      </c>
      <c r="B1573" s="49" t="str">
        <f>_xlfn.XLOOKUP(Tabla8[[#This Row],[Codigo Area Liquidacion]],TBLAREA[PLANTA],TBLAREA[PROG])</f>
        <v>01</v>
      </c>
      <c r="C1573" s="50" t="s">
        <v>11</v>
      </c>
      <c r="D1573" s="49" t="str">
        <f>Tabla8[[#This Row],[Numero Documento]]&amp;Tabla8[[#This Row],[PROG]]&amp;LEFT(Tabla8[[#This Row],[Tipo Empleado]],3)</f>
        <v>4021369428001FIJ</v>
      </c>
      <c r="E1573" s="49" t="s">
        <v>1233</v>
      </c>
      <c r="F1573" s="50" t="s">
        <v>10</v>
      </c>
      <c r="G1573" s="49" t="s">
        <v>3133</v>
      </c>
      <c r="H1573" s="49" t="s">
        <v>596</v>
      </c>
      <c r="I1573" s="51" t="s">
        <v>1698</v>
      </c>
      <c r="J1573" s="50" t="s">
        <v>3136</v>
      </c>
      <c r="K1573" t="str">
        <f t="shared" si="24"/>
        <v>F</v>
      </c>
    </row>
    <row r="1574" spans="1:11">
      <c r="A1574" s="48" t="s">
        <v>3537</v>
      </c>
      <c r="B1574" s="49" t="str">
        <f>_xlfn.XLOOKUP(Tabla8[[#This Row],[Codigo Area Liquidacion]],TBLAREA[PLANTA],TBLAREA[PROG])</f>
        <v>01</v>
      </c>
      <c r="C1574" s="50" t="s">
        <v>3036</v>
      </c>
      <c r="D1574" s="49" t="str">
        <f>Tabla8[[#This Row],[Numero Documento]]&amp;Tabla8[[#This Row],[PROG]]&amp;LEFT(Tabla8[[#This Row],[Tipo Empleado]],3)</f>
        <v>4021371573901EMP</v>
      </c>
      <c r="E1574" s="49" t="s">
        <v>3536</v>
      </c>
      <c r="F1574" s="50" t="s">
        <v>1617</v>
      </c>
      <c r="G1574" s="49" t="s">
        <v>3133</v>
      </c>
      <c r="H1574" s="49" t="s">
        <v>1116</v>
      </c>
      <c r="I1574" s="51" t="s">
        <v>1679</v>
      </c>
      <c r="J1574" s="50" t="s">
        <v>3136</v>
      </c>
      <c r="K1574" t="str">
        <f t="shared" si="24"/>
        <v>F</v>
      </c>
    </row>
    <row r="1575" spans="1:11">
      <c r="A1575" s="48" t="s">
        <v>3004</v>
      </c>
      <c r="B1575" s="49" t="str">
        <f>_xlfn.XLOOKUP(Tabla8[[#This Row],[Codigo Area Liquidacion]],TBLAREA[PLANTA],TBLAREA[PROG])</f>
        <v>01</v>
      </c>
      <c r="C1575" s="50" t="s">
        <v>3045</v>
      </c>
      <c r="D1575" s="49" t="str">
        <f>Tabla8[[#This Row],[Numero Documento]]&amp;Tabla8[[#This Row],[PROG]]&amp;LEFT(Tabla8[[#This Row],[Tipo Empleado]],3)</f>
        <v>4021374851601PER</v>
      </c>
      <c r="E1575" s="49" t="s">
        <v>3003</v>
      </c>
      <c r="F1575" s="50" t="s">
        <v>1060</v>
      </c>
      <c r="G1575" s="49" t="s">
        <v>3133</v>
      </c>
      <c r="H1575" s="49" t="s">
        <v>1116</v>
      </c>
      <c r="I1575" s="51" t="s">
        <v>1679</v>
      </c>
      <c r="J1575" s="50" t="s">
        <v>3135</v>
      </c>
      <c r="K1575" t="str">
        <f t="shared" si="24"/>
        <v>M</v>
      </c>
    </row>
    <row r="1576" spans="1:11">
      <c r="A1576" s="48" t="s">
        <v>4149</v>
      </c>
      <c r="B1576" s="49" t="str">
        <f>_xlfn.XLOOKUP(Tabla8[[#This Row],[Codigo Area Liquidacion]],TBLAREA[PLANTA],TBLAREA[PROG])</f>
        <v>01</v>
      </c>
      <c r="C1576" s="50" t="s">
        <v>3045</v>
      </c>
      <c r="D1576" s="49" t="str">
        <f>Tabla8[[#This Row],[Numero Documento]]&amp;Tabla8[[#This Row],[PROG]]&amp;LEFT(Tabla8[[#This Row],[Tipo Empleado]],3)</f>
        <v>4021381604001PER</v>
      </c>
      <c r="E1576" s="49" t="s">
        <v>3983</v>
      </c>
      <c r="F1576" s="50" t="s">
        <v>1060</v>
      </c>
      <c r="G1576" s="49" t="s">
        <v>3133</v>
      </c>
      <c r="H1576" s="49" t="s">
        <v>1116</v>
      </c>
      <c r="I1576" s="51" t="s">
        <v>1679</v>
      </c>
      <c r="J1576" s="50" t="s">
        <v>3135</v>
      </c>
      <c r="K1576" t="str">
        <f t="shared" si="24"/>
        <v>M</v>
      </c>
    </row>
    <row r="1577" spans="1:11">
      <c r="A1577" s="48" t="s">
        <v>3807</v>
      </c>
      <c r="B1577" s="49" t="str">
        <f>_xlfn.XLOOKUP(Tabla8[[#This Row],[Codigo Area Liquidacion]],TBLAREA[PLANTA],TBLAREA[PROG])</f>
        <v>01</v>
      </c>
      <c r="C1577" s="50" t="s">
        <v>3036</v>
      </c>
      <c r="D1577" s="49" t="str">
        <f>Tabla8[[#This Row],[Numero Documento]]&amp;Tabla8[[#This Row],[PROG]]&amp;LEFT(Tabla8[[#This Row],[Tipo Empleado]],3)</f>
        <v>4021406352701EMP</v>
      </c>
      <c r="E1577" s="49" t="s">
        <v>3806</v>
      </c>
      <c r="F1577" s="50" t="s">
        <v>196</v>
      </c>
      <c r="G1577" s="49" t="s">
        <v>3133</v>
      </c>
      <c r="H1577" s="49" t="s">
        <v>1116</v>
      </c>
      <c r="I1577" s="51" t="s">
        <v>1679</v>
      </c>
      <c r="J1577" s="50" t="s">
        <v>3136</v>
      </c>
      <c r="K1577" t="str">
        <f t="shared" si="24"/>
        <v>F</v>
      </c>
    </row>
    <row r="1578" spans="1:11">
      <c r="A1578" s="48" t="s">
        <v>2949</v>
      </c>
      <c r="B1578" s="49" t="str">
        <f>_xlfn.XLOOKUP(Tabla8[[#This Row],[Codigo Area Liquidacion]],TBLAREA[PLANTA],TBLAREA[PROG])</f>
        <v>01</v>
      </c>
      <c r="C1578" s="50" t="s">
        <v>3045</v>
      </c>
      <c r="D1578" s="49" t="str">
        <f>Tabla8[[#This Row],[Numero Documento]]&amp;Tabla8[[#This Row],[PROG]]&amp;LEFT(Tabla8[[#This Row],[Tipo Empleado]],3)</f>
        <v>4021413474001PER</v>
      </c>
      <c r="E1578" s="49" t="s">
        <v>1815</v>
      </c>
      <c r="F1578" s="50" t="s">
        <v>1060</v>
      </c>
      <c r="G1578" s="49" t="s">
        <v>3133</v>
      </c>
      <c r="H1578" s="49" t="s">
        <v>1116</v>
      </c>
      <c r="I1578" s="51" t="s">
        <v>1679</v>
      </c>
      <c r="J1578" s="50" t="s">
        <v>3135</v>
      </c>
      <c r="K1578" t="str">
        <f t="shared" si="24"/>
        <v>M</v>
      </c>
    </row>
    <row r="1579" spans="1:11">
      <c r="A1579" s="48" t="s">
        <v>2984</v>
      </c>
      <c r="B1579" s="49" t="str">
        <f>_xlfn.XLOOKUP(Tabla8[[#This Row],[Codigo Area Liquidacion]],TBLAREA[PLANTA],TBLAREA[PROG])</f>
        <v>01</v>
      </c>
      <c r="C1579" s="50" t="s">
        <v>3045</v>
      </c>
      <c r="D1579" s="49" t="str">
        <f>Tabla8[[#This Row],[Numero Documento]]&amp;Tabla8[[#This Row],[PROG]]&amp;LEFT(Tabla8[[#This Row],[Tipo Empleado]],3)</f>
        <v>4021416328501PER</v>
      </c>
      <c r="E1579" s="49" t="s">
        <v>1816</v>
      </c>
      <c r="F1579" s="50" t="s">
        <v>1060</v>
      </c>
      <c r="G1579" s="49" t="s">
        <v>3133</v>
      </c>
      <c r="H1579" s="49" t="s">
        <v>1116</v>
      </c>
      <c r="I1579" s="51" t="s">
        <v>1679</v>
      </c>
      <c r="J1579" s="50" t="s">
        <v>3135</v>
      </c>
      <c r="K1579" t="str">
        <f t="shared" si="24"/>
        <v>M</v>
      </c>
    </row>
    <row r="1580" spans="1:11">
      <c r="A1580" s="48" t="s">
        <v>3322</v>
      </c>
      <c r="B1580" s="49" t="str">
        <f>_xlfn.XLOOKUP(Tabla8[[#This Row],[Codigo Area Liquidacion]],TBLAREA[PLANTA],TBLAREA[PROG])</f>
        <v>01</v>
      </c>
      <c r="C1580" s="50" t="s">
        <v>3045</v>
      </c>
      <c r="D1580" s="49" t="str">
        <f>Tabla8[[#This Row],[Numero Documento]]&amp;Tabla8[[#This Row],[PROG]]&amp;LEFT(Tabla8[[#This Row],[Tipo Empleado]],3)</f>
        <v>4021436762101PER</v>
      </c>
      <c r="E1580" s="49" t="s">
        <v>3289</v>
      </c>
      <c r="F1580" s="50" t="s">
        <v>1060</v>
      </c>
      <c r="G1580" s="49" t="s">
        <v>3133</v>
      </c>
      <c r="H1580" s="49" t="s">
        <v>1116</v>
      </c>
      <c r="I1580" s="51" t="s">
        <v>1679</v>
      </c>
      <c r="J1580" s="50" t="s">
        <v>3135</v>
      </c>
      <c r="K1580" t="str">
        <f t="shared" si="24"/>
        <v>M</v>
      </c>
    </row>
    <row r="1581" spans="1:11">
      <c r="A1581" s="48" t="s">
        <v>3736</v>
      </c>
      <c r="B1581" s="49" t="str">
        <f>_xlfn.XLOOKUP(Tabla8[[#This Row],[Codigo Area Liquidacion]],TBLAREA[PLANTA],TBLAREA[PROG])</f>
        <v>01</v>
      </c>
      <c r="C1581" s="50" t="s">
        <v>3036</v>
      </c>
      <c r="D1581" s="49" t="str">
        <f>Tabla8[[#This Row],[Numero Documento]]&amp;Tabla8[[#This Row],[PROG]]&amp;LEFT(Tabla8[[#This Row],[Tipo Empleado]],3)</f>
        <v>4021465197401EMP</v>
      </c>
      <c r="E1581" s="49" t="s">
        <v>3735</v>
      </c>
      <c r="F1581" s="50" t="s">
        <v>75</v>
      </c>
      <c r="G1581" s="49" t="s">
        <v>3133</v>
      </c>
      <c r="H1581" s="49" t="s">
        <v>1116</v>
      </c>
      <c r="I1581" s="51" t="s">
        <v>1679</v>
      </c>
      <c r="J1581" s="50" t="s">
        <v>3136</v>
      </c>
      <c r="K1581" t="str">
        <f t="shared" si="24"/>
        <v>F</v>
      </c>
    </row>
    <row r="1582" spans="1:11">
      <c r="A1582" s="48" t="s">
        <v>2254</v>
      </c>
      <c r="B1582" s="49" t="str">
        <f>_xlfn.XLOOKUP(Tabla8[[#This Row],[Codigo Area Liquidacion]],TBLAREA[PLANTA],TBLAREA[PROG])</f>
        <v>01</v>
      </c>
      <c r="C1582" s="50" t="s">
        <v>11</v>
      </c>
      <c r="D1582" s="49" t="str">
        <f>Tabla8[[#This Row],[Numero Documento]]&amp;Tabla8[[#This Row],[PROG]]&amp;LEFT(Tabla8[[#This Row],[Tipo Empleado]],3)</f>
        <v>4021473340001FIJ</v>
      </c>
      <c r="E1582" s="49" t="s">
        <v>1126</v>
      </c>
      <c r="F1582" s="50" t="s">
        <v>10</v>
      </c>
      <c r="G1582" s="49" t="s">
        <v>3133</v>
      </c>
      <c r="H1582" s="49" t="s">
        <v>1116</v>
      </c>
      <c r="I1582" s="51" t="s">
        <v>1679</v>
      </c>
      <c r="J1582" s="50" t="s">
        <v>3136</v>
      </c>
      <c r="K1582" t="str">
        <f t="shared" si="24"/>
        <v>F</v>
      </c>
    </row>
    <row r="1583" spans="1:11">
      <c r="A1583" s="48" t="s">
        <v>3298</v>
      </c>
      <c r="B1583" s="49" t="str">
        <f>_xlfn.XLOOKUP(Tabla8[[#This Row],[Codigo Area Liquidacion]],TBLAREA[PLANTA],TBLAREA[PROG])</f>
        <v>01</v>
      </c>
      <c r="C1583" s="50" t="s">
        <v>3036</v>
      </c>
      <c r="D1583" s="49" t="str">
        <f>Tabla8[[#This Row],[Numero Documento]]&amp;Tabla8[[#This Row],[PROG]]&amp;LEFT(Tabla8[[#This Row],[Tipo Empleado]],3)</f>
        <v>4021477529401EMP</v>
      </c>
      <c r="E1583" s="49" t="s">
        <v>3265</v>
      </c>
      <c r="F1583" s="50" t="s">
        <v>1860</v>
      </c>
      <c r="G1583" s="49" t="s">
        <v>3133</v>
      </c>
      <c r="H1583" s="49" t="s">
        <v>1116</v>
      </c>
      <c r="I1583" s="51" t="s">
        <v>1679</v>
      </c>
      <c r="J1583" s="50" t="s">
        <v>3135</v>
      </c>
      <c r="K1583" t="str">
        <f t="shared" si="24"/>
        <v>M</v>
      </c>
    </row>
    <row r="1584" spans="1:11">
      <c r="A1584" s="48" t="s">
        <v>3323</v>
      </c>
      <c r="B1584" s="49" t="str">
        <f>_xlfn.XLOOKUP(Tabla8[[#This Row],[Codigo Area Liquidacion]],TBLAREA[PLANTA],TBLAREA[PROG])</f>
        <v>01</v>
      </c>
      <c r="C1584" s="50" t="s">
        <v>3045</v>
      </c>
      <c r="D1584" s="49" t="str">
        <f>Tabla8[[#This Row],[Numero Documento]]&amp;Tabla8[[#This Row],[PROG]]&amp;LEFT(Tabla8[[#This Row],[Tipo Empleado]],3)</f>
        <v>4021479546601PER</v>
      </c>
      <c r="E1584" s="49" t="s">
        <v>3290</v>
      </c>
      <c r="F1584" s="50" t="s">
        <v>1060</v>
      </c>
      <c r="G1584" s="49" t="s">
        <v>3133</v>
      </c>
      <c r="H1584" s="49" t="s">
        <v>1116</v>
      </c>
      <c r="I1584" s="51" t="s">
        <v>1679</v>
      </c>
      <c r="J1584" s="50" t="s">
        <v>3135</v>
      </c>
      <c r="K1584" t="str">
        <f t="shared" si="24"/>
        <v>M</v>
      </c>
    </row>
    <row r="1585" spans="1:11">
      <c r="A1585" s="48" t="s">
        <v>2364</v>
      </c>
      <c r="B1585" s="49" t="str">
        <f>_xlfn.XLOOKUP(Tabla8[[#This Row],[Codigo Area Liquidacion]],TBLAREA[PLANTA],TBLAREA[PROG])</f>
        <v>13</v>
      </c>
      <c r="C1585" s="50" t="s">
        <v>11</v>
      </c>
      <c r="D1585" s="49" t="str">
        <f>Tabla8[[#This Row],[Numero Documento]]&amp;Tabla8[[#This Row],[PROG]]&amp;LEFT(Tabla8[[#This Row],[Tipo Empleado]],3)</f>
        <v>4021483536113FIJ</v>
      </c>
      <c r="E1585" s="49" t="s">
        <v>1932</v>
      </c>
      <c r="F1585" s="50" t="s">
        <v>381</v>
      </c>
      <c r="G1585" s="49" t="s">
        <v>3175</v>
      </c>
      <c r="H1585" s="49" t="s">
        <v>342</v>
      </c>
      <c r="I1585" s="51" t="s">
        <v>1670</v>
      </c>
      <c r="J1585" s="50" t="s">
        <v>3136</v>
      </c>
      <c r="K1585" t="str">
        <f t="shared" si="24"/>
        <v>F</v>
      </c>
    </row>
    <row r="1586" spans="1:11">
      <c r="A1586" s="48" t="s">
        <v>4150</v>
      </c>
      <c r="B1586" s="49" t="str">
        <f>_xlfn.XLOOKUP(Tabla8[[#This Row],[Codigo Area Liquidacion]],TBLAREA[PLANTA],TBLAREA[PROG])</f>
        <v>01</v>
      </c>
      <c r="C1586" s="50" t="s">
        <v>3045</v>
      </c>
      <c r="D1586" s="49" t="str">
        <f>Tabla8[[#This Row],[Numero Documento]]&amp;Tabla8[[#This Row],[PROG]]&amp;LEFT(Tabla8[[#This Row],[Tipo Empleado]],3)</f>
        <v>4021513855901PER</v>
      </c>
      <c r="E1586" s="49" t="s">
        <v>3984</v>
      </c>
      <c r="F1586" s="50" t="s">
        <v>1060</v>
      </c>
      <c r="G1586" s="49" t="s">
        <v>3133</v>
      </c>
      <c r="H1586" s="49" t="s">
        <v>1116</v>
      </c>
      <c r="I1586" s="51" t="s">
        <v>1679</v>
      </c>
      <c r="J1586" s="50" t="s">
        <v>3135</v>
      </c>
      <c r="K1586" t="str">
        <f t="shared" si="24"/>
        <v>M</v>
      </c>
    </row>
    <row r="1587" spans="1:11">
      <c r="A1587" s="48" t="s">
        <v>2123</v>
      </c>
      <c r="B1587" s="49" t="str">
        <f>_xlfn.XLOOKUP(Tabla8[[#This Row],[Codigo Area Liquidacion]],TBLAREA[PLANTA],TBLAREA[PROG])</f>
        <v>01</v>
      </c>
      <c r="C1587" s="50" t="s">
        <v>11</v>
      </c>
      <c r="D1587" s="49" t="str">
        <f>Tabla8[[#This Row],[Numero Documento]]&amp;Tabla8[[#This Row],[PROG]]&amp;LEFT(Tabla8[[#This Row],[Tipo Empleado]],3)</f>
        <v>4021537611801FIJ</v>
      </c>
      <c r="E1587" s="49" t="s">
        <v>1845</v>
      </c>
      <c r="F1587" s="50" t="s">
        <v>294</v>
      </c>
      <c r="G1587" s="49" t="s">
        <v>3133</v>
      </c>
      <c r="H1587" s="49" t="s">
        <v>288</v>
      </c>
      <c r="I1587" s="51" t="s">
        <v>1668</v>
      </c>
      <c r="J1587" s="50" t="s">
        <v>3135</v>
      </c>
      <c r="K1587" t="str">
        <f t="shared" si="24"/>
        <v>M</v>
      </c>
    </row>
    <row r="1588" spans="1:11">
      <c r="A1588" s="48" t="s">
        <v>2750</v>
      </c>
      <c r="B1588" s="49" t="str">
        <f>_xlfn.XLOOKUP(Tabla8[[#This Row],[Codigo Area Liquidacion]],TBLAREA[PLANTA],TBLAREA[PROG])</f>
        <v>11</v>
      </c>
      <c r="C1588" s="50" t="s">
        <v>11</v>
      </c>
      <c r="D1588" s="49" t="str">
        <f>Tabla8[[#This Row],[Numero Documento]]&amp;Tabla8[[#This Row],[PROG]]&amp;LEFT(Tabla8[[#This Row],[Tipo Empleado]],3)</f>
        <v>4021540081911FIJ</v>
      </c>
      <c r="E1588" s="49" t="s">
        <v>1976</v>
      </c>
      <c r="F1588" s="50" t="s">
        <v>8</v>
      </c>
      <c r="G1588" s="49" t="s">
        <v>3145</v>
      </c>
      <c r="H1588" s="49" t="s">
        <v>106</v>
      </c>
      <c r="I1588" s="51" t="s">
        <v>1690</v>
      </c>
      <c r="J1588" s="50" t="s">
        <v>3136</v>
      </c>
      <c r="K1588" t="str">
        <f t="shared" si="24"/>
        <v>F</v>
      </c>
    </row>
    <row r="1589" spans="1:11">
      <c r="A1589" s="48" t="s">
        <v>3411</v>
      </c>
      <c r="B1589" s="49" t="str">
        <f>_xlfn.XLOOKUP(Tabla8[[#This Row],[Codigo Area Liquidacion]],TBLAREA[PLANTA],TBLAREA[PROG])</f>
        <v>01</v>
      </c>
      <c r="C1589" s="50" t="s">
        <v>3045</v>
      </c>
      <c r="D1589" s="49" t="str">
        <f>Tabla8[[#This Row],[Numero Documento]]&amp;Tabla8[[#This Row],[PROG]]&amp;LEFT(Tabla8[[#This Row],[Tipo Empleado]],3)</f>
        <v>4021573321901PER</v>
      </c>
      <c r="E1589" s="49" t="s">
        <v>3410</v>
      </c>
      <c r="F1589" s="50" t="s">
        <v>1060</v>
      </c>
      <c r="G1589" s="49" t="s">
        <v>3133</v>
      </c>
      <c r="H1589" s="49" t="s">
        <v>1116</v>
      </c>
      <c r="I1589" s="51" t="s">
        <v>1679</v>
      </c>
      <c r="J1589" s="50" t="s">
        <v>3135</v>
      </c>
      <c r="K1589" t="str">
        <f t="shared" si="24"/>
        <v>M</v>
      </c>
    </row>
    <row r="1590" spans="1:11">
      <c r="A1590" s="48" t="s">
        <v>4151</v>
      </c>
      <c r="B1590" s="49" t="str">
        <f>_xlfn.XLOOKUP(Tabla8[[#This Row],[Codigo Area Liquidacion]],TBLAREA[PLANTA],TBLAREA[PROG])</f>
        <v>01</v>
      </c>
      <c r="C1590" s="50" t="s">
        <v>11</v>
      </c>
      <c r="D1590" s="49" t="str">
        <f>Tabla8[[#This Row],[Numero Documento]]&amp;Tabla8[[#This Row],[PROG]]&amp;LEFT(Tabla8[[#This Row],[Tipo Empleado]],3)</f>
        <v>4021730843201FIJ</v>
      </c>
      <c r="E1590" s="49" t="s">
        <v>3985</v>
      </c>
      <c r="F1590" s="50" t="s">
        <v>82</v>
      </c>
      <c r="G1590" s="49" t="s">
        <v>3133</v>
      </c>
      <c r="H1590" s="49" t="s">
        <v>807</v>
      </c>
      <c r="I1590" s="51" t="s">
        <v>1703</v>
      </c>
      <c r="J1590" s="50" t="s">
        <v>3135</v>
      </c>
      <c r="K1590" t="str">
        <f t="shared" si="24"/>
        <v>M</v>
      </c>
    </row>
    <row r="1591" spans="1:11">
      <c r="A1591" s="48" t="s">
        <v>2326</v>
      </c>
      <c r="B1591" s="49" t="str">
        <f>_xlfn.XLOOKUP(Tabla8[[#This Row],[Codigo Area Liquidacion]],TBLAREA[PLANTA],TBLAREA[PROG])</f>
        <v>13</v>
      </c>
      <c r="C1591" s="50" t="s">
        <v>11</v>
      </c>
      <c r="D1591" s="49" t="str">
        <f>Tabla8[[#This Row],[Numero Documento]]&amp;Tabla8[[#This Row],[PROG]]&amp;LEFT(Tabla8[[#This Row],[Tipo Empleado]],3)</f>
        <v>4021899709213FIJ</v>
      </c>
      <c r="E1591" s="49" t="s">
        <v>1148</v>
      </c>
      <c r="F1591" s="50" t="s">
        <v>171</v>
      </c>
      <c r="G1591" s="49" t="s">
        <v>3175</v>
      </c>
      <c r="H1591" s="49" t="s">
        <v>342</v>
      </c>
      <c r="I1591" s="51" t="s">
        <v>1670</v>
      </c>
      <c r="J1591" s="50" t="s">
        <v>3136</v>
      </c>
      <c r="K1591" t="str">
        <f t="shared" si="24"/>
        <v>F</v>
      </c>
    </row>
    <row r="1592" spans="1:11">
      <c r="A1592" s="48" t="s">
        <v>2383</v>
      </c>
      <c r="B1592" s="49" t="str">
        <f>_xlfn.XLOOKUP(Tabla8[[#This Row],[Codigo Area Liquidacion]],TBLAREA[PLANTA],TBLAREA[PROG])</f>
        <v>13</v>
      </c>
      <c r="C1592" s="50" t="s">
        <v>11</v>
      </c>
      <c r="D1592" s="49" t="str">
        <f>Tabla8[[#This Row],[Numero Documento]]&amp;Tabla8[[#This Row],[PROG]]&amp;LEFT(Tabla8[[#This Row],[Tipo Empleado]],3)</f>
        <v>4021911691613FIJ</v>
      </c>
      <c r="E1592" s="49" t="s">
        <v>1205</v>
      </c>
      <c r="F1592" s="50" t="s">
        <v>210</v>
      </c>
      <c r="G1592" s="49" t="s">
        <v>3175</v>
      </c>
      <c r="H1592" s="49" t="s">
        <v>342</v>
      </c>
      <c r="I1592" s="51" t="s">
        <v>1670</v>
      </c>
      <c r="J1592" s="50" t="s">
        <v>3136</v>
      </c>
      <c r="K1592" t="str">
        <f t="shared" si="24"/>
        <v>F</v>
      </c>
    </row>
    <row r="1593" spans="1:11">
      <c r="A1593" s="48" t="s">
        <v>2761</v>
      </c>
      <c r="B1593" s="49" t="str">
        <f>_xlfn.XLOOKUP(Tabla8[[#This Row],[Codigo Area Liquidacion]],TBLAREA[PLANTA],TBLAREA[PROG])</f>
        <v>01</v>
      </c>
      <c r="C1593" s="50" t="s">
        <v>3036</v>
      </c>
      <c r="D1593" s="49" t="str">
        <f>Tabla8[[#This Row],[Numero Documento]]&amp;Tabla8[[#This Row],[PROG]]&amp;LEFT(Tabla8[[#This Row],[Tipo Empleado]],3)</f>
        <v>4022011958601EMP</v>
      </c>
      <c r="E1593" s="49" t="s">
        <v>1864</v>
      </c>
      <c r="F1593" s="50" t="s">
        <v>1865</v>
      </c>
      <c r="G1593" s="49" t="s">
        <v>3133</v>
      </c>
      <c r="H1593" s="49" t="s">
        <v>1116</v>
      </c>
      <c r="I1593" s="51" t="s">
        <v>1679</v>
      </c>
      <c r="J1593" s="50" t="s">
        <v>3136</v>
      </c>
      <c r="K1593" t="str">
        <f t="shared" si="24"/>
        <v>F</v>
      </c>
    </row>
    <row r="1594" spans="1:11">
      <c r="A1594" s="48" t="s">
        <v>2116</v>
      </c>
      <c r="B1594" s="49" t="str">
        <f>_xlfn.XLOOKUP(Tabla8[[#This Row],[Codigo Area Liquidacion]],TBLAREA[PLANTA],TBLAREA[PROG])</f>
        <v>01</v>
      </c>
      <c r="C1594" s="50" t="s">
        <v>11</v>
      </c>
      <c r="D1594" s="49" t="str">
        <f>Tabla8[[#This Row],[Numero Documento]]&amp;Tabla8[[#This Row],[PROG]]&amp;LEFT(Tabla8[[#This Row],[Tipo Empleado]],3)</f>
        <v>4022016653801FIJ</v>
      </c>
      <c r="E1594" s="49" t="s">
        <v>1844</v>
      </c>
      <c r="F1594" s="50" t="s">
        <v>292</v>
      </c>
      <c r="G1594" s="49" t="s">
        <v>3133</v>
      </c>
      <c r="H1594" s="49" t="s">
        <v>288</v>
      </c>
      <c r="I1594" s="51" t="s">
        <v>1668</v>
      </c>
      <c r="J1594" s="50" t="s">
        <v>3135</v>
      </c>
      <c r="K1594" t="str">
        <f t="shared" si="24"/>
        <v>M</v>
      </c>
    </row>
    <row r="1595" spans="1:11">
      <c r="A1595" s="48" t="s">
        <v>4152</v>
      </c>
      <c r="B1595" s="49" t="str">
        <f>_xlfn.XLOOKUP(Tabla8[[#This Row],[Codigo Area Liquidacion]],TBLAREA[PLANTA],TBLAREA[PROG])</f>
        <v>13</v>
      </c>
      <c r="C1595" s="50" t="s">
        <v>11</v>
      </c>
      <c r="D1595" s="49" t="str">
        <f>Tabla8[[#This Row],[Numero Documento]]&amp;Tabla8[[#This Row],[PROG]]&amp;LEFT(Tabla8[[#This Row],[Tipo Empleado]],3)</f>
        <v>4022024604113FIJ</v>
      </c>
      <c r="E1595" s="49" t="s">
        <v>3986</v>
      </c>
      <c r="F1595" s="50" t="s">
        <v>363</v>
      </c>
      <c r="G1595" s="49" t="s">
        <v>3175</v>
      </c>
      <c r="H1595" s="49" t="s">
        <v>342</v>
      </c>
      <c r="I1595" s="51" t="s">
        <v>1670</v>
      </c>
      <c r="J1595" s="50" t="s">
        <v>3136</v>
      </c>
      <c r="K1595" t="str">
        <f t="shared" si="24"/>
        <v>F</v>
      </c>
    </row>
    <row r="1596" spans="1:11">
      <c r="A1596" s="48" t="s">
        <v>4153</v>
      </c>
      <c r="B1596" s="49" t="str">
        <f>_xlfn.XLOOKUP(Tabla8[[#This Row],[Codigo Area Liquidacion]],TBLAREA[PLANTA],TBLAREA[PROG])</f>
        <v>13</v>
      </c>
      <c r="C1596" s="50" t="s">
        <v>11</v>
      </c>
      <c r="D1596" s="49" t="str">
        <f>Tabla8[[#This Row],[Numero Documento]]&amp;Tabla8[[#This Row],[PROG]]&amp;LEFT(Tabla8[[#This Row],[Tipo Empleado]],3)</f>
        <v>4022025238713FIJ</v>
      </c>
      <c r="E1596" s="49" t="s">
        <v>3987</v>
      </c>
      <c r="F1596" s="50" t="s">
        <v>393</v>
      </c>
      <c r="G1596" s="49" t="s">
        <v>3175</v>
      </c>
      <c r="H1596" s="49" t="s">
        <v>342</v>
      </c>
      <c r="I1596" s="51" t="s">
        <v>1670</v>
      </c>
      <c r="J1596" s="50" t="s">
        <v>3136</v>
      </c>
      <c r="K1596" t="str">
        <f t="shared" si="24"/>
        <v>F</v>
      </c>
    </row>
    <row r="1597" spans="1:11">
      <c r="A1597" s="48" t="s">
        <v>2307</v>
      </c>
      <c r="B1597" s="49" t="str">
        <f>_xlfn.XLOOKUP(Tabla8[[#This Row],[Codigo Area Liquidacion]],TBLAREA[PLANTA],TBLAREA[PROG])</f>
        <v>13</v>
      </c>
      <c r="C1597" s="50" t="s">
        <v>11</v>
      </c>
      <c r="D1597" s="49" t="str">
        <f>Tabla8[[#This Row],[Numero Documento]]&amp;Tabla8[[#This Row],[PROG]]&amp;LEFT(Tabla8[[#This Row],[Tipo Empleado]],3)</f>
        <v>4022025962213FIJ</v>
      </c>
      <c r="E1597" s="49" t="s">
        <v>773</v>
      </c>
      <c r="F1597" s="50" t="s">
        <v>8</v>
      </c>
      <c r="G1597" s="49" t="s">
        <v>3175</v>
      </c>
      <c r="H1597" s="49" t="s">
        <v>342</v>
      </c>
      <c r="I1597" s="51" t="s">
        <v>1670</v>
      </c>
      <c r="J1597" s="50" t="s">
        <v>3136</v>
      </c>
      <c r="K1597" t="str">
        <f t="shared" si="24"/>
        <v>F</v>
      </c>
    </row>
    <row r="1598" spans="1:11">
      <c r="A1598" s="48" t="s">
        <v>2203</v>
      </c>
      <c r="B1598" s="49" t="str">
        <f>_xlfn.XLOOKUP(Tabla8[[#This Row],[Codigo Area Liquidacion]],TBLAREA[PLANTA],TBLAREA[PROG])</f>
        <v>01</v>
      </c>
      <c r="C1598" s="50" t="s">
        <v>11</v>
      </c>
      <c r="D1598" s="49" t="str">
        <f>Tabla8[[#This Row],[Numero Documento]]&amp;Tabla8[[#This Row],[PROG]]&amp;LEFT(Tabla8[[#This Row],[Tipo Empleado]],3)</f>
        <v>4022028661701FIJ</v>
      </c>
      <c r="E1598" s="49" t="s">
        <v>1260</v>
      </c>
      <c r="F1598" s="50" t="s">
        <v>324</v>
      </c>
      <c r="G1598" s="49" t="s">
        <v>3133</v>
      </c>
      <c r="H1598" s="49" t="s">
        <v>319</v>
      </c>
      <c r="I1598" s="51" t="s">
        <v>1694</v>
      </c>
      <c r="J1598" s="50" t="s">
        <v>3135</v>
      </c>
      <c r="K1598" t="str">
        <f t="shared" si="24"/>
        <v>M</v>
      </c>
    </row>
    <row r="1599" spans="1:11">
      <c r="A1599" s="48" t="s">
        <v>4154</v>
      </c>
      <c r="B1599" s="49" t="str">
        <f>_xlfn.XLOOKUP(Tabla8[[#This Row],[Codigo Area Liquidacion]],TBLAREA[PLANTA],TBLAREA[PROG])</f>
        <v>01</v>
      </c>
      <c r="C1599" s="50" t="s">
        <v>3036</v>
      </c>
      <c r="D1599" s="49" t="str">
        <f>Tabla8[[#This Row],[Numero Documento]]&amp;Tabla8[[#This Row],[PROG]]&amp;LEFT(Tabla8[[#This Row],[Tipo Empleado]],3)</f>
        <v>4022031451801EMP</v>
      </c>
      <c r="E1599" s="49" t="s">
        <v>1915</v>
      </c>
      <c r="F1599" s="50" t="s">
        <v>196</v>
      </c>
      <c r="G1599" s="49" t="s">
        <v>3133</v>
      </c>
      <c r="H1599" s="49" t="s">
        <v>1116</v>
      </c>
      <c r="I1599" s="51" t="s">
        <v>1679</v>
      </c>
      <c r="J1599" s="50" t="s">
        <v>3135</v>
      </c>
      <c r="K1599" t="str">
        <f t="shared" si="24"/>
        <v>M</v>
      </c>
    </row>
    <row r="1600" spans="1:11">
      <c r="A1600" s="48" t="s">
        <v>2244</v>
      </c>
      <c r="B1600" s="49" t="str">
        <f>_xlfn.XLOOKUP(Tabla8[[#This Row],[Codigo Area Liquidacion]],TBLAREA[PLANTA],TBLAREA[PROG])</f>
        <v>01</v>
      </c>
      <c r="C1600" s="50" t="s">
        <v>11</v>
      </c>
      <c r="D1600" s="49" t="str">
        <f>Tabla8[[#This Row],[Numero Documento]]&amp;Tabla8[[#This Row],[PROG]]&amp;LEFT(Tabla8[[#This Row],[Tipo Empleado]],3)</f>
        <v>4022037278901FIJ</v>
      </c>
      <c r="E1600" s="49" t="s">
        <v>3173</v>
      </c>
      <c r="F1600" s="50" t="s">
        <v>1186</v>
      </c>
      <c r="G1600" s="49" t="s">
        <v>3133</v>
      </c>
      <c r="H1600" s="49" t="s">
        <v>1116</v>
      </c>
      <c r="I1600" s="51" t="s">
        <v>1679</v>
      </c>
      <c r="J1600" s="50" t="s">
        <v>3135</v>
      </c>
      <c r="K1600" t="str">
        <f t="shared" si="24"/>
        <v>M</v>
      </c>
    </row>
    <row r="1601" spans="1:11">
      <c r="A1601" s="48" t="s">
        <v>2343</v>
      </c>
      <c r="B1601" s="49" t="str">
        <f>_xlfn.XLOOKUP(Tabla8[[#This Row],[Codigo Area Liquidacion]],TBLAREA[PLANTA],TBLAREA[PROG])</f>
        <v>13</v>
      </c>
      <c r="C1601" s="50" t="s">
        <v>11</v>
      </c>
      <c r="D1601" s="49" t="str">
        <f>Tabla8[[#This Row],[Numero Documento]]&amp;Tabla8[[#This Row],[PROG]]&amp;LEFT(Tabla8[[#This Row],[Tipo Empleado]],3)</f>
        <v>4022053246513FIJ</v>
      </c>
      <c r="E1601" s="49" t="s">
        <v>1933</v>
      </c>
      <c r="F1601" s="50" t="s">
        <v>292</v>
      </c>
      <c r="G1601" s="49" t="s">
        <v>3175</v>
      </c>
      <c r="H1601" s="49" t="s">
        <v>342</v>
      </c>
      <c r="I1601" s="51" t="s">
        <v>1670</v>
      </c>
      <c r="J1601" s="50" t="s">
        <v>3136</v>
      </c>
      <c r="K1601" t="str">
        <f t="shared" si="24"/>
        <v>F</v>
      </c>
    </row>
    <row r="1602" spans="1:11">
      <c r="A1602" s="48" t="s">
        <v>2127</v>
      </c>
      <c r="B1602" s="49" t="str">
        <f>_xlfn.XLOOKUP(Tabla8[[#This Row],[Codigo Area Liquidacion]],TBLAREA[PLANTA],TBLAREA[PROG])</f>
        <v>01</v>
      </c>
      <c r="C1602" s="50" t="s">
        <v>11</v>
      </c>
      <c r="D1602" s="49" t="str">
        <f>Tabla8[[#This Row],[Numero Documento]]&amp;Tabla8[[#This Row],[PROG]]&amp;LEFT(Tabla8[[#This Row],[Tipo Empleado]],3)</f>
        <v>4022064964001FIJ</v>
      </c>
      <c r="E1602" s="49" t="s">
        <v>325</v>
      </c>
      <c r="F1602" s="50" t="s">
        <v>259</v>
      </c>
      <c r="G1602" s="49" t="s">
        <v>3133</v>
      </c>
      <c r="H1602" s="49" t="s">
        <v>319</v>
      </c>
      <c r="I1602" s="51" t="s">
        <v>1694</v>
      </c>
      <c r="J1602" s="50" t="s">
        <v>3135</v>
      </c>
      <c r="K1602" t="str">
        <f t="shared" si="24"/>
        <v>M</v>
      </c>
    </row>
    <row r="1603" spans="1:11">
      <c r="A1603" s="52" t="s">
        <v>2470</v>
      </c>
      <c r="B1603" s="49" t="str">
        <f>_xlfn.XLOOKUP(Tabla8[[#This Row],[Codigo Area Liquidacion]],TBLAREA[PLANTA],TBLAREA[PROG])</f>
        <v>01</v>
      </c>
      <c r="C1603" s="50" t="s">
        <v>3036</v>
      </c>
      <c r="D1603" s="49" t="str">
        <f>Tabla8[[#This Row],[Numero Documento]]&amp;Tabla8[[#This Row],[PROG]]&amp;LEFT(Tabla8[[#This Row],[Tipo Empleado]],3)</f>
        <v>4022074273401EMP</v>
      </c>
      <c r="E1603" s="49" t="s">
        <v>1047</v>
      </c>
      <c r="F1603" s="50" t="s">
        <v>210</v>
      </c>
      <c r="G1603" s="49" t="s">
        <v>3133</v>
      </c>
      <c r="H1603" s="49" t="s">
        <v>1116</v>
      </c>
      <c r="I1603" s="51" t="s">
        <v>1679</v>
      </c>
      <c r="J1603" s="50" t="s">
        <v>3135</v>
      </c>
      <c r="K1603" t="str">
        <f t="shared" si="24"/>
        <v>M</v>
      </c>
    </row>
    <row r="1604" spans="1:11">
      <c r="A1604" s="48" t="s">
        <v>2470</v>
      </c>
      <c r="B1604" s="49" t="str">
        <f>_xlfn.XLOOKUP(Tabla8[[#This Row],[Codigo Area Liquidacion]],TBLAREA[PLANTA],TBLAREA[PROG])</f>
        <v>13</v>
      </c>
      <c r="C1604" s="50" t="s">
        <v>11</v>
      </c>
      <c r="D1604" s="49" t="str">
        <f>Tabla8[[#This Row],[Numero Documento]]&amp;Tabla8[[#This Row],[PROG]]&amp;LEFT(Tabla8[[#This Row],[Tipo Empleado]],3)</f>
        <v>4022074273413FIJ</v>
      </c>
      <c r="E1604" s="49" t="s">
        <v>1047</v>
      </c>
      <c r="F1604" s="50" t="s">
        <v>210</v>
      </c>
      <c r="G1604" s="49" t="s">
        <v>3175</v>
      </c>
      <c r="H1604" s="49" t="s">
        <v>342</v>
      </c>
      <c r="I1604" s="51" t="s">
        <v>1670</v>
      </c>
      <c r="J1604" s="50" t="s">
        <v>3135</v>
      </c>
      <c r="K1604" t="str">
        <f t="shared" si="24"/>
        <v>M</v>
      </c>
    </row>
    <row r="1605" spans="1:11">
      <c r="A1605" s="48" t="s">
        <v>3471</v>
      </c>
      <c r="B1605" s="49" t="str">
        <f>_xlfn.XLOOKUP(Tabla8[[#This Row],[Codigo Area Liquidacion]],TBLAREA[PLANTA],TBLAREA[PROG])</f>
        <v>13</v>
      </c>
      <c r="C1605" s="50" t="s">
        <v>11</v>
      </c>
      <c r="D1605" s="49" t="str">
        <f>Tabla8[[#This Row],[Numero Documento]]&amp;Tabla8[[#This Row],[PROG]]&amp;LEFT(Tabla8[[#This Row],[Tipo Empleado]],3)</f>
        <v>4022076619613FIJ</v>
      </c>
      <c r="E1605" s="49" t="s">
        <v>3470</v>
      </c>
      <c r="F1605" s="50" t="s">
        <v>1069</v>
      </c>
      <c r="G1605" s="49" t="s">
        <v>3175</v>
      </c>
      <c r="H1605" s="49" t="s">
        <v>342</v>
      </c>
      <c r="I1605" s="51" t="s">
        <v>1670</v>
      </c>
      <c r="J1605" s="50" t="s">
        <v>3135</v>
      </c>
      <c r="K1605" t="str">
        <f t="shared" ref="K1605:K1668" si="25">LEFT(J1605,1)</f>
        <v>M</v>
      </c>
    </row>
    <row r="1606" spans="1:11">
      <c r="A1606" s="48" t="s">
        <v>2351</v>
      </c>
      <c r="B1606" s="49" t="str">
        <f>_xlfn.XLOOKUP(Tabla8[[#This Row],[Codigo Area Liquidacion]],TBLAREA[PLANTA],TBLAREA[PROG])</f>
        <v>13</v>
      </c>
      <c r="C1606" s="50" t="s">
        <v>11</v>
      </c>
      <c r="D1606" s="49" t="str">
        <f>Tabla8[[#This Row],[Numero Documento]]&amp;Tabla8[[#This Row],[PROG]]&amp;LEFT(Tabla8[[#This Row],[Tipo Empleado]],3)</f>
        <v>4022078042913FIJ</v>
      </c>
      <c r="E1606" s="49" t="s">
        <v>1053</v>
      </c>
      <c r="F1606" s="50" t="s">
        <v>389</v>
      </c>
      <c r="G1606" s="49" t="s">
        <v>3175</v>
      </c>
      <c r="H1606" s="49" t="s">
        <v>1952</v>
      </c>
      <c r="I1606" s="51" t="s">
        <v>1677</v>
      </c>
      <c r="J1606" s="50" t="s">
        <v>3135</v>
      </c>
      <c r="K1606" t="str">
        <f t="shared" si="25"/>
        <v>M</v>
      </c>
    </row>
    <row r="1607" spans="1:11">
      <c r="A1607" s="48" t="s">
        <v>3651</v>
      </c>
      <c r="B1607" s="49" t="str">
        <f>_xlfn.XLOOKUP(Tabla8[[#This Row],[Codigo Area Liquidacion]],TBLAREA[PLANTA],TBLAREA[PROG])</f>
        <v>01</v>
      </c>
      <c r="C1607" s="50" t="s">
        <v>3036</v>
      </c>
      <c r="D1607" s="49" t="str">
        <f>Tabla8[[#This Row],[Numero Documento]]&amp;Tabla8[[#This Row],[PROG]]&amp;LEFT(Tabla8[[#This Row],[Tipo Empleado]],3)</f>
        <v>4022079295201EMP</v>
      </c>
      <c r="E1607" s="49" t="s">
        <v>3650</v>
      </c>
      <c r="F1607" s="50" t="s">
        <v>1197</v>
      </c>
      <c r="G1607" s="49" t="s">
        <v>3133</v>
      </c>
      <c r="H1607" s="49" t="s">
        <v>1116</v>
      </c>
      <c r="I1607" s="51" t="s">
        <v>1679</v>
      </c>
      <c r="J1607" s="50" t="s">
        <v>3135</v>
      </c>
      <c r="K1607" t="str">
        <f t="shared" si="25"/>
        <v>M</v>
      </c>
    </row>
    <row r="1608" spans="1:11">
      <c r="A1608" s="48" t="s">
        <v>2327</v>
      </c>
      <c r="B1608" s="49" t="str">
        <f>_xlfn.XLOOKUP(Tabla8[[#This Row],[Codigo Area Liquidacion]],TBLAREA[PLANTA],TBLAREA[PROG])</f>
        <v>13</v>
      </c>
      <c r="C1608" s="50" t="s">
        <v>11</v>
      </c>
      <c r="D1608" s="49" t="str">
        <f>Tabla8[[#This Row],[Numero Documento]]&amp;Tabla8[[#This Row],[PROG]]&amp;LEFT(Tabla8[[#This Row],[Tipo Empleado]],3)</f>
        <v>4022083478813FIJ</v>
      </c>
      <c r="E1608" s="49" t="s">
        <v>1817</v>
      </c>
      <c r="F1608" s="50" t="s">
        <v>381</v>
      </c>
      <c r="G1608" s="49" t="s">
        <v>3175</v>
      </c>
      <c r="H1608" s="49" t="s">
        <v>342</v>
      </c>
      <c r="I1608" s="51" t="s">
        <v>1670</v>
      </c>
      <c r="J1608" s="50" t="s">
        <v>3136</v>
      </c>
      <c r="K1608" t="str">
        <f t="shared" si="25"/>
        <v>F</v>
      </c>
    </row>
    <row r="1609" spans="1:11">
      <c r="A1609" s="48" t="s">
        <v>2523</v>
      </c>
      <c r="B1609" s="49" t="str">
        <f>_xlfn.XLOOKUP(Tabla8[[#This Row],[Codigo Area Liquidacion]],TBLAREA[PLANTA],TBLAREA[PROG])</f>
        <v>13</v>
      </c>
      <c r="C1609" s="50" t="s">
        <v>11</v>
      </c>
      <c r="D1609" s="49" t="str">
        <f>Tabla8[[#This Row],[Numero Documento]]&amp;Tabla8[[#This Row],[PROG]]&amp;LEFT(Tabla8[[#This Row],[Tipo Empleado]],3)</f>
        <v>4022086295313FIJ</v>
      </c>
      <c r="E1609" s="49" t="s">
        <v>580</v>
      </c>
      <c r="F1609" s="50" t="s">
        <v>210</v>
      </c>
      <c r="G1609" s="49" t="s">
        <v>3175</v>
      </c>
      <c r="H1609" s="49" t="s">
        <v>342</v>
      </c>
      <c r="I1609" s="51" t="s">
        <v>1670</v>
      </c>
      <c r="J1609" s="50" t="s">
        <v>3136</v>
      </c>
      <c r="K1609" t="str">
        <f t="shared" si="25"/>
        <v>F</v>
      </c>
    </row>
    <row r="1610" spans="1:11">
      <c r="A1610" s="48" t="s">
        <v>2923</v>
      </c>
      <c r="B1610" s="49" t="str">
        <f>_xlfn.XLOOKUP(Tabla8[[#This Row],[Codigo Area Liquidacion]],TBLAREA[PLANTA],TBLAREA[PROG])</f>
        <v>01</v>
      </c>
      <c r="C1610" s="50" t="s">
        <v>3045</v>
      </c>
      <c r="D1610" s="49" t="str">
        <f>Tabla8[[#This Row],[Numero Documento]]&amp;Tabla8[[#This Row],[PROG]]&amp;LEFT(Tabla8[[#This Row],[Tipo Empleado]],3)</f>
        <v>4022091605601PER</v>
      </c>
      <c r="E1610" s="49" t="s">
        <v>1890</v>
      </c>
      <c r="F1610" s="50" t="s">
        <v>1060</v>
      </c>
      <c r="G1610" s="49" t="s">
        <v>3133</v>
      </c>
      <c r="H1610" s="49" t="s">
        <v>1116</v>
      </c>
      <c r="I1610" s="51" t="s">
        <v>1679</v>
      </c>
      <c r="J1610" s="50" t="s">
        <v>3135</v>
      </c>
      <c r="K1610" t="str">
        <f t="shared" si="25"/>
        <v>M</v>
      </c>
    </row>
    <row r="1611" spans="1:11">
      <c r="A1611" s="48" t="s">
        <v>2865</v>
      </c>
      <c r="B1611" s="49" t="str">
        <f>_xlfn.XLOOKUP(Tabla8[[#This Row],[Codigo Area Liquidacion]],TBLAREA[PLANTA],TBLAREA[PROG])</f>
        <v>01</v>
      </c>
      <c r="C1611" s="50" t="s">
        <v>3036</v>
      </c>
      <c r="D1611" s="49" t="str">
        <f>Tabla8[[#This Row],[Numero Documento]]&amp;Tabla8[[#This Row],[PROG]]&amp;LEFT(Tabla8[[#This Row],[Tipo Empleado]],3)</f>
        <v>4022092804401EMP</v>
      </c>
      <c r="E1611" s="49" t="s">
        <v>1818</v>
      </c>
      <c r="F1611" s="50" t="s">
        <v>1763</v>
      </c>
      <c r="G1611" s="49" t="s">
        <v>3133</v>
      </c>
      <c r="H1611" s="49" t="s">
        <v>1116</v>
      </c>
      <c r="I1611" s="51" t="s">
        <v>1679</v>
      </c>
      <c r="J1611" s="50" t="s">
        <v>3135</v>
      </c>
      <c r="K1611" t="str">
        <f t="shared" si="25"/>
        <v>M</v>
      </c>
    </row>
    <row r="1612" spans="1:11">
      <c r="A1612" s="48" t="s">
        <v>2782</v>
      </c>
      <c r="B1612" s="49" t="str">
        <f>_xlfn.XLOOKUP(Tabla8[[#This Row],[Codigo Area Liquidacion]],TBLAREA[PLANTA],TBLAREA[PROG])</f>
        <v>01</v>
      </c>
      <c r="C1612" s="50" t="s">
        <v>3036</v>
      </c>
      <c r="D1612" s="49" t="str">
        <f>Tabla8[[#This Row],[Numero Documento]]&amp;Tabla8[[#This Row],[PROG]]&amp;LEFT(Tabla8[[#This Row],[Tipo Empleado]],3)</f>
        <v>4022099927601EMP</v>
      </c>
      <c r="E1612" s="49" t="s">
        <v>1293</v>
      </c>
      <c r="F1612" s="50" t="s">
        <v>100</v>
      </c>
      <c r="G1612" s="49" t="s">
        <v>3133</v>
      </c>
      <c r="H1612" s="49" t="s">
        <v>1116</v>
      </c>
      <c r="I1612" s="51" t="s">
        <v>1679</v>
      </c>
      <c r="J1612" s="50" t="s">
        <v>3136</v>
      </c>
      <c r="K1612" t="str">
        <f t="shared" si="25"/>
        <v>F</v>
      </c>
    </row>
    <row r="1613" spans="1:11">
      <c r="A1613" s="48" t="s">
        <v>2132</v>
      </c>
      <c r="B1613" s="49" t="str">
        <f>_xlfn.XLOOKUP(Tabla8[[#This Row],[Codigo Area Liquidacion]],TBLAREA[PLANTA],TBLAREA[PROG])</f>
        <v>01</v>
      </c>
      <c r="C1613" s="50" t="s">
        <v>11</v>
      </c>
      <c r="D1613" s="49" t="str">
        <f>Tabla8[[#This Row],[Numero Documento]]&amp;Tabla8[[#This Row],[PROG]]&amp;LEFT(Tabla8[[#This Row],[Tipo Empleado]],3)</f>
        <v>4022105053301FIJ</v>
      </c>
      <c r="E1613" s="49" t="s">
        <v>926</v>
      </c>
      <c r="F1613" s="50" t="s">
        <v>75</v>
      </c>
      <c r="G1613" s="49" t="s">
        <v>3133</v>
      </c>
      <c r="H1613" s="49" t="s">
        <v>1953</v>
      </c>
      <c r="I1613" s="51" t="s">
        <v>1669</v>
      </c>
      <c r="J1613" s="50" t="s">
        <v>3135</v>
      </c>
      <c r="K1613" t="str">
        <f t="shared" si="25"/>
        <v>M</v>
      </c>
    </row>
    <row r="1614" spans="1:11">
      <c r="A1614" s="48" t="s">
        <v>2779</v>
      </c>
      <c r="B1614" s="49" t="str">
        <f>_xlfn.XLOOKUP(Tabla8[[#This Row],[Codigo Area Liquidacion]],TBLAREA[PLANTA],TBLAREA[PROG])</f>
        <v>01</v>
      </c>
      <c r="C1614" s="50" t="s">
        <v>3036</v>
      </c>
      <c r="D1614" s="49" t="str">
        <f>Tabla8[[#This Row],[Numero Documento]]&amp;Tabla8[[#This Row],[PROG]]&amp;LEFT(Tabla8[[#This Row],[Tipo Empleado]],3)</f>
        <v>4022105438601EMP</v>
      </c>
      <c r="E1614" s="49" t="s">
        <v>2778</v>
      </c>
      <c r="F1614" s="50" t="s">
        <v>1617</v>
      </c>
      <c r="G1614" s="49" t="s">
        <v>3133</v>
      </c>
      <c r="H1614" s="49" t="s">
        <v>1116</v>
      </c>
      <c r="I1614" s="51" t="s">
        <v>1679</v>
      </c>
      <c r="J1614" s="50" t="s">
        <v>3136</v>
      </c>
      <c r="K1614" t="str">
        <f t="shared" si="25"/>
        <v>F</v>
      </c>
    </row>
    <row r="1615" spans="1:11">
      <c r="A1615" s="48" t="s">
        <v>2345</v>
      </c>
      <c r="B1615" s="49" t="str">
        <f>_xlfn.XLOOKUP(Tabla8[[#This Row],[Codigo Area Liquidacion]],TBLAREA[PLANTA],TBLAREA[PROG])</f>
        <v>13</v>
      </c>
      <c r="C1615" s="50" t="s">
        <v>11</v>
      </c>
      <c r="D1615" s="49" t="str">
        <f>Tabla8[[#This Row],[Numero Documento]]&amp;Tabla8[[#This Row],[PROG]]&amp;LEFT(Tabla8[[#This Row],[Tipo Empleado]],3)</f>
        <v>4022106839413FIJ</v>
      </c>
      <c r="E1615" s="49" t="s">
        <v>1819</v>
      </c>
      <c r="F1615" s="50" t="s">
        <v>389</v>
      </c>
      <c r="G1615" s="49" t="s">
        <v>3175</v>
      </c>
      <c r="H1615" s="49" t="s">
        <v>1952</v>
      </c>
      <c r="I1615" s="51" t="s">
        <v>1677</v>
      </c>
      <c r="J1615" s="50" t="s">
        <v>3135</v>
      </c>
      <c r="K1615" t="str">
        <f t="shared" si="25"/>
        <v>M</v>
      </c>
    </row>
    <row r="1616" spans="1:11">
      <c r="A1616" s="48" t="s">
        <v>3299</v>
      </c>
      <c r="B1616" s="49" t="str">
        <f>_xlfn.XLOOKUP(Tabla8[[#This Row],[Codigo Area Liquidacion]],TBLAREA[PLANTA],TBLAREA[PROG])</f>
        <v>01</v>
      </c>
      <c r="C1616" s="50" t="s">
        <v>3036</v>
      </c>
      <c r="D1616" s="49" t="str">
        <f>Tabla8[[#This Row],[Numero Documento]]&amp;Tabla8[[#This Row],[PROG]]&amp;LEFT(Tabla8[[#This Row],[Tipo Empleado]],3)</f>
        <v>4022109632001EMP</v>
      </c>
      <c r="E1616" s="49" t="s">
        <v>3266</v>
      </c>
      <c r="F1616" s="50" t="s">
        <v>110</v>
      </c>
      <c r="G1616" s="49" t="s">
        <v>3133</v>
      </c>
      <c r="H1616" s="49" t="s">
        <v>1116</v>
      </c>
      <c r="I1616" s="51" t="s">
        <v>1679</v>
      </c>
      <c r="J1616" s="50" t="s">
        <v>3135</v>
      </c>
      <c r="K1616" t="str">
        <f t="shared" si="25"/>
        <v>M</v>
      </c>
    </row>
    <row r="1617" spans="1:11">
      <c r="A1617" s="48" t="s">
        <v>3120</v>
      </c>
      <c r="B1617" s="49" t="str">
        <f>_xlfn.XLOOKUP(Tabla8[[#This Row],[Codigo Area Liquidacion]],TBLAREA[PLANTA],TBLAREA[PROG])</f>
        <v>01</v>
      </c>
      <c r="C1617" s="50" t="s">
        <v>3045</v>
      </c>
      <c r="D1617" s="49" t="str">
        <f>Tabla8[[#This Row],[Numero Documento]]&amp;Tabla8[[#This Row],[PROG]]&amp;LEFT(Tabla8[[#This Row],[Tipo Empleado]],3)</f>
        <v>4022114397301PER</v>
      </c>
      <c r="E1617" s="49" t="s">
        <v>3119</v>
      </c>
      <c r="F1617" s="50" t="s">
        <v>1060</v>
      </c>
      <c r="G1617" s="49" t="s">
        <v>3133</v>
      </c>
      <c r="H1617" s="49" t="s">
        <v>1116</v>
      </c>
      <c r="I1617" s="51" t="s">
        <v>1679</v>
      </c>
      <c r="J1617" s="50" t="s">
        <v>3135</v>
      </c>
      <c r="K1617" t="str">
        <f t="shared" si="25"/>
        <v>M</v>
      </c>
    </row>
    <row r="1618" spans="1:11">
      <c r="A1618" s="48" t="s">
        <v>2032</v>
      </c>
      <c r="B1618" s="49" t="str">
        <f>_xlfn.XLOOKUP(Tabla8[[#This Row],[Codigo Area Liquidacion]],TBLAREA[PLANTA],TBLAREA[PROG])</f>
        <v>01</v>
      </c>
      <c r="C1618" s="50" t="s">
        <v>11</v>
      </c>
      <c r="D1618" s="49" t="str">
        <f>Tabla8[[#This Row],[Numero Documento]]&amp;Tabla8[[#This Row],[PROG]]&amp;LEFT(Tabla8[[#This Row],[Tipo Empleado]],3)</f>
        <v>4022123756901FIJ</v>
      </c>
      <c r="E1618" s="49" t="s">
        <v>1141</v>
      </c>
      <c r="F1618" s="50" t="s">
        <v>389</v>
      </c>
      <c r="G1618" s="49" t="s">
        <v>3133</v>
      </c>
      <c r="H1618" s="49" t="s">
        <v>255</v>
      </c>
      <c r="I1618" s="51" t="s">
        <v>1695</v>
      </c>
      <c r="J1618" s="50" t="s">
        <v>3136</v>
      </c>
      <c r="K1618" t="str">
        <f t="shared" si="25"/>
        <v>F</v>
      </c>
    </row>
    <row r="1619" spans="1:11">
      <c r="A1619" s="48" t="s">
        <v>2631</v>
      </c>
      <c r="B1619" s="49" t="str">
        <f>_xlfn.XLOOKUP(Tabla8[[#This Row],[Codigo Area Liquidacion]],TBLAREA[PLANTA],TBLAREA[PROG])</f>
        <v>11</v>
      </c>
      <c r="C1619" s="50" t="s">
        <v>11</v>
      </c>
      <c r="D1619" s="49" t="str">
        <f>Tabla8[[#This Row],[Numero Documento]]&amp;Tabla8[[#This Row],[PROG]]&amp;LEFT(Tabla8[[#This Row],[Tipo Empleado]],3)</f>
        <v>4022130175311FIJ</v>
      </c>
      <c r="E1619" s="49" t="s">
        <v>9</v>
      </c>
      <c r="F1619" s="50" t="s">
        <v>10</v>
      </c>
      <c r="G1619" s="49" t="s">
        <v>3145</v>
      </c>
      <c r="H1619" s="49" t="s">
        <v>7</v>
      </c>
      <c r="I1619" s="51" t="s">
        <v>1728</v>
      </c>
      <c r="J1619" s="50" t="s">
        <v>3136</v>
      </c>
      <c r="K1619" t="str">
        <f t="shared" si="25"/>
        <v>F</v>
      </c>
    </row>
    <row r="1620" spans="1:11">
      <c r="A1620" s="48" t="s">
        <v>3369</v>
      </c>
      <c r="B1620" s="49" t="str">
        <f>_xlfn.XLOOKUP(Tabla8[[#This Row],[Codigo Area Liquidacion]],TBLAREA[PLANTA],TBLAREA[PROG])</f>
        <v>13</v>
      </c>
      <c r="C1620" s="50" t="s">
        <v>11</v>
      </c>
      <c r="D1620" s="49" t="str">
        <f>Tabla8[[#This Row],[Numero Documento]]&amp;Tabla8[[#This Row],[PROG]]&amp;LEFT(Tabla8[[#This Row],[Tipo Empleado]],3)</f>
        <v>4022132465613FIJ</v>
      </c>
      <c r="E1620" s="49" t="s">
        <v>3368</v>
      </c>
      <c r="F1620" s="50" t="s">
        <v>381</v>
      </c>
      <c r="G1620" s="49" t="s">
        <v>3175</v>
      </c>
      <c r="H1620" s="49" t="s">
        <v>342</v>
      </c>
      <c r="I1620" s="51" t="s">
        <v>1670</v>
      </c>
      <c r="J1620" s="50" t="s">
        <v>3136</v>
      </c>
      <c r="K1620" t="str">
        <f t="shared" si="25"/>
        <v>F</v>
      </c>
    </row>
    <row r="1621" spans="1:11">
      <c r="A1621" s="48" t="s">
        <v>2954</v>
      </c>
      <c r="B1621" s="49" t="str">
        <f>_xlfn.XLOOKUP(Tabla8[[#This Row],[Codigo Area Liquidacion]],TBLAREA[PLANTA],TBLAREA[PROG])</f>
        <v>01</v>
      </c>
      <c r="C1621" s="50" t="s">
        <v>3045</v>
      </c>
      <c r="D1621" s="49" t="str">
        <f>Tabla8[[#This Row],[Numero Documento]]&amp;Tabla8[[#This Row],[PROG]]&amp;LEFT(Tabla8[[#This Row],[Tipo Empleado]],3)</f>
        <v>4022140439101PER</v>
      </c>
      <c r="E1621" s="49" t="s">
        <v>1820</v>
      </c>
      <c r="F1621" s="50" t="s">
        <v>1060</v>
      </c>
      <c r="G1621" s="49" t="s">
        <v>3133</v>
      </c>
      <c r="H1621" s="49" t="s">
        <v>1116</v>
      </c>
      <c r="I1621" s="51" t="s">
        <v>1679</v>
      </c>
      <c r="J1621" s="50" t="s">
        <v>3135</v>
      </c>
      <c r="K1621" t="str">
        <f t="shared" si="25"/>
        <v>M</v>
      </c>
    </row>
    <row r="1622" spans="1:11">
      <c r="A1622" s="48" t="s">
        <v>4155</v>
      </c>
      <c r="B1622" s="49" t="str">
        <f>_xlfn.XLOOKUP(Tabla8[[#This Row],[Codigo Area Liquidacion]],TBLAREA[PLANTA],TBLAREA[PROG])</f>
        <v>01</v>
      </c>
      <c r="C1622" s="50" t="s">
        <v>3045</v>
      </c>
      <c r="D1622" s="49" t="str">
        <f>Tabla8[[#This Row],[Numero Documento]]&amp;Tabla8[[#This Row],[PROG]]&amp;LEFT(Tabla8[[#This Row],[Tipo Empleado]],3)</f>
        <v>4022143309301PER</v>
      </c>
      <c r="E1622" s="49" t="s">
        <v>3988</v>
      </c>
      <c r="F1622" s="50" t="s">
        <v>1060</v>
      </c>
      <c r="G1622" s="49" t="s">
        <v>3133</v>
      </c>
      <c r="H1622" s="49" t="s">
        <v>1116</v>
      </c>
      <c r="I1622" s="51" t="s">
        <v>1679</v>
      </c>
      <c r="J1622" s="50" t="s">
        <v>3135</v>
      </c>
      <c r="K1622" t="str">
        <f t="shared" si="25"/>
        <v>M</v>
      </c>
    </row>
    <row r="1623" spans="1:11">
      <c r="A1623" s="48" t="s">
        <v>3014</v>
      </c>
      <c r="B1623" s="49" t="str">
        <f>_xlfn.XLOOKUP(Tabla8[[#This Row],[Codigo Area Liquidacion]],TBLAREA[PLANTA],TBLAREA[PROG])</f>
        <v>01</v>
      </c>
      <c r="C1623" s="50" t="s">
        <v>3045</v>
      </c>
      <c r="D1623" s="49" t="str">
        <f>Tabla8[[#This Row],[Numero Documento]]&amp;Tabla8[[#This Row],[PROG]]&amp;LEFT(Tabla8[[#This Row],[Tipo Empleado]],3)</f>
        <v>4022145542701PER</v>
      </c>
      <c r="E1623" s="49" t="s">
        <v>1665</v>
      </c>
      <c r="F1623" s="50" t="s">
        <v>1060</v>
      </c>
      <c r="G1623" s="49" t="s">
        <v>3133</v>
      </c>
      <c r="H1623" s="49" t="s">
        <v>1116</v>
      </c>
      <c r="I1623" s="51" t="s">
        <v>1679</v>
      </c>
      <c r="J1623" s="50" t="s">
        <v>3135</v>
      </c>
      <c r="K1623" t="str">
        <f t="shared" si="25"/>
        <v>M</v>
      </c>
    </row>
    <row r="1624" spans="1:11">
      <c r="A1624" s="48" t="s">
        <v>4156</v>
      </c>
      <c r="B1624" s="49" t="str">
        <f>_xlfn.XLOOKUP(Tabla8[[#This Row],[Codigo Area Liquidacion]],TBLAREA[PLANTA],TBLAREA[PROG])</f>
        <v>11</v>
      </c>
      <c r="C1624" s="50" t="s">
        <v>11</v>
      </c>
      <c r="D1624" s="49" t="str">
        <f>Tabla8[[#This Row],[Numero Documento]]&amp;Tabla8[[#This Row],[PROG]]&amp;LEFT(Tabla8[[#This Row],[Tipo Empleado]],3)</f>
        <v>4022152677111FIJ</v>
      </c>
      <c r="E1624" s="49" t="s">
        <v>3989</v>
      </c>
      <c r="F1624" s="50" t="s">
        <v>147</v>
      </c>
      <c r="G1624" s="49" t="s">
        <v>3145</v>
      </c>
      <c r="H1624" s="49" t="s">
        <v>1951</v>
      </c>
      <c r="I1624" s="51" t="s">
        <v>1683</v>
      </c>
      <c r="J1624" s="50" t="s">
        <v>3136</v>
      </c>
      <c r="K1624" t="str">
        <f t="shared" si="25"/>
        <v>F</v>
      </c>
    </row>
    <row r="1625" spans="1:11">
      <c r="A1625" s="48" t="s">
        <v>4157</v>
      </c>
      <c r="B1625" s="49" t="str">
        <f>_xlfn.XLOOKUP(Tabla8[[#This Row],[Codigo Area Liquidacion]],TBLAREA[PLANTA],TBLAREA[PROG])</f>
        <v>01</v>
      </c>
      <c r="C1625" s="50" t="s">
        <v>3036</v>
      </c>
      <c r="D1625" s="49" t="str">
        <f>Tabla8[[#This Row],[Numero Documento]]&amp;Tabla8[[#This Row],[PROG]]&amp;LEFT(Tabla8[[#This Row],[Tipo Empleado]],3)</f>
        <v>4022156823701EMP</v>
      </c>
      <c r="E1625" s="49" t="s">
        <v>2001</v>
      </c>
      <c r="F1625" s="50" t="s">
        <v>3138</v>
      </c>
      <c r="G1625" s="49" t="s">
        <v>3133</v>
      </c>
      <c r="H1625" s="49" t="s">
        <v>1116</v>
      </c>
      <c r="I1625" s="51" t="s">
        <v>1679</v>
      </c>
      <c r="J1625" s="50" t="s">
        <v>3135</v>
      </c>
      <c r="K1625" t="str">
        <f t="shared" si="25"/>
        <v>M</v>
      </c>
    </row>
    <row r="1626" spans="1:11">
      <c r="A1626" s="48" t="s">
        <v>2338</v>
      </c>
      <c r="B1626" s="49" t="str">
        <f>_xlfn.XLOOKUP(Tabla8[[#This Row],[Codigo Area Liquidacion]],TBLAREA[PLANTA],TBLAREA[PROG])</f>
        <v>13</v>
      </c>
      <c r="C1626" s="50" t="s">
        <v>11</v>
      </c>
      <c r="D1626" s="49" t="str">
        <f>Tabla8[[#This Row],[Numero Documento]]&amp;Tabla8[[#This Row],[PROG]]&amp;LEFT(Tabla8[[#This Row],[Tipo Empleado]],3)</f>
        <v>4022162677913FIJ</v>
      </c>
      <c r="E1626" s="49" t="s">
        <v>408</v>
      </c>
      <c r="F1626" s="50" t="s">
        <v>210</v>
      </c>
      <c r="G1626" s="49" t="s">
        <v>3175</v>
      </c>
      <c r="H1626" s="49" t="s">
        <v>342</v>
      </c>
      <c r="I1626" s="51" t="s">
        <v>1670</v>
      </c>
      <c r="J1626" s="50" t="s">
        <v>3135</v>
      </c>
      <c r="K1626" t="str">
        <f t="shared" si="25"/>
        <v>M</v>
      </c>
    </row>
    <row r="1627" spans="1:11">
      <c r="A1627" s="48" t="s">
        <v>2988</v>
      </c>
      <c r="B1627" s="49" t="str">
        <f>_xlfn.XLOOKUP(Tabla8[[#This Row],[Codigo Area Liquidacion]],TBLAREA[PLANTA],TBLAREA[PROG])</f>
        <v>01</v>
      </c>
      <c r="C1627" s="50" t="s">
        <v>3045</v>
      </c>
      <c r="D1627" s="49" t="str">
        <f>Tabla8[[#This Row],[Numero Documento]]&amp;Tabla8[[#This Row],[PROG]]&amp;LEFT(Tabla8[[#This Row],[Tipo Empleado]],3)</f>
        <v>4022171000301PER</v>
      </c>
      <c r="E1627" s="49" t="s">
        <v>1821</v>
      </c>
      <c r="F1627" s="50" t="s">
        <v>1060</v>
      </c>
      <c r="G1627" s="49" t="s">
        <v>3133</v>
      </c>
      <c r="H1627" s="49" t="s">
        <v>1116</v>
      </c>
      <c r="I1627" s="51" t="s">
        <v>1679</v>
      </c>
      <c r="J1627" s="50" t="s">
        <v>3135</v>
      </c>
      <c r="K1627" t="str">
        <f t="shared" si="25"/>
        <v>M</v>
      </c>
    </row>
    <row r="1628" spans="1:11">
      <c r="A1628" s="48" t="s">
        <v>4158</v>
      </c>
      <c r="B1628" s="49" t="str">
        <f>_xlfn.XLOOKUP(Tabla8[[#This Row],[Codigo Area Liquidacion]],TBLAREA[PLANTA],TBLAREA[PROG])</f>
        <v>01</v>
      </c>
      <c r="C1628" s="50" t="s">
        <v>11</v>
      </c>
      <c r="D1628" s="49" t="str">
        <f>Tabla8[[#This Row],[Numero Documento]]&amp;Tabla8[[#This Row],[PROG]]&amp;LEFT(Tabla8[[#This Row],[Tipo Empleado]],3)</f>
        <v>4022173192601FIJ</v>
      </c>
      <c r="E1628" s="49" t="s">
        <v>3990</v>
      </c>
      <c r="F1628" s="50" t="s">
        <v>133</v>
      </c>
      <c r="G1628" s="49" t="s">
        <v>3133</v>
      </c>
      <c r="H1628" s="49" t="s">
        <v>716</v>
      </c>
      <c r="I1628" s="51" t="s">
        <v>1671</v>
      </c>
      <c r="J1628" s="50" t="s">
        <v>3135</v>
      </c>
      <c r="K1628" t="str">
        <f t="shared" si="25"/>
        <v>M</v>
      </c>
    </row>
    <row r="1629" spans="1:11">
      <c r="A1629" s="48" t="s">
        <v>4159</v>
      </c>
      <c r="B1629" s="49" t="str">
        <f>_xlfn.XLOOKUP(Tabla8[[#This Row],[Codigo Area Liquidacion]],TBLAREA[PLANTA],TBLAREA[PROG])</f>
        <v>01</v>
      </c>
      <c r="C1629" s="50" t="s">
        <v>3036</v>
      </c>
      <c r="D1629" s="49" t="str">
        <f>Tabla8[[#This Row],[Numero Documento]]&amp;Tabla8[[#This Row],[PROG]]&amp;LEFT(Tabla8[[#This Row],[Tipo Empleado]],3)</f>
        <v>4022174653601EMP</v>
      </c>
      <c r="E1629" s="49" t="s">
        <v>1226</v>
      </c>
      <c r="F1629" s="50" t="s">
        <v>1197</v>
      </c>
      <c r="G1629" s="49" t="s">
        <v>3133</v>
      </c>
      <c r="H1629" s="49" t="s">
        <v>1116</v>
      </c>
      <c r="I1629" s="51" t="s">
        <v>1679</v>
      </c>
      <c r="J1629" s="50" t="s">
        <v>3136</v>
      </c>
      <c r="K1629" t="str">
        <f t="shared" si="25"/>
        <v>F</v>
      </c>
    </row>
    <row r="1630" spans="1:11">
      <c r="A1630" s="48" t="s">
        <v>2892</v>
      </c>
      <c r="B1630" s="49" t="str">
        <f>_xlfn.XLOOKUP(Tabla8[[#This Row],[Codigo Area Liquidacion]],TBLAREA[PLANTA],TBLAREA[PROG])</f>
        <v>01</v>
      </c>
      <c r="C1630" s="50" t="s">
        <v>3036</v>
      </c>
      <c r="D1630" s="49" t="str">
        <f>Tabla8[[#This Row],[Numero Documento]]&amp;Tabla8[[#This Row],[PROG]]&amp;LEFT(Tabla8[[#This Row],[Tipo Empleado]],3)</f>
        <v>4022180101801EMP</v>
      </c>
      <c r="E1630" s="49" t="s">
        <v>1666</v>
      </c>
      <c r="F1630" s="50" t="s">
        <v>3138</v>
      </c>
      <c r="G1630" s="49" t="s">
        <v>3133</v>
      </c>
      <c r="H1630" s="49" t="s">
        <v>1116</v>
      </c>
      <c r="I1630" s="51" t="s">
        <v>1679</v>
      </c>
      <c r="J1630" s="50" t="s">
        <v>3136</v>
      </c>
      <c r="K1630" t="str">
        <f t="shared" si="25"/>
        <v>F</v>
      </c>
    </row>
    <row r="1631" spans="1:11">
      <c r="A1631" s="48" t="s">
        <v>2951</v>
      </c>
      <c r="B1631" s="49" t="str">
        <f>_xlfn.XLOOKUP(Tabla8[[#This Row],[Codigo Area Liquidacion]],TBLAREA[PLANTA],TBLAREA[PROG])</f>
        <v>01</v>
      </c>
      <c r="C1631" s="50" t="s">
        <v>3045</v>
      </c>
      <c r="D1631" s="49" t="str">
        <f>Tabla8[[#This Row],[Numero Documento]]&amp;Tabla8[[#This Row],[PROG]]&amp;LEFT(Tabla8[[#This Row],[Tipo Empleado]],3)</f>
        <v>4022182807801PER</v>
      </c>
      <c r="E1631" s="49" t="s">
        <v>1111</v>
      </c>
      <c r="F1631" s="50" t="s">
        <v>1060</v>
      </c>
      <c r="G1631" s="49" t="s">
        <v>3133</v>
      </c>
      <c r="H1631" s="49" t="s">
        <v>1116</v>
      </c>
      <c r="I1631" s="51" t="s">
        <v>1679</v>
      </c>
      <c r="J1631" s="50" t="s">
        <v>3135</v>
      </c>
      <c r="K1631" t="str">
        <f t="shared" si="25"/>
        <v>M</v>
      </c>
    </row>
    <row r="1632" spans="1:11">
      <c r="A1632" s="48" t="s">
        <v>2852</v>
      </c>
      <c r="B1632" s="49" t="str">
        <f>_xlfn.XLOOKUP(Tabla8[[#This Row],[Codigo Area Liquidacion]],TBLAREA[PLANTA],TBLAREA[PROG])</f>
        <v>01</v>
      </c>
      <c r="C1632" s="50" t="s">
        <v>3036</v>
      </c>
      <c r="D1632" s="49" t="str">
        <f>Tabla8[[#This Row],[Numero Documento]]&amp;Tabla8[[#This Row],[PROG]]&amp;LEFT(Tabla8[[#This Row],[Tipo Empleado]],3)</f>
        <v>4022184011501EMP</v>
      </c>
      <c r="E1632" s="49" t="s">
        <v>1640</v>
      </c>
      <c r="F1632" s="50" t="s">
        <v>3210</v>
      </c>
      <c r="G1632" s="49" t="s">
        <v>3133</v>
      </c>
      <c r="H1632" s="49" t="s">
        <v>1116</v>
      </c>
      <c r="I1632" s="51" t="s">
        <v>1679</v>
      </c>
      <c r="J1632" s="50" t="s">
        <v>3136</v>
      </c>
      <c r="K1632" t="str">
        <f t="shared" si="25"/>
        <v>F</v>
      </c>
    </row>
    <row r="1633" spans="1:11">
      <c r="A1633" s="48" t="s">
        <v>4160</v>
      </c>
      <c r="B1633" s="49" t="str">
        <f>_xlfn.XLOOKUP(Tabla8[[#This Row],[Codigo Area Liquidacion]],TBLAREA[PLANTA],TBLAREA[PROG])</f>
        <v>01</v>
      </c>
      <c r="C1633" s="50" t="s">
        <v>11</v>
      </c>
      <c r="D1633" s="49" t="str">
        <f>Tabla8[[#This Row],[Numero Documento]]&amp;Tabla8[[#This Row],[PROG]]&amp;LEFT(Tabla8[[#This Row],[Tipo Empleado]],3)</f>
        <v>4022191518001FIJ</v>
      </c>
      <c r="E1633" s="49" t="s">
        <v>3991</v>
      </c>
      <c r="F1633" s="50" t="s">
        <v>59</v>
      </c>
      <c r="G1633" s="49" t="s">
        <v>3133</v>
      </c>
      <c r="H1633" s="49" t="s">
        <v>316</v>
      </c>
      <c r="I1633" s="51" t="s">
        <v>1678</v>
      </c>
      <c r="J1633" s="50" t="s">
        <v>3135</v>
      </c>
      <c r="K1633" t="str">
        <f t="shared" si="25"/>
        <v>M</v>
      </c>
    </row>
    <row r="1634" spans="1:11">
      <c r="A1634" s="48" t="s">
        <v>3758</v>
      </c>
      <c r="B1634" s="49" t="str">
        <f>_xlfn.XLOOKUP(Tabla8[[#This Row],[Codigo Area Liquidacion]],TBLAREA[PLANTA],TBLAREA[PROG])</f>
        <v>01</v>
      </c>
      <c r="C1634" s="50" t="s">
        <v>3036</v>
      </c>
      <c r="D1634" s="49" t="str">
        <f>Tabla8[[#This Row],[Numero Documento]]&amp;Tabla8[[#This Row],[PROG]]&amp;LEFT(Tabla8[[#This Row],[Tipo Empleado]],3)</f>
        <v>4022202892601EMP</v>
      </c>
      <c r="E1634" s="49" t="s">
        <v>3757</v>
      </c>
      <c r="F1634" s="50" t="s">
        <v>1763</v>
      </c>
      <c r="G1634" s="49" t="s">
        <v>3133</v>
      </c>
      <c r="H1634" s="49" t="s">
        <v>1116</v>
      </c>
      <c r="I1634" s="51" t="s">
        <v>1679</v>
      </c>
      <c r="J1634" s="50" t="s">
        <v>3135</v>
      </c>
      <c r="K1634" t="str">
        <f t="shared" si="25"/>
        <v>M</v>
      </c>
    </row>
    <row r="1635" spans="1:11">
      <c r="A1635" s="48" t="s">
        <v>3587</v>
      </c>
      <c r="B1635" s="49" t="str">
        <f>_xlfn.XLOOKUP(Tabla8[[#This Row],[Codigo Area Liquidacion]],TBLAREA[PLANTA],TBLAREA[PROG])</f>
        <v>01</v>
      </c>
      <c r="C1635" s="50" t="s">
        <v>3036</v>
      </c>
      <c r="D1635" s="49" t="str">
        <f>Tabla8[[#This Row],[Numero Documento]]&amp;Tabla8[[#This Row],[PROG]]&amp;LEFT(Tabla8[[#This Row],[Tipo Empleado]],3)</f>
        <v>4022203758801EMP</v>
      </c>
      <c r="E1635" s="49" t="s">
        <v>3586</v>
      </c>
      <c r="F1635" s="50" t="s">
        <v>75</v>
      </c>
      <c r="G1635" s="49" t="s">
        <v>3133</v>
      </c>
      <c r="H1635" s="49" t="s">
        <v>1116</v>
      </c>
      <c r="I1635" s="51" t="s">
        <v>1679</v>
      </c>
      <c r="J1635" s="50" t="s">
        <v>3135</v>
      </c>
      <c r="K1635" t="str">
        <f t="shared" si="25"/>
        <v>M</v>
      </c>
    </row>
    <row r="1636" spans="1:11">
      <c r="A1636" s="48" t="s">
        <v>2773</v>
      </c>
      <c r="B1636" s="49" t="str">
        <f>_xlfn.XLOOKUP(Tabla8[[#This Row],[Codigo Area Liquidacion]],TBLAREA[PLANTA],TBLAREA[PROG])</f>
        <v>01</v>
      </c>
      <c r="C1636" s="50" t="s">
        <v>3036</v>
      </c>
      <c r="D1636" s="49" t="str">
        <f>Tabla8[[#This Row],[Numero Documento]]&amp;Tabla8[[#This Row],[PROG]]&amp;LEFT(Tabla8[[#This Row],[Tipo Empleado]],3)</f>
        <v>4022204704101EMP</v>
      </c>
      <c r="E1636" s="49" t="s">
        <v>1973</v>
      </c>
      <c r="F1636" s="50" t="s">
        <v>1944</v>
      </c>
      <c r="G1636" s="49" t="s">
        <v>3133</v>
      </c>
      <c r="H1636" s="49" t="s">
        <v>1116</v>
      </c>
      <c r="I1636" s="51" t="s">
        <v>1679</v>
      </c>
      <c r="J1636" s="50" t="s">
        <v>3135</v>
      </c>
      <c r="K1636" t="str">
        <f t="shared" si="25"/>
        <v>M</v>
      </c>
    </row>
    <row r="1637" spans="1:11">
      <c r="A1637" s="48" t="s">
        <v>2861</v>
      </c>
      <c r="B1637" s="49" t="str">
        <f>_xlfn.XLOOKUP(Tabla8[[#This Row],[Codigo Area Liquidacion]],TBLAREA[PLANTA],TBLAREA[PROG])</f>
        <v>01</v>
      </c>
      <c r="C1637" s="50" t="s">
        <v>3036</v>
      </c>
      <c r="D1637" s="49" t="str">
        <f>Tabla8[[#This Row],[Numero Documento]]&amp;Tabla8[[#This Row],[PROG]]&amp;LEFT(Tabla8[[#This Row],[Tipo Empleado]],3)</f>
        <v>4022204719901EMP</v>
      </c>
      <c r="E1637" s="49" t="s">
        <v>2860</v>
      </c>
      <c r="F1637" s="50" t="s">
        <v>1617</v>
      </c>
      <c r="G1637" s="49" t="s">
        <v>3133</v>
      </c>
      <c r="H1637" s="49" t="s">
        <v>1116</v>
      </c>
      <c r="I1637" s="51" t="s">
        <v>1679</v>
      </c>
      <c r="J1637" s="50" t="s">
        <v>3136</v>
      </c>
      <c r="K1637" t="str">
        <f t="shared" si="25"/>
        <v>F</v>
      </c>
    </row>
    <row r="1638" spans="1:11">
      <c r="A1638" s="48" t="s">
        <v>3637</v>
      </c>
      <c r="B1638" s="49" t="str">
        <f>_xlfn.XLOOKUP(Tabla8[[#This Row],[Codigo Area Liquidacion]],TBLAREA[PLANTA],TBLAREA[PROG])</f>
        <v>01</v>
      </c>
      <c r="C1638" s="50" t="s">
        <v>3036</v>
      </c>
      <c r="D1638" s="49" t="str">
        <f>Tabla8[[#This Row],[Numero Documento]]&amp;Tabla8[[#This Row],[PROG]]&amp;LEFT(Tabla8[[#This Row],[Tipo Empleado]],3)</f>
        <v>4022208183401EMP</v>
      </c>
      <c r="E1638" s="49" t="s">
        <v>3636</v>
      </c>
      <c r="F1638" s="50" t="s">
        <v>1173</v>
      </c>
      <c r="G1638" s="49" t="s">
        <v>3133</v>
      </c>
      <c r="H1638" s="49" t="s">
        <v>1116</v>
      </c>
      <c r="I1638" s="51" t="s">
        <v>1679</v>
      </c>
      <c r="J1638" s="50" t="s">
        <v>3135</v>
      </c>
      <c r="K1638" t="str">
        <f t="shared" si="25"/>
        <v>M</v>
      </c>
    </row>
    <row r="1639" spans="1:11">
      <c r="A1639" s="48" t="s">
        <v>3764</v>
      </c>
      <c r="B1639" s="49" t="str">
        <f>_xlfn.XLOOKUP(Tabla8[[#This Row],[Codigo Area Liquidacion]],TBLAREA[PLANTA],TBLAREA[PROG])</f>
        <v>01</v>
      </c>
      <c r="C1639" s="50" t="s">
        <v>3036</v>
      </c>
      <c r="D1639" s="49" t="str">
        <f>Tabla8[[#This Row],[Numero Documento]]&amp;Tabla8[[#This Row],[PROG]]&amp;LEFT(Tabla8[[#This Row],[Tipo Empleado]],3)</f>
        <v>4022209777201EMP</v>
      </c>
      <c r="E1639" s="49" t="s">
        <v>3992</v>
      </c>
      <c r="F1639" s="50" t="s">
        <v>1860</v>
      </c>
      <c r="G1639" s="49" t="s">
        <v>3133</v>
      </c>
      <c r="H1639" s="49" t="s">
        <v>1116</v>
      </c>
      <c r="I1639" s="51" t="s">
        <v>1679</v>
      </c>
      <c r="J1639" s="50" t="s">
        <v>3135</v>
      </c>
      <c r="K1639" t="str">
        <f t="shared" si="25"/>
        <v>M</v>
      </c>
    </row>
    <row r="1640" spans="1:11">
      <c r="A1640" s="48" t="s">
        <v>2695</v>
      </c>
      <c r="B1640" s="49" t="str">
        <f>_xlfn.XLOOKUP(Tabla8[[#This Row],[Codigo Area Liquidacion]],TBLAREA[PLANTA],TBLAREA[PROG])</f>
        <v>11</v>
      </c>
      <c r="C1640" s="50" t="s">
        <v>11</v>
      </c>
      <c r="D1640" s="49" t="str">
        <f>Tabla8[[#This Row],[Numero Documento]]&amp;Tabla8[[#This Row],[PROG]]&amp;LEFT(Tabla8[[#This Row],[Tipo Empleado]],3)</f>
        <v>4022211921211FIJ</v>
      </c>
      <c r="E1640" s="49" t="s">
        <v>1272</v>
      </c>
      <c r="F1640" s="50" t="s">
        <v>110</v>
      </c>
      <c r="G1640" s="49" t="s">
        <v>3145</v>
      </c>
      <c r="H1640" s="49" t="s">
        <v>73</v>
      </c>
      <c r="I1640" s="51" t="s">
        <v>1684</v>
      </c>
      <c r="J1640" s="50" t="s">
        <v>3135</v>
      </c>
      <c r="K1640" t="str">
        <f t="shared" si="25"/>
        <v>M</v>
      </c>
    </row>
    <row r="1641" spans="1:11">
      <c r="A1641" s="48" t="s">
        <v>3738</v>
      </c>
      <c r="B1641" s="49" t="str">
        <f>_xlfn.XLOOKUP(Tabla8[[#This Row],[Codigo Area Liquidacion]],TBLAREA[PLANTA],TBLAREA[PROG])</f>
        <v>01</v>
      </c>
      <c r="C1641" s="50" t="s">
        <v>3036</v>
      </c>
      <c r="D1641" s="49" t="str">
        <f>Tabla8[[#This Row],[Numero Documento]]&amp;Tabla8[[#This Row],[PROG]]&amp;LEFT(Tabla8[[#This Row],[Tipo Empleado]],3)</f>
        <v>4022213765101EMP</v>
      </c>
      <c r="E1641" s="49" t="s">
        <v>3737</v>
      </c>
      <c r="F1641" s="50" t="s">
        <v>75</v>
      </c>
      <c r="G1641" s="49" t="s">
        <v>3133</v>
      </c>
      <c r="H1641" s="49" t="s">
        <v>1116</v>
      </c>
      <c r="I1641" s="51" t="s">
        <v>1679</v>
      </c>
      <c r="J1641" s="50" t="s">
        <v>3135</v>
      </c>
      <c r="K1641" t="str">
        <f t="shared" si="25"/>
        <v>M</v>
      </c>
    </row>
    <row r="1642" spans="1:11">
      <c r="A1642" s="48" t="s">
        <v>3711</v>
      </c>
      <c r="B1642" s="49" t="str">
        <f>_xlfn.XLOOKUP(Tabla8[[#This Row],[Codigo Area Liquidacion]],TBLAREA[PLANTA],TBLAREA[PROG])</f>
        <v>01</v>
      </c>
      <c r="C1642" s="50" t="s">
        <v>3036</v>
      </c>
      <c r="D1642" s="49" t="str">
        <f>Tabla8[[#This Row],[Numero Documento]]&amp;Tabla8[[#This Row],[PROG]]&amp;LEFT(Tabla8[[#This Row],[Tipo Empleado]],3)</f>
        <v>4022222294101EMP</v>
      </c>
      <c r="E1642" s="49" t="s">
        <v>3710</v>
      </c>
      <c r="F1642" s="50" t="s">
        <v>130</v>
      </c>
      <c r="G1642" s="49" t="s">
        <v>3133</v>
      </c>
      <c r="H1642" s="49" t="s">
        <v>1116</v>
      </c>
      <c r="I1642" s="51" t="s">
        <v>1679</v>
      </c>
      <c r="J1642" s="50" t="s">
        <v>3136</v>
      </c>
      <c r="K1642" t="str">
        <f t="shared" si="25"/>
        <v>F</v>
      </c>
    </row>
    <row r="1643" spans="1:11">
      <c r="A1643" s="48" t="s">
        <v>2331</v>
      </c>
      <c r="B1643" s="49" t="str">
        <f>_xlfn.XLOOKUP(Tabla8[[#This Row],[Codigo Area Liquidacion]],TBLAREA[PLANTA],TBLAREA[PROG])</f>
        <v>13</v>
      </c>
      <c r="C1643" s="50" t="s">
        <v>11</v>
      </c>
      <c r="D1643" s="49" t="str">
        <f>Tabla8[[#This Row],[Numero Documento]]&amp;Tabla8[[#This Row],[PROG]]&amp;LEFT(Tabla8[[#This Row],[Tipo Empleado]],3)</f>
        <v>4022237716613FIJ</v>
      </c>
      <c r="E1643" s="49" t="s">
        <v>1149</v>
      </c>
      <c r="F1643" s="50" t="s">
        <v>363</v>
      </c>
      <c r="G1643" s="49" t="s">
        <v>3175</v>
      </c>
      <c r="H1643" s="49" t="s">
        <v>342</v>
      </c>
      <c r="I1643" s="51" t="s">
        <v>1670</v>
      </c>
      <c r="J1643" s="50" t="s">
        <v>3136</v>
      </c>
      <c r="K1643" t="str">
        <f t="shared" si="25"/>
        <v>F</v>
      </c>
    </row>
    <row r="1644" spans="1:11">
      <c r="A1644" s="48" t="s">
        <v>4161</v>
      </c>
      <c r="B1644" s="49" t="str">
        <f>_xlfn.XLOOKUP(Tabla8[[#This Row],[Codigo Area Liquidacion]],TBLAREA[PLANTA],TBLAREA[PROG])</f>
        <v>11</v>
      </c>
      <c r="C1644" s="50" t="s">
        <v>11</v>
      </c>
      <c r="D1644" s="49" t="str">
        <f>Tabla8[[#This Row],[Numero Documento]]&amp;Tabla8[[#This Row],[PROG]]&amp;LEFT(Tabla8[[#This Row],[Tipo Empleado]],3)</f>
        <v>4022247222311FIJ</v>
      </c>
      <c r="E1644" s="49" t="s">
        <v>3993</v>
      </c>
      <c r="F1644" s="50" t="s">
        <v>10</v>
      </c>
      <c r="G1644" s="49" t="s">
        <v>3145</v>
      </c>
      <c r="H1644" s="49" t="s">
        <v>18</v>
      </c>
      <c r="I1644" s="51" t="s">
        <v>1729</v>
      </c>
      <c r="J1644" s="50" t="s">
        <v>3136</v>
      </c>
      <c r="K1644" t="str">
        <f t="shared" si="25"/>
        <v>F</v>
      </c>
    </row>
    <row r="1645" spans="1:11">
      <c r="A1645" s="48" t="s">
        <v>2762</v>
      </c>
      <c r="B1645" s="49" t="str">
        <f>_xlfn.XLOOKUP(Tabla8[[#This Row],[Codigo Area Liquidacion]],TBLAREA[PLANTA],TBLAREA[PROG])</f>
        <v>01</v>
      </c>
      <c r="C1645" s="50" t="s">
        <v>3036</v>
      </c>
      <c r="D1645" s="49" t="str">
        <f>Tabla8[[#This Row],[Numero Documento]]&amp;Tabla8[[#This Row],[PROG]]&amp;LEFT(Tabla8[[#This Row],[Tipo Empleado]],3)</f>
        <v>4022249306201EMP</v>
      </c>
      <c r="E1645" s="49" t="s">
        <v>1866</v>
      </c>
      <c r="F1645" s="50" t="s">
        <v>290</v>
      </c>
      <c r="G1645" s="49" t="s">
        <v>3133</v>
      </c>
      <c r="H1645" s="49" t="s">
        <v>1116</v>
      </c>
      <c r="I1645" s="51" t="s">
        <v>1679</v>
      </c>
      <c r="J1645" s="50" t="s">
        <v>3136</v>
      </c>
      <c r="K1645" t="str">
        <f t="shared" si="25"/>
        <v>F</v>
      </c>
    </row>
    <row r="1646" spans="1:11">
      <c r="A1646" s="48" t="s">
        <v>2144</v>
      </c>
      <c r="B1646" s="49" t="str">
        <f>_xlfn.XLOOKUP(Tabla8[[#This Row],[Codigo Area Liquidacion]],TBLAREA[PLANTA],TBLAREA[PROG])</f>
        <v>01</v>
      </c>
      <c r="C1646" s="50" t="s">
        <v>11</v>
      </c>
      <c r="D1646" s="49" t="str">
        <f>Tabla8[[#This Row],[Numero Documento]]&amp;Tabla8[[#This Row],[PROG]]&amp;LEFT(Tabla8[[#This Row],[Tipo Empleado]],3)</f>
        <v>4022250233401FIJ</v>
      </c>
      <c r="E1646" s="49" t="s">
        <v>1055</v>
      </c>
      <c r="F1646" s="50" t="s">
        <v>724</v>
      </c>
      <c r="G1646" s="49" t="s">
        <v>3133</v>
      </c>
      <c r="H1646" s="49" t="s">
        <v>716</v>
      </c>
      <c r="I1646" s="51" t="s">
        <v>1671</v>
      </c>
      <c r="J1646" s="50" t="s">
        <v>3135</v>
      </c>
      <c r="K1646" t="str">
        <f t="shared" si="25"/>
        <v>M</v>
      </c>
    </row>
    <row r="1647" spans="1:11">
      <c r="A1647" s="48" t="s">
        <v>3111</v>
      </c>
      <c r="B1647" s="49" t="str">
        <f>_xlfn.XLOOKUP(Tabla8[[#This Row],[Codigo Area Liquidacion]],TBLAREA[PLANTA],TBLAREA[PROG])</f>
        <v>01</v>
      </c>
      <c r="C1647" s="50" t="s">
        <v>3036</v>
      </c>
      <c r="D1647" s="49" t="str">
        <f>Tabla8[[#This Row],[Numero Documento]]&amp;Tabla8[[#This Row],[PROG]]&amp;LEFT(Tabla8[[#This Row],[Tipo Empleado]],3)</f>
        <v>4022259054501EMP</v>
      </c>
      <c r="E1647" s="49" t="s">
        <v>3110</v>
      </c>
      <c r="F1647" s="50" t="s">
        <v>3112</v>
      </c>
      <c r="G1647" s="49" t="s">
        <v>3133</v>
      </c>
      <c r="H1647" s="49" t="s">
        <v>1116</v>
      </c>
      <c r="I1647" s="51" t="s">
        <v>1679</v>
      </c>
      <c r="J1647" s="50" t="s">
        <v>3135</v>
      </c>
      <c r="K1647" t="str">
        <f t="shared" si="25"/>
        <v>M</v>
      </c>
    </row>
    <row r="1648" spans="1:11">
      <c r="A1648" s="48" t="s">
        <v>3601</v>
      </c>
      <c r="B1648" s="49" t="str">
        <f>_xlfn.XLOOKUP(Tabla8[[#This Row],[Codigo Area Liquidacion]],TBLAREA[PLANTA],TBLAREA[PROG])</f>
        <v>01</v>
      </c>
      <c r="C1648" s="50" t="s">
        <v>3036</v>
      </c>
      <c r="D1648" s="49" t="str">
        <f>Tabla8[[#This Row],[Numero Documento]]&amp;Tabla8[[#This Row],[PROG]]&amp;LEFT(Tabla8[[#This Row],[Tipo Empleado]],3)</f>
        <v>4022278805701EMP</v>
      </c>
      <c r="E1648" s="49" t="s">
        <v>3600</v>
      </c>
      <c r="F1648" s="50" t="s">
        <v>75</v>
      </c>
      <c r="G1648" s="49" t="s">
        <v>3133</v>
      </c>
      <c r="H1648" s="49" t="s">
        <v>1116</v>
      </c>
      <c r="I1648" s="51" t="s">
        <v>1679</v>
      </c>
      <c r="J1648" s="50" t="s">
        <v>3135</v>
      </c>
      <c r="K1648" t="str">
        <f t="shared" si="25"/>
        <v>M</v>
      </c>
    </row>
    <row r="1649" spans="1:11">
      <c r="A1649" s="48" t="s">
        <v>4162</v>
      </c>
      <c r="B1649" s="49" t="str">
        <f>_xlfn.XLOOKUP(Tabla8[[#This Row],[Codigo Area Liquidacion]],TBLAREA[PLANTA],TBLAREA[PROG])</f>
        <v>01</v>
      </c>
      <c r="C1649" s="50" t="s">
        <v>3045</v>
      </c>
      <c r="D1649" s="49" t="str">
        <f>Tabla8[[#This Row],[Numero Documento]]&amp;Tabla8[[#This Row],[PROG]]&amp;LEFT(Tabla8[[#This Row],[Tipo Empleado]],3)</f>
        <v>4022278909701PER</v>
      </c>
      <c r="E1649" s="49" t="s">
        <v>3994</v>
      </c>
      <c r="F1649" s="50" t="s">
        <v>1060</v>
      </c>
      <c r="G1649" s="49" t="s">
        <v>3133</v>
      </c>
      <c r="H1649" s="49" t="s">
        <v>1116</v>
      </c>
      <c r="I1649" s="51" t="s">
        <v>1679</v>
      </c>
      <c r="J1649" s="50" t="s">
        <v>3136</v>
      </c>
      <c r="K1649" t="str">
        <f t="shared" si="25"/>
        <v>F</v>
      </c>
    </row>
    <row r="1650" spans="1:11">
      <c r="A1650" s="48" t="s">
        <v>2822</v>
      </c>
      <c r="B1650" s="49" t="str">
        <f>_xlfn.XLOOKUP(Tabla8[[#This Row],[Codigo Area Liquidacion]],TBLAREA[PLANTA],TBLAREA[PROG])</f>
        <v>01</v>
      </c>
      <c r="C1650" s="50" t="s">
        <v>3036</v>
      </c>
      <c r="D1650" s="49" t="str">
        <f>Tabla8[[#This Row],[Numero Documento]]&amp;Tabla8[[#This Row],[PROG]]&amp;LEFT(Tabla8[[#This Row],[Tipo Empleado]],3)</f>
        <v>4022283976901EMP</v>
      </c>
      <c r="E1650" s="49" t="s">
        <v>1877</v>
      </c>
      <c r="F1650" s="50" t="s">
        <v>561</v>
      </c>
      <c r="G1650" s="49" t="s">
        <v>3133</v>
      </c>
      <c r="H1650" s="49" t="s">
        <v>1116</v>
      </c>
      <c r="I1650" s="51" t="s">
        <v>1679</v>
      </c>
      <c r="J1650" s="50" t="s">
        <v>3135</v>
      </c>
      <c r="K1650" t="str">
        <f t="shared" si="25"/>
        <v>M</v>
      </c>
    </row>
    <row r="1651" spans="1:11">
      <c r="A1651" s="48" t="s">
        <v>2641</v>
      </c>
      <c r="B1651" s="49" t="str">
        <f>_xlfn.XLOOKUP(Tabla8[[#This Row],[Codigo Area Liquidacion]],TBLAREA[PLANTA],TBLAREA[PROG])</f>
        <v>11</v>
      </c>
      <c r="C1651" s="50" t="s">
        <v>11</v>
      </c>
      <c r="D1651" s="49" t="str">
        <f>Tabla8[[#This Row],[Numero Documento]]&amp;Tabla8[[#This Row],[PROG]]&amp;LEFT(Tabla8[[#This Row],[Tipo Empleado]],3)</f>
        <v>4022290899411FIJ</v>
      </c>
      <c r="E1651" s="49" t="s">
        <v>1934</v>
      </c>
      <c r="F1651" s="50" t="s">
        <v>22</v>
      </c>
      <c r="G1651" s="49" t="s">
        <v>3145</v>
      </c>
      <c r="H1651" s="49" t="s">
        <v>830</v>
      </c>
      <c r="I1651" s="51" t="s">
        <v>1672</v>
      </c>
      <c r="J1651" s="50" t="s">
        <v>3135</v>
      </c>
      <c r="K1651" t="str">
        <f t="shared" si="25"/>
        <v>M</v>
      </c>
    </row>
    <row r="1652" spans="1:11">
      <c r="A1652" s="48" t="s">
        <v>3453</v>
      </c>
      <c r="B1652" s="49" t="str">
        <f>_xlfn.XLOOKUP(Tabla8[[#This Row],[Codigo Area Liquidacion]],TBLAREA[PLANTA],TBLAREA[PROG])</f>
        <v>01</v>
      </c>
      <c r="C1652" s="50" t="s">
        <v>11</v>
      </c>
      <c r="D1652" s="49" t="str">
        <f>Tabla8[[#This Row],[Numero Documento]]&amp;Tabla8[[#This Row],[PROG]]&amp;LEFT(Tabla8[[#This Row],[Tipo Empleado]],3)</f>
        <v>4022292002301FIJ</v>
      </c>
      <c r="E1652" s="49" t="s">
        <v>3452</v>
      </c>
      <c r="F1652" s="50" t="s">
        <v>128</v>
      </c>
      <c r="G1652" s="49" t="s">
        <v>3133</v>
      </c>
      <c r="H1652" s="49" t="s">
        <v>1116</v>
      </c>
      <c r="I1652" s="51" t="s">
        <v>1679</v>
      </c>
      <c r="J1652" s="50" t="s">
        <v>3135</v>
      </c>
      <c r="K1652" t="str">
        <f t="shared" si="25"/>
        <v>M</v>
      </c>
    </row>
    <row r="1653" spans="1:11">
      <c r="A1653" s="48" t="s">
        <v>4163</v>
      </c>
      <c r="B1653" s="49" t="str">
        <f>_xlfn.XLOOKUP(Tabla8[[#This Row],[Codigo Area Liquidacion]],TBLAREA[PLANTA],TBLAREA[PROG])</f>
        <v>13</v>
      </c>
      <c r="C1653" s="50" t="s">
        <v>11</v>
      </c>
      <c r="D1653" s="49" t="str">
        <f>Tabla8[[#This Row],[Numero Documento]]&amp;Tabla8[[#This Row],[PROG]]&amp;LEFT(Tabla8[[#This Row],[Tipo Empleado]],3)</f>
        <v>4022299475413FIJ</v>
      </c>
      <c r="E1653" s="49" t="s">
        <v>3995</v>
      </c>
      <c r="F1653" s="50" t="s">
        <v>724</v>
      </c>
      <c r="G1653" s="49" t="s">
        <v>3175</v>
      </c>
      <c r="H1653" s="49" t="s">
        <v>342</v>
      </c>
      <c r="I1653" s="51" t="s">
        <v>1670</v>
      </c>
      <c r="J1653" s="50" t="s">
        <v>3135</v>
      </c>
      <c r="K1653" t="str">
        <f t="shared" si="25"/>
        <v>M</v>
      </c>
    </row>
    <row r="1654" spans="1:11">
      <c r="A1654" s="48" t="s">
        <v>2751</v>
      </c>
      <c r="B1654" s="49" t="str">
        <f>_xlfn.XLOOKUP(Tabla8[[#This Row],[Codigo Area Liquidacion]],TBLAREA[PLANTA],TBLAREA[PROG])</f>
        <v>01</v>
      </c>
      <c r="C1654" s="50" t="s">
        <v>3036</v>
      </c>
      <c r="D1654" s="49" t="str">
        <f>Tabla8[[#This Row],[Numero Documento]]&amp;Tabla8[[#This Row],[PROG]]&amp;LEFT(Tabla8[[#This Row],[Tipo Empleado]],3)</f>
        <v>4022300687101EMP</v>
      </c>
      <c r="E1654" s="49" t="s">
        <v>1581</v>
      </c>
      <c r="F1654" s="50" t="s">
        <v>3134</v>
      </c>
      <c r="G1654" s="49" t="s">
        <v>3133</v>
      </c>
      <c r="H1654" s="49" t="s">
        <v>1116</v>
      </c>
      <c r="I1654" s="51" t="s">
        <v>1679</v>
      </c>
      <c r="J1654" s="50" t="s">
        <v>3135</v>
      </c>
      <c r="K1654" t="str">
        <f t="shared" si="25"/>
        <v>M</v>
      </c>
    </row>
    <row r="1655" spans="1:11">
      <c r="A1655" s="48" t="s">
        <v>2934</v>
      </c>
      <c r="B1655" s="49" t="str">
        <f>_xlfn.XLOOKUP(Tabla8[[#This Row],[Codigo Area Liquidacion]],TBLAREA[PLANTA],TBLAREA[PROG])</f>
        <v>01</v>
      </c>
      <c r="C1655" s="50" t="s">
        <v>3045</v>
      </c>
      <c r="D1655" s="49" t="str">
        <f>Tabla8[[#This Row],[Numero Documento]]&amp;Tabla8[[#This Row],[PROG]]&amp;LEFT(Tabla8[[#This Row],[Tipo Empleado]],3)</f>
        <v>4022302567301PER</v>
      </c>
      <c r="E1655" s="49" t="s">
        <v>1822</v>
      </c>
      <c r="F1655" s="50" t="s">
        <v>1060</v>
      </c>
      <c r="G1655" s="49" t="s">
        <v>3133</v>
      </c>
      <c r="H1655" s="49" t="s">
        <v>1116</v>
      </c>
      <c r="I1655" s="51" t="s">
        <v>1679</v>
      </c>
      <c r="J1655" s="50" t="s">
        <v>3135</v>
      </c>
      <c r="K1655" t="str">
        <f t="shared" si="25"/>
        <v>M</v>
      </c>
    </row>
    <row r="1656" spans="1:11">
      <c r="A1656" s="48" t="s">
        <v>2381</v>
      </c>
      <c r="B1656" s="49" t="str">
        <f>_xlfn.XLOOKUP(Tabla8[[#This Row],[Codigo Area Liquidacion]],TBLAREA[PLANTA],TBLAREA[PROG])</f>
        <v>13</v>
      </c>
      <c r="C1656" s="50" t="s">
        <v>11</v>
      </c>
      <c r="D1656" s="49" t="str">
        <f>Tabla8[[#This Row],[Numero Documento]]&amp;Tabla8[[#This Row],[PROG]]&amp;LEFT(Tabla8[[#This Row],[Tipo Empleado]],3)</f>
        <v>4022305965613FIJ</v>
      </c>
      <c r="E1656" s="49" t="s">
        <v>1128</v>
      </c>
      <c r="F1656" s="50" t="s">
        <v>210</v>
      </c>
      <c r="G1656" s="49" t="s">
        <v>3175</v>
      </c>
      <c r="H1656" s="49" t="s">
        <v>342</v>
      </c>
      <c r="I1656" s="51" t="s">
        <v>1670</v>
      </c>
      <c r="J1656" s="50" t="s">
        <v>3135</v>
      </c>
      <c r="K1656" t="str">
        <f t="shared" si="25"/>
        <v>M</v>
      </c>
    </row>
    <row r="1657" spans="1:11">
      <c r="A1657" s="48" t="s">
        <v>2770</v>
      </c>
      <c r="B1657" s="49" t="str">
        <f>_xlfn.XLOOKUP(Tabla8[[#This Row],[Codigo Area Liquidacion]],TBLAREA[PLANTA],TBLAREA[PROG])</f>
        <v>01</v>
      </c>
      <c r="C1657" s="50" t="s">
        <v>3036</v>
      </c>
      <c r="D1657" s="49" t="str">
        <f>Tabla8[[#This Row],[Numero Documento]]&amp;Tabla8[[#This Row],[PROG]]&amp;LEFT(Tabla8[[#This Row],[Tipo Empleado]],3)</f>
        <v>4022306948101EMP</v>
      </c>
      <c r="E1657" s="49" t="s">
        <v>1180</v>
      </c>
      <c r="F1657" s="50" t="s">
        <v>259</v>
      </c>
      <c r="G1657" s="49" t="s">
        <v>3133</v>
      </c>
      <c r="H1657" s="49" t="s">
        <v>1116</v>
      </c>
      <c r="I1657" s="51" t="s">
        <v>1679</v>
      </c>
      <c r="J1657" s="50" t="s">
        <v>3136</v>
      </c>
      <c r="K1657" t="str">
        <f t="shared" si="25"/>
        <v>F</v>
      </c>
    </row>
    <row r="1658" spans="1:11">
      <c r="A1658" s="48" t="s">
        <v>3239</v>
      </c>
      <c r="B1658" s="49" t="str">
        <f>_xlfn.XLOOKUP(Tabla8[[#This Row],[Codigo Area Liquidacion]],TBLAREA[PLANTA],TBLAREA[PROG])</f>
        <v>01</v>
      </c>
      <c r="C1658" s="50" t="s">
        <v>3045</v>
      </c>
      <c r="D1658" s="49" t="str">
        <f>Tabla8[[#This Row],[Numero Documento]]&amp;Tabla8[[#This Row],[PROG]]&amp;LEFT(Tabla8[[#This Row],[Tipo Empleado]],3)</f>
        <v>4022312541601PER</v>
      </c>
      <c r="E1658" s="49" t="s">
        <v>3224</v>
      </c>
      <c r="F1658" s="50" t="s">
        <v>1060</v>
      </c>
      <c r="G1658" s="49" t="s">
        <v>3133</v>
      </c>
      <c r="H1658" s="49" t="s">
        <v>1116</v>
      </c>
      <c r="I1658" s="51" t="s">
        <v>1679</v>
      </c>
      <c r="J1658" s="50" t="s">
        <v>3135</v>
      </c>
      <c r="K1658" t="str">
        <f t="shared" si="25"/>
        <v>M</v>
      </c>
    </row>
    <row r="1659" spans="1:11">
      <c r="A1659" s="48" t="s">
        <v>2826</v>
      </c>
      <c r="B1659" s="49" t="str">
        <f>_xlfn.XLOOKUP(Tabla8[[#This Row],[Codigo Area Liquidacion]],TBLAREA[PLANTA],TBLAREA[PROG])</f>
        <v>01</v>
      </c>
      <c r="C1659" s="50" t="s">
        <v>3036</v>
      </c>
      <c r="D1659" s="49" t="str">
        <f>Tabla8[[#This Row],[Numero Documento]]&amp;Tabla8[[#This Row],[PROG]]&amp;LEFT(Tabla8[[#This Row],[Tipo Empleado]],3)</f>
        <v>4022324997601EMP</v>
      </c>
      <c r="E1659" s="49" t="s">
        <v>3041</v>
      </c>
      <c r="F1659" s="50" t="s">
        <v>3138</v>
      </c>
      <c r="G1659" s="49" t="s">
        <v>3133</v>
      </c>
      <c r="H1659" s="49" t="s">
        <v>1116</v>
      </c>
      <c r="I1659" s="51" t="s">
        <v>1679</v>
      </c>
      <c r="J1659" s="50" t="s">
        <v>3136</v>
      </c>
      <c r="K1659" t="str">
        <f t="shared" si="25"/>
        <v>F</v>
      </c>
    </row>
    <row r="1660" spans="1:11">
      <c r="A1660" s="48" t="s">
        <v>2166</v>
      </c>
      <c r="B1660" s="49" t="str">
        <f>_xlfn.XLOOKUP(Tabla8[[#This Row],[Codigo Area Liquidacion]],TBLAREA[PLANTA],TBLAREA[PROG])</f>
        <v>01</v>
      </c>
      <c r="C1660" s="50" t="s">
        <v>11</v>
      </c>
      <c r="D1660" s="49" t="str">
        <f>Tabla8[[#This Row],[Numero Documento]]&amp;Tabla8[[#This Row],[PROG]]&amp;LEFT(Tabla8[[#This Row],[Tipo Empleado]],3)</f>
        <v>4022325076801FIJ</v>
      </c>
      <c r="E1660" s="49" t="s">
        <v>1033</v>
      </c>
      <c r="F1660" s="50" t="s">
        <v>10</v>
      </c>
      <c r="G1660" s="49" t="s">
        <v>3133</v>
      </c>
      <c r="H1660" s="49" t="s">
        <v>316</v>
      </c>
      <c r="I1660" s="51" t="s">
        <v>1678</v>
      </c>
      <c r="J1660" s="50" t="s">
        <v>3136</v>
      </c>
      <c r="K1660" t="str">
        <f t="shared" si="25"/>
        <v>F</v>
      </c>
    </row>
    <row r="1661" spans="1:11">
      <c r="A1661" s="48" t="s">
        <v>3541</v>
      </c>
      <c r="B1661" s="49" t="str">
        <f>_xlfn.XLOOKUP(Tabla8[[#This Row],[Codigo Area Liquidacion]],TBLAREA[PLANTA],TBLAREA[PROG])</f>
        <v>01</v>
      </c>
      <c r="C1661" s="50" t="s">
        <v>3036</v>
      </c>
      <c r="D1661" s="49" t="str">
        <f>Tabla8[[#This Row],[Numero Documento]]&amp;Tabla8[[#This Row],[PROG]]&amp;LEFT(Tabla8[[#This Row],[Tipo Empleado]],3)</f>
        <v>4022333960301EMP</v>
      </c>
      <c r="E1661" s="49" t="s">
        <v>3540</v>
      </c>
      <c r="F1661" s="50" t="s">
        <v>284</v>
      </c>
      <c r="G1661" s="49" t="s">
        <v>3133</v>
      </c>
      <c r="H1661" s="49" t="s">
        <v>1116</v>
      </c>
      <c r="I1661" s="51" t="s">
        <v>1679</v>
      </c>
      <c r="J1661" s="50" t="s">
        <v>3136</v>
      </c>
      <c r="K1661" t="str">
        <f t="shared" si="25"/>
        <v>F</v>
      </c>
    </row>
    <row r="1662" spans="1:11">
      <c r="A1662" s="48" t="s">
        <v>4164</v>
      </c>
      <c r="B1662" s="49" t="str">
        <f>_xlfn.XLOOKUP(Tabla8[[#This Row],[Codigo Area Liquidacion]],TBLAREA[PLANTA],TBLAREA[PROG])</f>
        <v>01</v>
      </c>
      <c r="C1662" s="50" t="s">
        <v>11</v>
      </c>
      <c r="D1662" s="49" t="str">
        <f>Tabla8[[#This Row],[Numero Documento]]&amp;Tabla8[[#This Row],[PROG]]&amp;LEFT(Tabla8[[#This Row],[Tipo Empleado]],3)</f>
        <v>4022334057701FIJ</v>
      </c>
      <c r="E1662" s="49" t="s">
        <v>3996</v>
      </c>
      <c r="F1662" s="50" t="s">
        <v>8</v>
      </c>
      <c r="G1662" s="49" t="s">
        <v>3133</v>
      </c>
      <c r="H1662" s="49" t="s">
        <v>266</v>
      </c>
      <c r="I1662" s="51" t="s">
        <v>1687</v>
      </c>
      <c r="J1662" s="50" t="s">
        <v>3135</v>
      </c>
      <c r="K1662" t="str">
        <f t="shared" si="25"/>
        <v>M</v>
      </c>
    </row>
    <row r="1663" spans="1:11">
      <c r="A1663" s="48" t="s">
        <v>3826</v>
      </c>
      <c r="B1663" s="49" t="str">
        <f>_xlfn.XLOOKUP(Tabla8[[#This Row],[Codigo Area Liquidacion]],TBLAREA[PLANTA],TBLAREA[PROG])</f>
        <v>01</v>
      </c>
      <c r="C1663" s="50" t="s">
        <v>3045</v>
      </c>
      <c r="D1663" s="49" t="str">
        <f>Tabla8[[#This Row],[Numero Documento]]&amp;Tabla8[[#This Row],[PROG]]&amp;LEFT(Tabla8[[#This Row],[Tipo Empleado]],3)</f>
        <v>4022335965001PER</v>
      </c>
      <c r="E1663" s="49" t="s">
        <v>3825</v>
      </c>
      <c r="F1663" s="50" t="s">
        <v>1060</v>
      </c>
      <c r="G1663" s="49" t="s">
        <v>3133</v>
      </c>
      <c r="H1663" s="49" t="s">
        <v>1116</v>
      </c>
      <c r="I1663" s="51" t="s">
        <v>1679</v>
      </c>
      <c r="J1663" s="50" t="s">
        <v>3135</v>
      </c>
      <c r="K1663" t="str">
        <f t="shared" si="25"/>
        <v>M</v>
      </c>
    </row>
    <row r="1664" spans="1:11">
      <c r="A1664" s="48" t="s">
        <v>3605</v>
      </c>
      <c r="B1664" s="49" t="str">
        <f>_xlfn.XLOOKUP(Tabla8[[#This Row],[Codigo Area Liquidacion]],TBLAREA[PLANTA],TBLAREA[PROG])</f>
        <v>01</v>
      </c>
      <c r="C1664" s="50" t="s">
        <v>3036</v>
      </c>
      <c r="D1664" s="49" t="str">
        <f>Tabla8[[#This Row],[Numero Documento]]&amp;Tabla8[[#This Row],[PROG]]&amp;LEFT(Tabla8[[#This Row],[Tipo Empleado]],3)</f>
        <v>4022342091601EMP</v>
      </c>
      <c r="E1664" s="49" t="s">
        <v>3604</v>
      </c>
      <c r="F1664" s="50" t="s">
        <v>3606</v>
      </c>
      <c r="G1664" s="49" t="s">
        <v>3133</v>
      </c>
      <c r="H1664" s="49" t="s">
        <v>1116</v>
      </c>
      <c r="I1664" s="51" t="s">
        <v>1679</v>
      </c>
      <c r="J1664" s="50" t="s">
        <v>3136</v>
      </c>
      <c r="K1664" t="str">
        <f t="shared" si="25"/>
        <v>F</v>
      </c>
    </row>
    <row r="1665" spans="1:11">
      <c r="A1665" s="48" t="s">
        <v>3567</v>
      </c>
      <c r="B1665" s="49" t="str">
        <f>_xlfn.XLOOKUP(Tabla8[[#This Row],[Codigo Area Liquidacion]],TBLAREA[PLANTA],TBLAREA[PROG])</f>
        <v>01</v>
      </c>
      <c r="C1665" s="50" t="s">
        <v>3036</v>
      </c>
      <c r="D1665" s="49" t="str">
        <f>Tabla8[[#This Row],[Numero Documento]]&amp;Tabla8[[#This Row],[PROG]]&amp;LEFT(Tabla8[[#This Row],[Tipo Empleado]],3)</f>
        <v>4022351984001EMP</v>
      </c>
      <c r="E1665" s="49" t="s">
        <v>3566</v>
      </c>
      <c r="F1665" s="50" t="s">
        <v>1763</v>
      </c>
      <c r="G1665" s="49" t="s">
        <v>3133</v>
      </c>
      <c r="H1665" s="49" t="s">
        <v>1116</v>
      </c>
      <c r="I1665" s="51" t="s">
        <v>1679</v>
      </c>
      <c r="J1665" s="50" t="s">
        <v>3135</v>
      </c>
      <c r="K1665" t="str">
        <f t="shared" si="25"/>
        <v>M</v>
      </c>
    </row>
    <row r="1666" spans="1:11">
      <c r="A1666" s="48" t="s">
        <v>2980</v>
      </c>
      <c r="B1666" s="49" t="str">
        <f>_xlfn.XLOOKUP(Tabla8[[#This Row],[Codigo Area Liquidacion]],TBLAREA[PLANTA],TBLAREA[PROG])</f>
        <v>01</v>
      </c>
      <c r="C1666" s="50" t="s">
        <v>3045</v>
      </c>
      <c r="D1666" s="49" t="str">
        <f>Tabla8[[#This Row],[Numero Documento]]&amp;Tabla8[[#This Row],[PROG]]&amp;LEFT(Tabla8[[#This Row],[Tipo Empleado]],3)</f>
        <v>4022353253801PER</v>
      </c>
      <c r="E1666" s="49" t="s">
        <v>1823</v>
      </c>
      <c r="F1666" s="50" t="s">
        <v>1060</v>
      </c>
      <c r="G1666" s="49" t="s">
        <v>3133</v>
      </c>
      <c r="H1666" s="49" t="s">
        <v>1116</v>
      </c>
      <c r="I1666" s="51" t="s">
        <v>1679</v>
      </c>
      <c r="J1666" s="50" t="s">
        <v>3136</v>
      </c>
      <c r="K1666" t="str">
        <f t="shared" si="25"/>
        <v>F</v>
      </c>
    </row>
    <row r="1667" spans="1:11">
      <c r="A1667" s="48" t="s">
        <v>2521</v>
      </c>
      <c r="B1667" s="49" t="str">
        <f>_xlfn.XLOOKUP(Tabla8[[#This Row],[Codigo Area Liquidacion]],TBLAREA[PLANTA],TBLAREA[PROG])</f>
        <v>13</v>
      </c>
      <c r="C1667" s="50" t="s">
        <v>11</v>
      </c>
      <c r="D1667" s="49" t="str">
        <f>Tabla8[[#This Row],[Numero Documento]]&amp;Tabla8[[#This Row],[PROG]]&amp;LEFT(Tabla8[[#This Row],[Tipo Empleado]],3)</f>
        <v>4022354287513FIJ</v>
      </c>
      <c r="E1667" s="49" t="s">
        <v>1995</v>
      </c>
      <c r="F1667" s="50" t="s">
        <v>10</v>
      </c>
      <c r="G1667" s="49" t="s">
        <v>3175</v>
      </c>
      <c r="H1667" s="49" t="s">
        <v>342</v>
      </c>
      <c r="I1667" s="51" t="s">
        <v>1670</v>
      </c>
      <c r="J1667" s="50" t="s">
        <v>3136</v>
      </c>
      <c r="K1667" t="str">
        <f t="shared" si="25"/>
        <v>F</v>
      </c>
    </row>
    <row r="1668" spans="1:11">
      <c r="A1668" s="48" t="s">
        <v>2212</v>
      </c>
      <c r="B1668" s="49" t="str">
        <f>_xlfn.XLOOKUP(Tabla8[[#This Row],[Codigo Area Liquidacion]],TBLAREA[PLANTA],TBLAREA[PROG])</f>
        <v>01</v>
      </c>
      <c r="C1668" s="50" t="s">
        <v>11</v>
      </c>
      <c r="D1668" s="49" t="str">
        <f>Tabla8[[#This Row],[Numero Documento]]&amp;Tabla8[[#This Row],[PROG]]&amp;LEFT(Tabla8[[#This Row],[Tipo Empleado]],3)</f>
        <v>4022355915001FIJ</v>
      </c>
      <c r="E1668" s="49" t="s">
        <v>943</v>
      </c>
      <c r="F1668" s="50" t="s">
        <v>59</v>
      </c>
      <c r="G1668" s="49" t="s">
        <v>3133</v>
      </c>
      <c r="H1668" s="49" t="s">
        <v>1953</v>
      </c>
      <c r="I1668" s="51" t="s">
        <v>1669</v>
      </c>
      <c r="J1668" s="50" t="s">
        <v>3135</v>
      </c>
      <c r="K1668" t="str">
        <f t="shared" si="25"/>
        <v>M</v>
      </c>
    </row>
    <row r="1669" spans="1:11">
      <c r="A1669" s="48" t="s">
        <v>2958</v>
      </c>
      <c r="B1669" s="49" t="str">
        <f>_xlfn.XLOOKUP(Tabla8[[#This Row],[Codigo Area Liquidacion]],TBLAREA[PLANTA],TBLAREA[PROG])</f>
        <v>01</v>
      </c>
      <c r="C1669" s="50" t="s">
        <v>3045</v>
      </c>
      <c r="D1669" s="49" t="str">
        <f>Tabla8[[#This Row],[Numero Documento]]&amp;Tabla8[[#This Row],[PROG]]&amp;LEFT(Tabla8[[#This Row],[Tipo Empleado]],3)</f>
        <v>4022357499301PER</v>
      </c>
      <c r="E1669" s="49" t="s">
        <v>1824</v>
      </c>
      <c r="F1669" s="50" t="s">
        <v>1060</v>
      </c>
      <c r="G1669" s="49" t="s">
        <v>3133</v>
      </c>
      <c r="H1669" s="49" t="s">
        <v>1116</v>
      </c>
      <c r="I1669" s="51" t="s">
        <v>1679</v>
      </c>
      <c r="J1669" s="50" t="s">
        <v>3136</v>
      </c>
      <c r="K1669" t="str">
        <f t="shared" ref="K1669:K1732" si="26">LEFT(J1669,1)</f>
        <v>F</v>
      </c>
    </row>
    <row r="1670" spans="1:11">
      <c r="A1670" s="48" t="s">
        <v>4165</v>
      </c>
      <c r="B1670" s="49" t="str">
        <f>_xlfn.XLOOKUP(Tabla8[[#This Row],[Codigo Area Liquidacion]],TBLAREA[PLANTA],TBLAREA[PROG])</f>
        <v>01</v>
      </c>
      <c r="C1670" s="50" t="s">
        <v>3045</v>
      </c>
      <c r="D1670" s="49" t="str">
        <f>Tabla8[[#This Row],[Numero Documento]]&amp;Tabla8[[#This Row],[PROG]]&amp;LEFT(Tabla8[[#This Row],[Tipo Empleado]],3)</f>
        <v>4022361967301PER</v>
      </c>
      <c r="E1670" s="49" t="s">
        <v>3997</v>
      </c>
      <c r="F1670" s="50" t="s">
        <v>1060</v>
      </c>
      <c r="G1670" s="49" t="s">
        <v>3133</v>
      </c>
      <c r="H1670" s="49" t="s">
        <v>1116</v>
      </c>
      <c r="I1670" s="51" t="s">
        <v>1679</v>
      </c>
      <c r="J1670" s="50" t="s">
        <v>3135</v>
      </c>
      <c r="K1670" t="str">
        <f t="shared" si="26"/>
        <v>M</v>
      </c>
    </row>
    <row r="1671" spans="1:11">
      <c r="A1671" s="48" t="s">
        <v>2854</v>
      </c>
      <c r="B1671" s="49" t="str">
        <f>_xlfn.XLOOKUP(Tabla8[[#This Row],[Codigo Area Liquidacion]],TBLAREA[PLANTA],TBLAREA[PROG])</f>
        <v>01</v>
      </c>
      <c r="C1671" s="50" t="s">
        <v>3036</v>
      </c>
      <c r="D1671" s="49" t="str">
        <f>Tabla8[[#This Row],[Numero Documento]]&amp;Tabla8[[#This Row],[PROG]]&amp;LEFT(Tabla8[[#This Row],[Tipo Empleado]],3)</f>
        <v>4022369978201EMP</v>
      </c>
      <c r="E1671" s="49" t="s">
        <v>1641</v>
      </c>
      <c r="F1671" s="50" t="s">
        <v>1197</v>
      </c>
      <c r="G1671" s="49" t="s">
        <v>3133</v>
      </c>
      <c r="H1671" s="49" t="s">
        <v>1116</v>
      </c>
      <c r="I1671" s="51" t="s">
        <v>1679</v>
      </c>
      <c r="J1671" s="50" t="s">
        <v>3136</v>
      </c>
      <c r="K1671" t="str">
        <f t="shared" si="26"/>
        <v>F</v>
      </c>
    </row>
    <row r="1672" spans="1:11">
      <c r="A1672" s="48" t="s">
        <v>3407</v>
      </c>
      <c r="B1672" s="49" t="str">
        <f>_xlfn.XLOOKUP(Tabla8[[#This Row],[Codigo Area Liquidacion]],TBLAREA[PLANTA],TBLAREA[PROG])</f>
        <v>01</v>
      </c>
      <c r="C1672" s="50" t="s">
        <v>3036</v>
      </c>
      <c r="D1672" s="49" t="str">
        <f>Tabla8[[#This Row],[Numero Documento]]&amp;Tabla8[[#This Row],[PROG]]&amp;LEFT(Tabla8[[#This Row],[Tipo Empleado]],3)</f>
        <v>4022374417401EMP</v>
      </c>
      <c r="E1672" s="49" t="s">
        <v>3406</v>
      </c>
      <c r="F1672" s="50" t="s">
        <v>290</v>
      </c>
      <c r="G1672" s="49" t="s">
        <v>3133</v>
      </c>
      <c r="H1672" s="49" t="s">
        <v>1116</v>
      </c>
      <c r="I1672" s="51" t="s">
        <v>1679</v>
      </c>
      <c r="J1672" s="50" t="s">
        <v>3136</v>
      </c>
      <c r="K1672" t="str">
        <f t="shared" si="26"/>
        <v>F</v>
      </c>
    </row>
    <row r="1673" spans="1:11">
      <c r="A1673" s="48" t="s">
        <v>4166</v>
      </c>
      <c r="B1673" s="49" t="str">
        <f>_xlfn.XLOOKUP(Tabla8[[#This Row],[Codigo Area Liquidacion]],TBLAREA[PLANTA],TBLAREA[PROG])</f>
        <v>01</v>
      </c>
      <c r="C1673" s="50" t="s">
        <v>3045</v>
      </c>
      <c r="D1673" s="49" t="str">
        <f>Tabla8[[#This Row],[Numero Documento]]&amp;Tabla8[[#This Row],[PROG]]&amp;LEFT(Tabla8[[#This Row],[Tipo Empleado]],3)</f>
        <v>4022384455201PER</v>
      </c>
      <c r="E1673" s="49" t="s">
        <v>3998</v>
      </c>
      <c r="F1673" s="50" t="s">
        <v>1060</v>
      </c>
      <c r="G1673" s="49" t="s">
        <v>3133</v>
      </c>
      <c r="H1673" s="49" t="s">
        <v>1116</v>
      </c>
      <c r="I1673" s="51" t="s">
        <v>1679</v>
      </c>
      <c r="J1673" s="50" t="s">
        <v>3136</v>
      </c>
      <c r="K1673" t="str">
        <f t="shared" si="26"/>
        <v>F</v>
      </c>
    </row>
    <row r="1674" spans="1:11">
      <c r="A1674" s="48" t="s">
        <v>2440</v>
      </c>
      <c r="B1674" s="49" t="str">
        <f>_xlfn.XLOOKUP(Tabla8[[#This Row],[Codigo Area Liquidacion]],TBLAREA[PLANTA],TBLAREA[PROG])</f>
        <v>13</v>
      </c>
      <c r="C1674" s="50" t="s">
        <v>11</v>
      </c>
      <c r="D1674" s="49" t="str">
        <f>Tabla8[[#This Row],[Numero Documento]]&amp;Tabla8[[#This Row],[PROG]]&amp;LEFT(Tabla8[[#This Row],[Tipo Empleado]],3)</f>
        <v>4022388472313FIJ</v>
      </c>
      <c r="E1674" s="49" t="s">
        <v>1825</v>
      </c>
      <c r="F1674" s="50" t="s">
        <v>210</v>
      </c>
      <c r="G1674" s="49" t="s">
        <v>3175</v>
      </c>
      <c r="H1674" s="49" t="s">
        <v>342</v>
      </c>
      <c r="I1674" s="51" t="s">
        <v>1670</v>
      </c>
      <c r="J1674" s="50" t="s">
        <v>3135</v>
      </c>
      <c r="K1674" t="str">
        <f t="shared" si="26"/>
        <v>M</v>
      </c>
    </row>
    <row r="1675" spans="1:11">
      <c r="A1675" s="48" t="s">
        <v>2891</v>
      </c>
      <c r="B1675" s="49" t="str">
        <f>_xlfn.XLOOKUP(Tabla8[[#This Row],[Codigo Area Liquidacion]],TBLAREA[PLANTA],TBLAREA[PROG])</f>
        <v>01</v>
      </c>
      <c r="C1675" s="50" t="s">
        <v>11</v>
      </c>
      <c r="D1675" s="49" t="str">
        <f>Tabla8[[#This Row],[Numero Documento]]&amp;Tabla8[[#This Row],[PROG]]&amp;LEFT(Tabla8[[#This Row],[Tipo Empleado]],3)</f>
        <v>4022394301601FIJ</v>
      </c>
      <c r="E1675" s="49" t="s">
        <v>2005</v>
      </c>
      <c r="F1675" s="50" t="s">
        <v>3219</v>
      </c>
      <c r="G1675" s="49" t="s">
        <v>3133</v>
      </c>
      <c r="H1675" s="49" t="s">
        <v>1116</v>
      </c>
      <c r="I1675" s="51" t="s">
        <v>1679</v>
      </c>
      <c r="J1675" s="50" t="s">
        <v>3135</v>
      </c>
      <c r="K1675" t="str">
        <f t="shared" si="26"/>
        <v>M</v>
      </c>
    </row>
    <row r="1676" spans="1:11">
      <c r="A1676" s="48" t="s">
        <v>4167</v>
      </c>
      <c r="B1676" s="49" t="str">
        <f>_xlfn.XLOOKUP(Tabla8[[#This Row],[Codigo Area Liquidacion]],TBLAREA[PLANTA],TBLAREA[PROG])</f>
        <v>01</v>
      </c>
      <c r="C1676" s="50" t="s">
        <v>3036</v>
      </c>
      <c r="D1676" s="49" t="str">
        <f>Tabla8[[#This Row],[Numero Documento]]&amp;Tabla8[[#This Row],[PROG]]&amp;LEFT(Tabla8[[#This Row],[Tipo Empleado]],3)</f>
        <v>4022394948401EMP</v>
      </c>
      <c r="E1676" s="49" t="s">
        <v>3999</v>
      </c>
      <c r="F1676" s="50" t="s">
        <v>1744</v>
      </c>
      <c r="G1676" s="49" t="s">
        <v>3133</v>
      </c>
      <c r="H1676" s="49" t="s">
        <v>1116</v>
      </c>
      <c r="I1676" s="51" t="s">
        <v>1679</v>
      </c>
      <c r="J1676" s="50" t="s">
        <v>3136</v>
      </c>
      <c r="K1676" t="str">
        <f t="shared" si="26"/>
        <v>F</v>
      </c>
    </row>
    <row r="1677" spans="1:11">
      <c r="A1677" s="48" t="s">
        <v>2733</v>
      </c>
      <c r="B1677" s="49" t="str">
        <f>_xlfn.XLOOKUP(Tabla8[[#This Row],[Codigo Area Liquidacion]],TBLAREA[PLANTA],TBLAREA[PROG])</f>
        <v>11</v>
      </c>
      <c r="C1677" s="50" t="s">
        <v>11</v>
      </c>
      <c r="D1677" s="49" t="str">
        <f>Tabla8[[#This Row],[Numero Documento]]&amp;Tabla8[[#This Row],[PROG]]&amp;LEFT(Tabla8[[#This Row],[Tipo Empleado]],3)</f>
        <v>4022404462411FIJ</v>
      </c>
      <c r="E1677" s="49" t="s">
        <v>1198</v>
      </c>
      <c r="F1677" s="50" t="s">
        <v>171</v>
      </c>
      <c r="G1677" s="49" t="s">
        <v>3145</v>
      </c>
      <c r="H1677" s="49" t="s">
        <v>73</v>
      </c>
      <c r="I1677" s="51" t="s">
        <v>1684</v>
      </c>
      <c r="J1677" s="50" t="s">
        <v>3136</v>
      </c>
      <c r="K1677" t="str">
        <f t="shared" si="26"/>
        <v>F</v>
      </c>
    </row>
    <row r="1678" spans="1:11">
      <c r="A1678" s="48" t="s">
        <v>3104</v>
      </c>
      <c r="B1678" s="49" t="str">
        <f>_xlfn.XLOOKUP(Tabla8[[#This Row],[Codigo Area Liquidacion]],TBLAREA[PLANTA],TBLAREA[PROG])</f>
        <v>01</v>
      </c>
      <c r="C1678" s="50" t="s">
        <v>3036</v>
      </c>
      <c r="D1678" s="49" t="str">
        <f>Tabla8[[#This Row],[Numero Documento]]&amp;Tabla8[[#This Row],[PROG]]&amp;LEFT(Tabla8[[#This Row],[Tipo Empleado]],3)</f>
        <v>4022409816601EMP</v>
      </c>
      <c r="E1678" s="49" t="s">
        <v>3103</v>
      </c>
      <c r="F1678" s="50" t="s">
        <v>196</v>
      </c>
      <c r="G1678" s="49" t="s">
        <v>3133</v>
      </c>
      <c r="H1678" s="49" t="s">
        <v>1116</v>
      </c>
      <c r="I1678" s="51" t="s">
        <v>1679</v>
      </c>
      <c r="J1678" s="50" t="s">
        <v>3136</v>
      </c>
      <c r="K1678" t="str">
        <f t="shared" si="26"/>
        <v>F</v>
      </c>
    </row>
    <row r="1679" spans="1:11">
      <c r="A1679" s="48" t="s">
        <v>2752</v>
      </c>
      <c r="B1679" s="49" t="str">
        <f>_xlfn.XLOOKUP(Tabla8[[#This Row],[Codigo Area Liquidacion]],TBLAREA[PLANTA],TBLAREA[PROG])</f>
        <v>01</v>
      </c>
      <c r="C1679" s="50" t="s">
        <v>3036</v>
      </c>
      <c r="D1679" s="49" t="str">
        <f>Tabla8[[#This Row],[Numero Documento]]&amp;Tabla8[[#This Row],[PROG]]&amp;LEFT(Tabla8[[#This Row],[Tipo Empleado]],3)</f>
        <v>4022415755801EMP</v>
      </c>
      <c r="E1679" s="49" t="s">
        <v>1859</v>
      </c>
      <c r="F1679" s="50" t="s">
        <v>1860</v>
      </c>
      <c r="G1679" s="49" t="s">
        <v>3133</v>
      </c>
      <c r="H1679" s="49" t="s">
        <v>1116</v>
      </c>
      <c r="I1679" s="51" t="s">
        <v>1679</v>
      </c>
      <c r="J1679" s="50" t="s">
        <v>3136</v>
      </c>
      <c r="K1679" t="str">
        <f t="shared" si="26"/>
        <v>F</v>
      </c>
    </row>
    <row r="1680" spans="1:11">
      <c r="A1680" s="48" t="s">
        <v>4168</v>
      </c>
      <c r="B1680" s="49" t="str">
        <f>_xlfn.XLOOKUP(Tabla8[[#This Row],[Codigo Area Liquidacion]],TBLAREA[PLANTA],TBLAREA[PROG])</f>
        <v>01</v>
      </c>
      <c r="C1680" s="50" t="s">
        <v>3036</v>
      </c>
      <c r="D1680" s="49" t="str">
        <f>Tabla8[[#This Row],[Numero Documento]]&amp;Tabla8[[#This Row],[PROG]]&amp;LEFT(Tabla8[[#This Row],[Tipo Empleado]],3)</f>
        <v>4022416264001EMP</v>
      </c>
      <c r="E1680" s="49" t="s">
        <v>4000</v>
      </c>
      <c r="F1680" s="50" t="s">
        <v>100</v>
      </c>
      <c r="G1680" s="49" t="s">
        <v>3133</v>
      </c>
      <c r="H1680" s="49" t="s">
        <v>1116</v>
      </c>
      <c r="I1680" s="51" t="s">
        <v>1679</v>
      </c>
      <c r="J1680" s="50" t="s">
        <v>3136</v>
      </c>
      <c r="K1680" t="str">
        <f t="shared" si="26"/>
        <v>F</v>
      </c>
    </row>
    <row r="1681" spans="1:11">
      <c r="A1681" s="48" t="s">
        <v>2518</v>
      </c>
      <c r="B1681" s="49" t="str">
        <f>_xlfn.XLOOKUP(Tabla8[[#This Row],[Codigo Area Liquidacion]],TBLAREA[PLANTA],TBLAREA[PROG])</f>
        <v>13</v>
      </c>
      <c r="C1681" s="50" t="s">
        <v>11</v>
      </c>
      <c r="D1681" s="49" t="str">
        <f>Tabla8[[#This Row],[Numero Documento]]&amp;Tabla8[[#This Row],[PROG]]&amp;LEFT(Tabla8[[#This Row],[Tipo Empleado]],3)</f>
        <v>4022421876413FIJ</v>
      </c>
      <c r="E1681" s="49" t="s">
        <v>578</v>
      </c>
      <c r="F1681" s="50" t="s">
        <v>393</v>
      </c>
      <c r="G1681" s="49" t="s">
        <v>3175</v>
      </c>
      <c r="H1681" s="49" t="s">
        <v>342</v>
      </c>
      <c r="I1681" s="51" t="s">
        <v>1670</v>
      </c>
      <c r="J1681" s="50" t="s">
        <v>3136</v>
      </c>
      <c r="K1681" t="str">
        <f t="shared" si="26"/>
        <v>F</v>
      </c>
    </row>
    <row r="1682" spans="1:11">
      <c r="A1682" s="48" t="s">
        <v>2857</v>
      </c>
      <c r="B1682" s="49" t="str">
        <f>_xlfn.XLOOKUP(Tabla8[[#This Row],[Codigo Area Liquidacion]],TBLAREA[PLANTA],TBLAREA[PROG])</f>
        <v>01</v>
      </c>
      <c r="C1682" s="50" t="s">
        <v>3036</v>
      </c>
      <c r="D1682" s="49" t="str">
        <f>Tabla8[[#This Row],[Numero Documento]]&amp;Tabla8[[#This Row],[PROG]]&amp;LEFT(Tabla8[[#This Row],[Tipo Empleado]],3)</f>
        <v>4022426711801EMP</v>
      </c>
      <c r="E1682" s="49" t="s">
        <v>1885</v>
      </c>
      <c r="F1682" s="50" t="s">
        <v>1617</v>
      </c>
      <c r="G1682" s="49" t="s">
        <v>3133</v>
      </c>
      <c r="H1682" s="49" t="s">
        <v>1116</v>
      </c>
      <c r="I1682" s="51" t="s">
        <v>1679</v>
      </c>
      <c r="J1682" s="50" t="s">
        <v>3136</v>
      </c>
      <c r="K1682" t="str">
        <f t="shared" si="26"/>
        <v>F</v>
      </c>
    </row>
    <row r="1683" spans="1:11">
      <c r="A1683" s="48" t="s">
        <v>4169</v>
      </c>
      <c r="B1683" s="49" t="str">
        <f>_xlfn.XLOOKUP(Tabla8[[#This Row],[Codigo Area Liquidacion]],TBLAREA[PLANTA],TBLAREA[PROG])</f>
        <v>01</v>
      </c>
      <c r="C1683" s="50" t="s">
        <v>3045</v>
      </c>
      <c r="D1683" s="49" t="str">
        <f>Tabla8[[#This Row],[Numero Documento]]&amp;Tabla8[[#This Row],[PROG]]&amp;LEFT(Tabla8[[#This Row],[Tipo Empleado]],3)</f>
        <v>4022440929801PER</v>
      </c>
      <c r="E1683" s="49" t="s">
        <v>4001</v>
      </c>
      <c r="F1683" s="50" t="s">
        <v>1060</v>
      </c>
      <c r="G1683" s="49" t="s">
        <v>3133</v>
      </c>
      <c r="H1683" s="49" t="s">
        <v>1116</v>
      </c>
      <c r="I1683" s="51" t="s">
        <v>1679</v>
      </c>
      <c r="J1683" s="50" t="s">
        <v>3135</v>
      </c>
      <c r="K1683" t="str">
        <f t="shared" si="26"/>
        <v>M</v>
      </c>
    </row>
    <row r="1684" spans="1:11">
      <c r="A1684" s="48" t="s">
        <v>4170</v>
      </c>
      <c r="B1684" s="49" t="str">
        <f>_xlfn.XLOOKUP(Tabla8[[#This Row],[Codigo Area Liquidacion]],TBLAREA[PLANTA],TBLAREA[PROG])</f>
        <v>01</v>
      </c>
      <c r="C1684" s="50" t="s">
        <v>11</v>
      </c>
      <c r="D1684" s="49" t="str">
        <f>Tabla8[[#This Row],[Numero Documento]]&amp;Tabla8[[#This Row],[PROG]]&amp;LEFT(Tabla8[[#This Row],[Tipo Empleado]],3)</f>
        <v>4022442118601FIJ</v>
      </c>
      <c r="E1684" s="49" t="s">
        <v>4002</v>
      </c>
      <c r="F1684" s="50" t="s">
        <v>784</v>
      </c>
      <c r="G1684" s="49" t="s">
        <v>3133</v>
      </c>
      <c r="H1684" s="49" t="s">
        <v>1116</v>
      </c>
      <c r="I1684" s="51" t="s">
        <v>1679</v>
      </c>
      <c r="J1684" s="50" t="s">
        <v>3136</v>
      </c>
      <c r="K1684" t="str">
        <f t="shared" si="26"/>
        <v>F</v>
      </c>
    </row>
    <row r="1685" spans="1:11">
      <c r="A1685" s="48" t="s">
        <v>2710</v>
      </c>
      <c r="B1685" s="49" t="str">
        <f>_xlfn.XLOOKUP(Tabla8[[#This Row],[Codigo Area Liquidacion]],TBLAREA[PLANTA],TBLAREA[PROG])</f>
        <v>11</v>
      </c>
      <c r="C1685" s="50" t="s">
        <v>11</v>
      </c>
      <c r="D1685" s="49" t="str">
        <f>Tabla8[[#This Row],[Numero Documento]]&amp;Tabla8[[#This Row],[PROG]]&amp;LEFT(Tabla8[[#This Row],[Tipo Empleado]],3)</f>
        <v>4022443080711FIJ</v>
      </c>
      <c r="E1685" s="49" t="s">
        <v>1202</v>
      </c>
      <c r="F1685" s="50" t="s">
        <v>60</v>
      </c>
      <c r="G1685" s="49" t="s">
        <v>3145</v>
      </c>
      <c r="H1685" s="49" t="s">
        <v>73</v>
      </c>
      <c r="I1685" s="51" t="s">
        <v>1684</v>
      </c>
      <c r="J1685" s="50" t="s">
        <v>3136</v>
      </c>
      <c r="K1685" t="str">
        <f t="shared" si="26"/>
        <v>F</v>
      </c>
    </row>
    <row r="1686" spans="1:11">
      <c r="A1686" s="48" t="s">
        <v>2168</v>
      </c>
      <c r="B1686" s="49" t="str">
        <f>_xlfn.XLOOKUP(Tabla8[[#This Row],[Codigo Area Liquidacion]],TBLAREA[PLANTA],TBLAREA[PROG])</f>
        <v>01</v>
      </c>
      <c r="C1686" s="50" t="s">
        <v>11</v>
      </c>
      <c r="D1686" s="49" t="str">
        <f>Tabla8[[#This Row],[Numero Documento]]&amp;Tabla8[[#This Row],[PROG]]&amp;LEFT(Tabla8[[#This Row],[Tipo Empleado]],3)</f>
        <v>4022448906801FIJ</v>
      </c>
      <c r="E1686" s="49" t="s">
        <v>1847</v>
      </c>
      <c r="F1686" s="50" t="s">
        <v>294</v>
      </c>
      <c r="G1686" s="49" t="s">
        <v>3133</v>
      </c>
      <c r="H1686" s="49" t="s">
        <v>288</v>
      </c>
      <c r="I1686" s="51" t="s">
        <v>1668</v>
      </c>
      <c r="J1686" s="50" t="s">
        <v>3135</v>
      </c>
      <c r="K1686" t="str">
        <f t="shared" si="26"/>
        <v>M</v>
      </c>
    </row>
    <row r="1687" spans="1:11">
      <c r="A1687" s="48" t="s">
        <v>3481</v>
      </c>
      <c r="B1687" s="49" t="str">
        <f>_xlfn.XLOOKUP(Tabla8[[#This Row],[Codigo Area Liquidacion]],TBLAREA[PLANTA],TBLAREA[PROG])</f>
        <v>13</v>
      </c>
      <c r="C1687" s="50" t="s">
        <v>11</v>
      </c>
      <c r="D1687" s="49" t="str">
        <f>Tabla8[[#This Row],[Numero Documento]]&amp;Tabla8[[#This Row],[PROG]]&amp;LEFT(Tabla8[[#This Row],[Tipo Empleado]],3)</f>
        <v>4022455814413FIJ</v>
      </c>
      <c r="E1687" s="49" t="s">
        <v>3480</v>
      </c>
      <c r="F1687" s="50" t="s">
        <v>294</v>
      </c>
      <c r="G1687" s="49" t="s">
        <v>3175</v>
      </c>
      <c r="H1687" s="49" t="s">
        <v>342</v>
      </c>
      <c r="I1687" s="51" t="s">
        <v>1670</v>
      </c>
      <c r="J1687" s="50" t="s">
        <v>3135</v>
      </c>
      <c r="K1687" t="str">
        <f t="shared" si="26"/>
        <v>M</v>
      </c>
    </row>
    <row r="1688" spans="1:11">
      <c r="A1688" s="48" t="s">
        <v>3002</v>
      </c>
      <c r="B1688" s="49" t="str">
        <f>_xlfn.XLOOKUP(Tabla8[[#This Row],[Codigo Area Liquidacion]],TBLAREA[PLANTA],TBLAREA[PROG])</f>
        <v>01</v>
      </c>
      <c r="C1688" s="50" t="s">
        <v>3045</v>
      </c>
      <c r="D1688" s="49" t="str">
        <f>Tabla8[[#This Row],[Numero Documento]]&amp;Tabla8[[#This Row],[PROG]]&amp;LEFT(Tabla8[[#This Row],[Tipo Empleado]],3)</f>
        <v>4022470677601PER</v>
      </c>
      <c r="E1688" s="49" t="s">
        <v>1826</v>
      </c>
      <c r="F1688" s="50" t="s">
        <v>1060</v>
      </c>
      <c r="G1688" s="49" t="s">
        <v>3133</v>
      </c>
      <c r="H1688" s="49" t="s">
        <v>1116</v>
      </c>
      <c r="I1688" s="51" t="s">
        <v>1679</v>
      </c>
      <c r="J1688" s="50" t="s">
        <v>3136</v>
      </c>
      <c r="K1688" t="str">
        <f t="shared" si="26"/>
        <v>F</v>
      </c>
    </row>
    <row r="1689" spans="1:11">
      <c r="A1689" s="48" t="s">
        <v>3240</v>
      </c>
      <c r="B1689" s="49" t="str">
        <f>_xlfn.XLOOKUP(Tabla8[[#This Row],[Codigo Area Liquidacion]],TBLAREA[PLANTA],TBLAREA[PROG])</f>
        <v>01</v>
      </c>
      <c r="C1689" s="50" t="s">
        <v>3045</v>
      </c>
      <c r="D1689" s="49" t="str">
        <f>Tabla8[[#This Row],[Numero Documento]]&amp;Tabla8[[#This Row],[PROG]]&amp;LEFT(Tabla8[[#This Row],[Tipo Empleado]],3)</f>
        <v>4022476089801PER</v>
      </c>
      <c r="E1689" s="49" t="s">
        <v>3225</v>
      </c>
      <c r="F1689" s="50" t="s">
        <v>1060</v>
      </c>
      <c r="G1689" s="49" t="s">
        <v>3133</v>
      </c>
      <c r="H1689" s="49" t="s">
        <v>1116</v>
      </c>
      <c r="I1689" s="51" t="s">
        <v>1679</v>
      </c>
      <c r="J1689" s="50" t="s">
        <v>3136</v>
      </c>
      <c r="K1689" t="str">
        <f t="shared" si="26"/>
        <v>F</v>
      </c>
    </row>
    <row r="1690" spans="1:11">
      <c r="A1690" s="48" t="s">
        <v>2208</v>
      </c>
      <c r="B1690" s="49" t="str">
        <f>_xlfn.XLOOKUP(Tabla8[[#This Row],[Codigo Area Liquidacion]],TBLAREA[PLANTA],TBLAREA[PROG])</f>
        <v>01</v>
      </c>
      <c r="C1690" s="50" t="s">
        <v>11</v>
      </c>
      <c r="D1690" s="49" t="str">
        <f>Tabla8[[#This Row],[Numero Documento]]&amp;Tabla8[[#This Row],[PROG]]&amp;LEFT(Tabla8[[#This Row],[Tipo Empleado]],3)</f>
        <v>4022477175401FIJ</v>
      </c>
      <c r="E1690" s="49" t="s">
        <v>1991</v>
      </c>
      <c r="F1690" s="50" t="s">
        <v>8</v>
      </c>
      <c r="G1690" s="49" t="s">
        <v>3133</v>
      </c>
      <c r="H1690" s="49" t="s">
        <v>1953</v>
      </c>
      <c r="I1690" s="51" t="s">
        <v>1669</v>
      </c>
      <c r="J1690" s="50" t="s">
        <v>3136</v>
      </c>
      <c r="K1690" t="str">
        <f t="shared" si="26"/>
        <v>F</v>
      </c>
    </row>
    <row r="1691" spans="1:11">
      <c r="A1691" s="48" t="s">
        <v>4171</v>
      </c>
      <c r="B1691" s="49" t="str">
        <f>_xlfn.XLOOKUP(Tabla8[[#This Row],[Codigo Area Liquidacion]],TBLAREA[PLANTA],TBLAREA[PROG])</f>
        <v>01</v>
      </c>
      <c r="C1691" s="50" t="s">
        <v>3036</v>
      </c>
      <c r="D1691" s="49" t="str">
        <f>Tabla8[[#This Row],[Numero Documento]]&amp;Tabla8[[#This Row],[PROG]]&amp;LEFT(Tabla8[[#This Row],[Tipo Empleado]],3)</f>
        <v>4022481303601EMP</v>
      </c>
      <c r="E1691" s="49" t="s">
        <v>1129</v>
      </c>
      <c r="F1691" s="50" t="s">
        <v>130</v>
      </c>
      <c r="G1691" s="49" t="s">
        <v>3133</v>
      </c>
      <c r="H1691" s="49" t="s">
        <v>1116</v>
      </c>
      <c r="I1691" s="51" t="s">
        <v>1679</v>
      </c>
      <c r="J1691" s="50" t="s">
        <v>3135</v>
      </c>
      <c r="K1691" t="str">
        <f t="shared" si="26"/>
        <v>M</v>
      </c>
    </row>
    <row r="1692" spans="1:11">
      <c r="A1692" s="48" t="s">
        <v>3437</v>
      </c>
      <c r="B1692" s="49" t="str">
        <f>_xlfn.XLOOKUP(Tabla8[[#This Row],[Codigo Area Liquidacion]],TBLAREA[PLANTA],TBLAREA[PROG])</f>
        <v>01</v>
      </c>
      <c r="C1692" s="50" t="s">
        <v>11</v>
      </c>
      <c r="D1692" s="49" t="str">
        <f>Tabla8[[#This Row],[Numero Documento]]&amp;Tabla8[[#This Row],[PROG]]&amp;LEFT(Tabla8[[#This Row],[Tipo Empleado]],3)</f>
        <v>4022490625101FIJ</v>
      </c>
      <c r="E1692" s="49" t="s">
        <v>3436</v>
      </c>
      <c r="F1692" s="50" t="s">
        <v>32</v>
      </c>
      <c r="G1692" s="49" t="s">
        <v>3133</v>
      </c>
      <c r="H1692" s="49" t="s">
        <v>1116</v>
      </c>
      <c r="I1692" s="51" t="s">
        <v>1679</v>
      </c>
      <c r="J1692" s="50" t="s">
        <v>3136</v>
      </c>
      <c r="K1692" t="str">
        <f t="shared" si="26"/>
        <v>F</v>
      </c>
    </row>
    <row r="1693" spans="1:11">
      <c r="A1693" s="48" t="s">
        <v>4172</v>
      </c>
      <c r="B1693" s="49" t="str">
        <f>_xlfn.XLOOKUP(Tabla8[[#This Row],[Codigo Area Liquidacion]],TBLAREA[PLANTA],TBLAREA[PROG])</f>
        <v>01</v>
      </c>
      <c r="C1693" s="50" t="s">
        <v>3045</v>
      </c>
      <c r="D1693" s="49" t="str">
        <f>Tabla8[[#This Row],[Numero Documento]]&amp;Tabla8[[#This Row],[PROG]]&amp;LEFT(Tabla8[[#This Row],[Tipo Empleado]],3)</f>
        <v>4022494599401PER</v>
      </c>
      <c r="E1693" s="49" t="s">
        <v>4003</v>
      </c>
      <c r="F1693" s="50" t="s">
        <v>1060</v>
      </c>
      <c r="G1693" s="49" t="s">
        <v>3133</v>
      </c>
      <c r="H1693" s="49" t="s">
        <v>1116</v>
      </c>
      <c r="I1693" s="51" t="s">
        <v>1679</v>
      </c>
      <c r="J1693" s="50" t="s">
        <v>3135</v>
      </c>
      <c r="K1693" t="str">
        <f t="shared" si="26"/>
        <v>M</v>
      </c>
    </row>
    <row r="1694" spans="1:11">
      <c r="A1694" s="48" t="s">
        <v>3409</v>
      </c>
      <c r="B1694" s="49" t="str">
        <f>_xlfn.XLOOKUP(Tabla8[[#This Row],[Codigo Area Liquidacion]],TBLAREA[PLANTA],TBLAREA[PROG])</f>
        <v>01</v>
      </c>
      <c r="C1694" s="50" t="s">
        <v>3036</v>
      </c>
      <c r="D1694" s="49" t="str">
        <f>Tabla8[[#This Row],[Numero Documento]]&amp;Tabla8[[#This Row],[PROG]]&amp;LEFT(Tabla8[[#This Row],[Tipo Empleado]],3)</f>
        <v>4022496884801EMP</v>
      </c>
      <c r="E1694" s="49" t="s">
        <v>3408</v>
      </c>
      <c r="F1694" s="50" t="s">
        <v>130</v>
      </c>
      <c r="G1694" s="49" t="s">
        <v>3133</v>
      </c>
      <c r="H1694" s="49" t="s">
        <v>1116</v>
      </c>
      <c r="I1694" s="51" t="s">
        <v>1679</v>
      </c>
      <c r="J1694" s="50" t="s">
        <v>3136</v>
      </c>
      <c r="K1694" t="str">
        <f t="shared" si="26"/>
        <v>F</v>
      </c>
    </row>
    <row r="1695" spans="1:11">
      <c r="A1695" s="48" t="s">
        <v>4173</v>
      </c>
      <c r="B1695" s="49" t="str">
        <f>_xlfn.XLOOKUP(Tabla8[[#This Row],[Codigo Area Liquidacion]],TBLAREA[PLANTA],TBLAREA[PROG])</f>
        <v>01</v>
      </c>
      <c r="C1695" s="50" t="s">
        <v>3045</v>
      </c>
      <c r="D1695" s="49" t="str">
        <f>Tabla8[[#This Row],[Numero Documento]]&amp;Tabla8[[#This Row],[PROG]]&amp;LEFT(Tabla8[[#This Row],[Tipo Empleado]],3)</f>
        <v>4022498174201PER</v>
      </c>
      <c r="E1695" s="49" t="s">
        <v>4004</v>
      </c>
      <c r="F1695" s="50" t="s">
        <v>1060</v>
      </c>
      <c r="G1695" s="49" t="s">
        <v>3133</v>
      </c>
      <c r="H1695" s="49" t="s">
        <v>1116</v>
      </c>
      <c r="I1695" s="51" t="s">
        <v>1679</v>
      </c>
      <c r="J1695" s="50" t="s">
        <v>3135</v>
      </c>
      <c r="K1695" t="str">
        <f t="shared" si="26"/>
        <v>M</v>
      </c>
    </row>
    <row r="1696" spans="1:11">
      <c r="A1696" s="48" t="s">
        <v>2755</v>
      </c>
      <c r="B1696" s="49" t="str">
        <f>_xlfn.XLOOKUP(Tabla8[[#This Row],[Codigo Area Liquidacion]],TBLAREA[PLANTA],TBLAREA[PROG])</f>
        <v>01</v>
      </c>
      <c r="C1696" s="50" t="s">
        <v>3036</v>
      </c>
      <c r="D1696" s="49" t="str">
        <f>Tabla8[[#This Row],[Numero Documento]]&amp;Tabla8[[#This Row],[PROG]]&amp;LEFT(Tabla8[[#This Row],[Tipo Empleado]],3)</f>
        <v>4022505366501EMP</v>
      </c>
      <c r="E1696" s="49" t="s">
        <v>1861</v>
      </c>
      <c r="F1696" s="50" t="s">
        <v>1860</v>
      </c>
      <c r="G1696" s="49" t="s">
        <v>3133</v>
      </c>
      <c r="H1696" s="49" t="s">
        <v>1116</v>
      </c>
      <c r="I1696" s="51" t="s">
        <v>1679</v>
      </c>
      <c r="J1696" s="50" t="s">
        <v>3135</v>
      </c>
      <c r="K1696" t="str">
        <f t="shared" si="26"/>
        <v>M</v>
      </c>
    </row>
    <row r="1697" spans="1:11">
      <c r="A1697" s="48" t="s">
        <v>3729</v>
      </c>
      <c r="B1697" s="49" t="str">
        <f>_xlfn.XLOOKUP(Tabla8[[#This Row],[Codigo Area Liquidacion]],TBLAREA[PLANTA],TBLAREA[PROG])</f>
        <v>01</v>
      </c>
      <c r="C1697" s="50" t="s">
        <v>3036</v>
      </c>
      <c r="D1697" s="49" t="str">
        <f>Tabla8[[#This Row],[Numero Documento]]&amp;Tabla8[[#This Row],[PROG]]&amp;LEFT(Tabla8[[#This Row],[Tipo Empleado]],3)</f>
        <v>4022515586601EMP</v>
      </c>
      <c r="E1697" s="49" t="s">
        <v>3728</v>
      </c>
      <c r="F1697" s="50" t="s">
        <v>239</v>
      </c>
      <c r="G1697" s="49" t="s">
        <v>3133</v>
      </c>
      <c r="H1697" s="49" t="s">
        <v>1116</v>
      </c>
      <c r="I1697" s="51" t="s">
        <v>1679</v>
      </c>
      <c r="J1697" s="50" t="s">
        <v>3136</v>
      </c>
      <c r="K1697" t="str">
        <f t="shared" si="26"/>
        <v>F</v>
      </c>
    </row>
    <row r="1698" spans="1:11">
      <c r="A1698" s="48" t="s">
        <v>3445</v>
      </c>
      <c r="B1698" s="49" t="str">
        <f>_xlfn.XLOOKUP(Tabla8[[#This Row],[Codigo Area Liquidacion]],TBLAREA[PLANTA],TBLAREA[PROG])</f>
        <v>01</v>
      </c>
      <c r="C1698" s="50" t="s">
        <v>11</v>
      </c>
      <c r="D1698" s="49" t="str">
        <f>Tabla8[[#This Row],[Numero Documento]]&amp;Tabla8[[#This Row],[PROG]]&amp;LEFT(Tabla8[[#This Row],[Tipo Empleado]],3)</f>
        <v>4022519805601FIJ</v>
      </c>
      <c r="E1698" s="49" t="s">
        <v>3444</v>
      </c>
      <c r="F1698" s="50" t="s">
        <v>10</v>
      </c>
      <c r="G1698" s="49" t="s">
        <v>3133</v>
      </c>
      <c r="H1698" s="49" t="s">
        <v>205</v>
      </c>
      <c r="I1698" s="51" t="s">
        <v>1691</v>
      </c>
      <c r="J1698" s="50" t="s">
        <v>3136</v>
      </c>
      <c r="K1698" t="str">
        <f t="shared" si="26"/>
        <v>F</v>
      </c>
    </row>
    <row r="1699" spans="1:11">
      <c r="A1699" s="48" t="s">
        <v>3477</v>
      </c>
      <c r="B1699" s="49" t="str">
        <f>_xlfn.XLOOKUP(Tabla8[[#This Row],[Codigo Area Liquidacion]],TBLAREA[PLANTA],TBLAREA[PROG])</f>
        <v>13</v>
      </c>
      <c r="C1699" s="50" t="s">
        <v>11</v>
      </c>
      <c r="D1699" s="49" t="str">
        <f>Tabla8[[#This Row],[Numero Documento]]&amp;Tabla8[[#This Row],[PROG]]&amp;LEFT(Tabla8[[#This Row],[Tipo Empleado]],3)</f>
        <v>4022524128613FIJ</v>
      </c>
      <c r="E1699" s="49" t="s">
        <v>3476</v>
      </c>
      <c r="F1699" s="50" t="s">
        <v>389</v>
      </c>
      <c r="G1699" s="49" t="s">
        <v>3175</v>
      </c>
      <c r="H1699" s="49" t="s">
        <v>342</v>
      </c>
      <c r="I1699" s="51" t="s">
        <v>1670</v>
      </c>
      <c r="J1699" s="50" t="s">
        <v>3135</v>
      </c>
      <c r="K1699" t="str">
        <f t="shared" si="26"/>
        <v>M</v>
      </c>
    </row>
    <row r="1700" spans="1:11">
      <c r="A1700" s="48" t="s">
        <v>3401</v>
      </c>
      <c r="B1700" s="49" t="str">
        <f>_xlfn.XLOOKUP(Tabla8[[#This Row],[Codigo Area Liquidacion]],TBLAREA[PLANTA],TBLAREA[PROG])</f>
        <v>01</v>
      </c>
      <c r="C1700" s="50" t="s">
        <v>3036</v>
      </c>
      <c r="D1700" s="49" t="str">
        <f>Tabla8[[#This Row],[Numero Documento]]&amp;Tabla8[[#This Row],[PROG]]&amp;LEFT(Tabla8[[#This Row],[Tipo Empleado]],3)</f>
        <v>4022534162301EMP</v>
      </c>
      <c r="E1700" s="49" t="s">
        <v>3400</v>
      </c>
      <c r="F1700" s="50" t="s">
        <v>1744</v>
      </c>
      <c r="G1700" s="49" t="s">
        <v>3133</v>
      </c>
      <c r="H1700" s="49" t="s">
        <v>1116</v>
      </c>
      <c r="I1700" s="51" t="s">
        <v>1679</v>
      </c>
      <c r="J1700" s="50" t="s">
        <v>3136</v>
      </c>
      <c r="K1700" t="str">
        <f t="shared" si="26"/>
        <v>F</v>
      </c>
    </row>
    <row r="1701" spans="1:11">
      <c r="A1701" s="48" t="s">
        <v>4174</v>
      </c>
      <c r="B1701" s="49" t="str">
        <f>_xlfn.XLOOKUP(Tabla8[[#This Row],[Codigo Area Liquidacion]],TBLAREA[PLANTA],TBLAREA[PROG])</f>
        <v>01</v>
      </c>
      <c r="C1701" s="50" t="s">
        <v>3045</v>
      </c>
      <c r="D1701" s="49" t="str">
        <f>Tabla8[[#This Row],[Numero Documento]]&amp;Tabla8[[#This Row],[PROG]]&amp;LEFT(Tabla8[[#This Row],[Tipo Empleado]],3)</f>
        <v>4022539023201PER</v>
      </c>
      <c r="E1701" s="49" t="s">
        <v>4005</v>
      </c>
      <c r="F1701" s="50" t="s">
        <v>1060</v>
      </c>
      <c r="G1701" s="49" t="s">
        <v>3133</v>
      </c>
      <c r="H1701" s="49" t="s">
        <v>1116</v>
      </c>
      <c r="I1701" s="51" t="s">
        <v>1679</v>
      </c>
      <c r="J1701" s="50" t="s">
        <v>3135</v>
      </c>
      <c r="K1701" t="str">
        <f t="shared" si="26"/>
        <v>M</v>
      </c>
    </row>
    <row r="1702" spans="1:11">
      <c r="A1702" s="48" t="s">
        <v>3415</v>
      </c>
      <c r="B1702" s="49" t="str">
        <f>_xlfn.XLOOKUP(Tabla8[[#This Row],[Codigo Area Liquidacion]],TBLAREA[PLANTA],TBLAREA[PROG])</f>
        <v>01</v>
      </c>
      <c r="C1702" s="50" t="s">
        <v>3045</v>
      </c>
      <c r="D1702" s="49" t="str">
        <f>Tabla8[[#This Row],[Numero Documento]]&amp;Tabla8[[#This Row],[PROG]]&amp;LEFT(Tabla8[[#This Row],[Tipo Empleado]],3)</f>
        <v>4022553798001PER</v>
      </c>
      <c r="E1702" s="49" t="s">
        <v>3414</v>
      </c>
      <c r="F1702" s="50" t="s">
        <v>1060</v>
      </c>
      <c r="G1702" s="49" t="s">
        <v>3133</v>
      </c>
      <c r="H1702" s="49" t="s">
        <v>1116</v>
      </c>
      <c r="I1702" s="51" t="s">
        <v>1679</v>
      </c>
      <c r="J1702" s="50" t="s">
        <v>3135</v>
      </c>
      <c r="K1702" t="str">
        <f t="shared" si="26"/>
        <v>M</v>
      </c>
    </row>
    <row r="1703" spans="1:11">
      <c r="A1703" s="48" t="s">
        <v>3102</v>
      </c>
      <c r="B1703" s="49" t="str">
        <f>_xlfn.XLOOKUP(Tabla8[[#This Row],[Codigo Area Liquidacion]],TBLAREA[PLANTA],TBLAREA[PROG])</f>
        <v>11</v>
      </c>
      <c r="C1703" s="50" t="s">
        <v>11</v>
      </c>
      <c r="D1703" s="49" t="str">
        <f>Tabla8[[#This Row],[Numero Documento]]&amp;Tabla8[[#This Row],[PROG]]&amp;LEFT(Tabla8[[#This Row],[Tipo Empleado]],3)</f>
        <v>4022559131811FIJ</v>
      </c>
      <c r="E1703" s="49" t="s">
        <v>3101</v>
      </c>
      <c r="F1703" s="50" t="s">
        <v>10</v>
      </c>
      <c r="G1703" s="49" t="s">
        <v>3145</v>
      </c>
      <c r="H1703" s="49" t="s">
        <v>300</v>
      </c>
      <c r="I1703" s="51" t="s">
        <v>1704</v>
      </c>
      <c r="J1703" s="50" t="s">
        <v>3136</v>
      </c>
      <c r="K1703" t="str">
        <f t="shared" si="26"/>
        <v>F</v>
      </c>
    </row>
    <row r="1704" spans="1:11">
      <c r="A1704" s="48" t="s">
        <v>2981</v>
      </c>
      <c r="B1704" s="49" t="str">
        <f>_xlfn.XLOOKUP(Tabla8[[#This Row],[Codigo Area Liquidacion]],TBLAREA[PLANTA],TBLAREA[PROG])</f>
        <v>01</v>
      </c>
      <c r="C1704" s="50" t="s">
        <v>3045</v>
      </c>
      <c r="D1704" s="49" t="str">
        <f>Tabla8[[#This Row],[Numero Documento]]&amp;Tabla8[[#This Row],[PROG]]&amp;LEFT(Tabla8[[#This Row],[Tipo Empleado]],3)</f>
        <v>4022574224201PER</v>
      </c>
      <c r="E1704" s="49" t="s">
        <v>1592</v>
      </c>
      <c r="F1704" s="50" t="s">
        <v>1060</v>
      </c>
      <c r="G1704" s="49" t="s">
        <v>3133</v>
      </c>
      <c r="H1704" s="49" t="s">
        <v>1116</v>
      </c>
      <c r="I1704" s="51" t="s">
        <v>1679</v>
      </c>
      <c r="J1704" s="50" t="s">
        <v>3135</v>
      </c>
      <c r="K1704" t="str">
        <f t="shared" si="26"/>
        <v>M</v>
      </c>
    </row>
    <row r="1705" spans="1:11">
      <c r="A1705" s="48" t="s">
        <v>3533</v>
      </c>
      <c r="B1705" s="49" t="str">
        <f>_xlfn.XLOOKUP(Tabla8[[#This Row],[Codigo Area Liquidacion]],TBLAREA[PLANTA],TBLAREA[PROG])</f>
        <v>01</v>
      </c>
      <c r="C1705" s="50" t="s">
        <v>3036</v>
      </c>
      <c r="D1705" s="49" t="str">
        <f>Tabla8[[#This Row],[Numero Documento]]&amp;Tabla8[[#This Row],[PROG]]&amp;LEFT(Tabla8[[#This Row],[Tipo Empleado]],3)</f>
        <v>4022577026801EMP</v>
      </c>
      <c r="E1705" s="49" t="s">
        <v>3532</v>
      </c>
      <c r="F1705" s="50" t="s">
        <v>1763</v>
      </c>
      <c r="G1705" s="49" t="s">
        <v>3133</v>
      </c>
      <c r="H1705" s="49" t="s">
        <v>1116</v>
      </c>
      <c r="I1705" s="51" t="s">
        <v>1679</v>
      </c>
      <c r="J1705" s="50" t="s">
        <v>3136</v>
      </c>
      <c r="K1705" t="str">
        <f t="shared" si="26"/>
        <v>F</v>
      </c>
    </row>
    <row r="1706" spans="1:11">
      <c r="A1706" s="48" t="s">
        <v>2531</v>
      </c>
      <c r="B1706" s="49" t="str">
        <f>_xlfn.XLOOKUP(Tabla8[[#This Row],[Codigo Area Liquidacion]],TBLAREA[PLANTA],TBLAREA[PROG])</f>
        <v>13</v>
      </c>
      <c r="C1706" s="50" t="s">
        <v>11</v>
      </c>
      <c r="D1706" s="49" t="str">
        <f>Tabla8[[#This Row],[Numero Documento]]&amp;Tabla8[[#This Row],[PROG]]&amp;LEFT(Tabla8[[#This Row],[Tipo Empleado]],3)</f>
        <v>4022600751213FIJ</v>
      </c>
      <c r="E1706" s="49" t="s">
        <v>3204</v>
      </c>
      <c r="F1706" s="50" t="s">
        <v>363</v>
      </c>
      <c r="G1706" s="49" t="s">
        <v>3175</v>
      </c>
      <c r="H1706" s="49" t="s">
        <v>342</v>
      </c>
      <c r="I1706" s="51" t="s">
        <v>1670</v>
      </c>
      <c r="J1706" s="50" t="s">
        <v>3136</v>
      </c>
      <c r="K1706" t="str">
        <f t="shared" si="26"/>
        <v>F</v>
      </c>
    </row>
    <row r="1707" spans="1:11">
      <c r="A1707" s="48" t="s">
        <v>3028</v>
      </c>
      <c r="B1707" s="49" t="str">
        <f>_xlfn.XLOOKUP(Tabla8[[#This Row],[Codigo Area Liquidacion]],TBLAREA[PLANTA],TBLAREA[PROG])</f>
        <v>01</v>
      </c>
      <c r="C1707" s="50" t="s">
        <v>3045</v>
      </c>
      <c r="D1707" s="49" t="str">
        <f>Tabla8[[#This Row],[Numero Documento]]&amp;Tabla8[[#This Row],[PROG]]&amp;LEFT(Tabla8[[#This Row],[Tipo Empleado]],3)</f>
        <v>4022604573601PER</v>
      </c>
      <c r="E1707" s="49" t="s">
        <v>1648</v>
      </c>
      <c r="F1707" s="50" t="s">
        <v>1060</v>
      </c>
      <c r="G1707" s="49" t="s">
        <v>3133</v>
      </c>
      <c r="H1707" s="49" t="s">
        <v>1116</v>
      </c>
      <c r="I1707" s="51" t="s">
        <v>1679</v>
      </c>
      <c r="J1707" s="50" t="s">
        <v>3135</v>
      </c>
      <c r="K1707" t="str">
        <f t="shared" si="26"/>
        <v>M</v>
      </c>
    </row>
    <row r="1708" spans="1:11">
      <c r="A1708" s="48" t="s">
        <v>2787</v>
      </c>
      <c r="B1708" s="49" t="str">
        <f>_xlfn.XLOOKUP(Tabla8[[#This Row],[Codigo Area Liquidacion]],TBLAREA[PLANTA],TBLAREA[PROG])</f>
        <v>01</v>
      </c>
      <c r="C1708" s="50" t="s">
        <v>3036</v>
      </c>
      <c r="D1708" s="49" t="str">
        <f>Tabla8[[#This Row],[Numero Documento]]&amp;Tabla8[[#This Row],[PROG]]&amp;LEFT(Tabla8[[#This Row],[Tipo Empleado]],3)</f>
        <v>4022608025301EMP</v>
      </c>
      <c r="E1708" s="49" t="s">
        <v>1999</v>
      </c>
      <c r="F1708" s="50" t="s">
        <v>130</v>
      </c>
      <c r="G1708" s="49" t="s">
        <v>3133</v>
      </c>
      <c r="H1708" s="49" t="s">
        <v>1116</v>
      </c>
      <c r="I1708" s="51" t="s">
        <v>1679</v>
      </c>
      <c r="J1708" s="50" t="s">
        <v>3135</v>
      </c>
      <c r="K1708" t="str">
        <f t="shared" si="26"/>
        <v>M</v>
      </c>
    </row>
    <row r="1709" spans="1:11">
      <c r="A1709" s="48" t="s">
        <v>2015</v>
      </c>
      <c r="B1709" s="49" t="str">
        <f>_xlfn.XLOOKUP(Tabla8[[#This Row],[Codigo Area Liquidacion]],TBLAREA[PLANTA],TBLAREA[PROG])</f>
        <v>01</v>
      </c>
      <c r="C1709" s="50" t="s">
        <v>11</v>
      </c>
      <c r="D1709" s="49" t="str">
        <f>Tabla8[[#This Row],[Numero Documento]]&amp;Tabla8[[#This Row],[PROG]]&amp;LEFT(Tabla8[[#This Row],[Tipo Empleado]],3)</f>
        <v>4022627522601FIJ</v>
      </c>
      <c r="E1709" s="49" t="s">
        <v>1605</v>
      </c>
      <c r="F1709" s="50" t="s">
        <v>10</v>
      </c>
      <c r="G1709" s="49" t="s">
        <v>3133</v>
      </c>
      <c r="H1709" s="49" t="s">
        <v>1116</v>
      </c>
      <c r="I1709" s="51" t="s">
        <v>1679</v>
      </c>
      <c r="J1709" s="50" t="s">
        <v>3136</v>
      </c>
      <c r="K1709" t="str">
        <f t="shared" si="26"/>
        <v>F</v>
      </c>
    </row>
    <row r="1710" spans="1:11">
      <c r="A1710" s="48" t="s">
        <v>2911</v>
      </c>
      <c r="B1710" s="49" t="str">
        <f>_xlfn.XLOOKUP(Tabla8[[#This Row],[Codigo Area Liquidacion]],TBLAREA[PLANTA],TBLAREA[PROG])</f>
        <v>01</v>
      </c>
      <c r="C1710" s="50" t="s">
        <v>3045</v>
      </c>
      <c r="D1710" s="49" t="str">
        <f>Tabla8[[#This Row],[Numero Documento]]&amp;Tabla8[[#This Row],[PROG]]&amp;LEFT(Tabla8[[#This Row],[Tipo Empleado]],3)</f>
        <v>4022628373301PER</v>
      </c>
      <c r="E1710" s="49" t="s">
        <v>1940</v>
      </c>
      <c r="F1710" s="50" t="s">
        <v>1060</v>
      </c>
      <c r="G1710" s="49" t="s">
        <v>3133</v>
      </c>
      <c r="H1710" s="49" t="s">
        <v>1116</v>
      </c>
      <c r="I1710" s="51" t="s">
        <v>1679</v>
      </c>
      <c r="J1710" s="50" t="s">
        <v>3135</v>
      </c>
      <c r="K1710" t="str">
        <f t="shared" si="26"/>
        <v>M</v>
      </c>
    </row>
    <row r="1711" spans="1:11">
      <c r="A1711" s="48" t="s">
        <v>4175</v>
      </c>
      <c r="B1711" s="49" t="str">
        <f>_xlfn.XLOOKUP(Tabla8[[#This Row],[Codigo Area Liquidacion]],TBLAREA[PLANTA],TBLAREA[PROG])</f>
        <v>11</v>
      </c>
      <c r="C1711" s="50" t="s">
        <v>11</v>
      </c>
      <c r="D1711" s="49" t="str">
        <f>Tabla8[[#This Row],[Numero Documento]]&amp;Tabla8[[#This Row],[PROG]]&amp;LEFT(Tabla8[[#This Row],[Tipo Empleado]],3)</f>
        <v>4022630337411FIJ</v>
      </c>
      <c r="E1711" s="49" t="s">
        <v>4006</v>
      </c>
      <c r="F1711" s="50" t="s">
        <v>8</v>
      </c>
      <c r="G1711" s="49" t="s">
        <v>3145</v>
      </c>
      <c r="H1711" s="49" t="s">
        <v>73</v>
      </c>
      <c r="I1711" s="51" t="s">
        <v>1684</v>
      </c>
      <c r="J1711" s="50" t="s">
        <v>3136</v>
      </c>
      <c r="K1711" t="str">
        <f t="shared" si="26"/>
        <v>F</v>
      </c>
    </row>
    <row r="1712" spans="1:11">
      <c r="A1712" s="48" t="s">
        <v>2973</v>
      </c>
      <c r="B1712" s="49" t="str">
        <f>_xlfn.XLOOKUP(Tabla8[[#This Row],[Codigo Area Liquidacion]],TBLAREA[PLANTA],TBLAREA[PROG])</f>
        <v>01</v>
      </c>
      <c r="C1712" s="50" t="s">
        <v>3045</v>
      </c>
      <c r="D1712" s="49" t="str">
        <f>Tabla8[[#This Row],[Numero Documento]]&amp;Tabla8[[#This Row],[PROG]]&amp;LEFT(Tabla8[[#This Row],[Tipo Empleado]],3)</f>
        <v>4022635465801PER</v>
      </c>
      <c r="E1712" s="49" t="s">
        <v>1941</v>
      </c>
      <c r="F1712" s="50" t="s">
        <v>1060</v>
      </c>
      <c r="G1712" s="49" t="s">
        <v>3133</v>
      </c>
      <c r="H1712" s="49" t="s">
        <v>1116</v>
      </c>
      <c r="I1712" s="51" t="s">
        <v>1679</v>
      </c>
      <c r="J1712" s="50" t="s">
        <v>3135</v>
      </c>
      <c r="K1712" t="str">
        <f t="shared" si="26"/>
        <v>M</v>
      </c>
    </row>
    <row r="1713" spans="1:11">
      <c r="A1713" s="48" t="s">
        <v>2983</v>
      </c>
      <c r="B1713" s="49" t="str">
        <f>_xlfn.XLOOKUP(Tabla8[[#This Row],[Codigo Area Liquidacion]],TBLAREA[PLANTA],TBLAREA[PROG])</f>
        <v>01</v>
      </c>
      <c r="C1713" s="50" t="s">
        <v>3045</v>
      </c>
      <c r="D1713" s="49" t="str">
        <f>Tabla8[[#This Row],[Numero Documento]]&amp;Tabla8[[#This Row],[PROG]]&amp;LEFT(Tabla8[[#This Row],[Tipo Empleado]],3)</f>
        <v>4022636818701PER</v>
      </c>
      <c r="E1713" s="49" t="s">
        <v>2008</v>
      </c>
      <c r="F1713" s="50" t="s">
        <v>1060</v>
      </c>
      <c r="G1713" s="49" t="s">
        <v>3133</v>
      </c>
      <c r="H1713" s="49" t="s">
        <v>1116</v>
      </c>
      <c r="I1713" s="51" t="s">
        <v>1679</v>
      </c>
      <c r="J1713" s="50" t="s">
        <v>3135</v>
      </c>
      <c r="K1713" t="str">
        <f t="shared" si="26"/>
        <v>M</v>
      </c>
    </row>
    <row r="1714" spans="1:11">
      <c r="A1714" s="48" t="s">
        <v>2965</v>
      </c>
      <c r="B1714" s="49" t="str">
        <f>_xlfn.XLOOKUP(Tabla8[[#This Row],[Codigo Area Liquidacion]],TBLAREA[PLANTA],TBLAREA[PROG])</f>
        <v>01</v>
      </c>
      <c r="C1714" s="50" t="s">
        <v>3045</v>
      </c>
      <c r="D1714" s="49" t="str">
        <f>Tabla8[[#This Row],[Numero Documento]]&amp;Tabla8[[#This Row],[PROG]]&amp;LEFT(Tabla8[[#This Row],[Tipo Empleado]],3)</f>
        <v>4022638407701PER</v>
      </c>
      <c r="E1714" s="49" t="s">
        <v>1300</v>
      </c>
      <c r="F1714" s="50" t="s">
        <v>1060</v>
      </c>
      <c r="G1714" s="49" t="s">
        <v>3133</v>
      </c>
      <c r="H1714" s="49" t="s">
        <v>1116</v>
      </c>
      <c r="I1714" s="51" t="s">
        <v>1679</v>
      </c>
      <c r="J1714" s="50" t="s">
        <v>3135</v>
      </c>
      <c r="K1714" t="str">
        <f t="shared" si="26"/>
        <v>M</v>
      </c>
    </row>
    <row r="1715" spans="1:11">
      <c r="A1715" s="48" t="s">
        <v>3508</v>
      </c>
      <c r="B1715" s="49" t="str">
        <f>_xlfn.XLOOKUP(Tabla8[[#This Row],[Codigo Area Liquidacion]],TBLAREA[PLANTA],TBLAREA[PROG])</f>
        <v>11</v>
      </c>
      <c r="C1715" s="50" t="s">
        <v>11</v>
      </c>
      <c r="D1715" s="49" t="str">
        <f>Tabla8[[#This Row],[Numero Documento]]&amp;Tabla8[[#This Row],[PROG]]&amp;LEFT(Tabla8[[#This Row],[Tipo Empleado]],3)</f>
        <v>4022646614811FIJ</v>
      </c>
      <c r="E1715" s="49" t="s">
        <v>3507</v>
      </c>
      <c r="F1715" s="50" t="s">
        <v>22</v>
      </c>
      <c r="G1715" s="49" t="s">
        <v>3145</v>
      </c>
      <c r="H1715" s="49" t="s">
        <v>830</v>
      </c>
      <c r="I1715" s="51" t="s">
        <v>1672</v>
      </c>
      <c r="J1715" s="50" t="s">
        <v>3135</v>
      </c>
      <c r="K1715" t="str">
        <f t="shared" si="26"/>
        <v>M</v>
      </c>
    </row>
    <row r="1716" spans="1:11">
      <c r="A1716" s="48" t="s">
        <v>2959</v>
      </c>
      <c r="B1716" s="49" t="str">
        <f>_xlfn.XLOOKUP(Tabla8[[#This Row],[Codigo Area Liquidacion]],TBLAREA[PLANTA],TBLAREA[PROG])</f>
        <v>01</v>
      </c>
      <c r="C1716" s="50" t="s">
        <v>3045</v>
      </c>
      <c r="D1716" s="49" t="str">
        <f>Tabla8[[#This Row],[Numero Documento]]&amp;Tabla8[[#This Row],[PROG]]&amp;LEFT(Tabla8[[#This Row],[Tipo Empleado]],3)</f>
        <v>4022647949701PER</v>
      </c>
      <c r="E1716" s="49" t="s">
        <v>1064</v>
      </c>
      <c r="F1716" s="50" t="s">
        <v>1060</v>
      </c>
      <c r="G1716" s="49" t="s">
        <v>3133</v>
      </c>
      <c r="H1716" s="49" t="s">
        <v>1116</v>
      </c>
      <c r="I1716" s="51" t="s">
        <v>1679</v>
      </c>
      <c r="J1716" s="50" t="s">
        <v>3135</v>
      </c>
      <c r="K1716" t="str">
        <f t="shared" si="26"/>
        <v>M</v>
      </c>
    </row>
    <row r="1717" spans="1:11">
      <c r="A1717" s="48" t="s">
        <v>2913</v>
      </c>
      <c r="B1717" s="49" t="str">
        <f>_xlfn.XLOOKUP(Tabla8[[#This Row],[Codigo Area Liquidacion]],TBLAREA[PLANTA],TBLAREA[PROG])</f>
        <v>01</v>
      </c>
      <c r="C1717" s="50" t="s">
        <v>3045</v>
      </c>
      <c r="D1717" s="49" t="str">
        <f>Tabla8[[#This Row],[Numero Documento]]&amp;Tabla8[[#This Row],[PROG]]&amp;LEFT(Tabla8[[#This Row],[Tipo Empleado]],3)</f>
        <v>4022659506001PER</v>
      </c>
      <c r="E1717" s="49" t="s">
        <v>1942</v>
      </c>
      <c r="F1717" s="50" t="s">
        <v>1060</v>
      </c>
      <c r="G1717" s="49" t="s">
        <v>3133</v>
      </c>
      <c r="H1717" s="49" t="s">
        <v>1116</v>
      </c>
      <c r="I1717" s="51" t="s">
        <v>1679</v>
      </c>
      <c r="J1717" s="50" t="s">
        <v>3135</v>
      </c>
      <c r="K1717" t="str">
        <f t="shared" si="26"/>
        <v>M</v>
      </c>
    </row>
    <row r="1718" spans="1:11">
      <c r="A1718" s="48" t="s">
        <v>2925</v>
      </c>
      <c r="B1718" s="49" t="str">
        <f>_xlfn.XLOOKUP(Tabla8[[#This Row],[Codigo Area Liquidacion]],TBLAREA[PLANTA],TBLAREA[PROG])</f>
        <v>01</v>
      </c>
      <c r="C1718" s="50" t="s">
        <v>3045</v>
      </c>
      <c r="D1718" s="49" t="str">
        <f>Tabla8[[#This Row],[Numero Documento]]&amp;Tabla8[[#This Row],[PROG]]&amp;LEFT(Tabla8[[#This Row],[Tipo Empleado]],3)</f>
        <v>4022663253301PER</v>
      </c>
      <c r="E1718" s="49" t="s">
        <v>1827</v>
      </c>
      <c r="F1718" s="50" t="s">
        <v>1060</v>
      </c>
      <c r="G1718" s="49" t="s">
        <v>3133</v>
      </c>
      <c r="H1718" s="49" t="s">
        <v>1116</v>
      </c>
      <c r="I1718" s="51" t="s">
        <v>1679</v>
      </c>
      <c r="J1718" s="50" t="s">
        <v>3135</v>
      </c>
      <c r="K1718" t="str">
        <f t="shared" si="26"/>
        <v>M</v>
      </c>
    </row>
    <row r="1719" spans="1:11">
      <c r="A1719" s="48" t="s">
        <v>3228</v>
      </c>
      <c r="B1719" s="49" t="str">
        <f>_xlfn.XLOOKUP(Tabla8[[#This Row],[Codigo Area Liquidacion]],TBLAREA[PLANTA],TBLAREA[PROG])</f>
        <v>11</v>
      </c>
      <c r="C1719" s="50" t="s">
        <v>11</v>
      </c>
      <c r="D1719" s="49" t="str">
        <f>Tabla8[[#This Row],[Numero Documento]]&amp;Tabla8[[#This Row],[PROG]]&amp;LEFT(Tabla8[[#This Row],[Tipo Empleado]],3)</f>
        <v>4022665157411FIJ</v>
      </c>
      <c r="E1719" s="49" t="s">
        <v>3211</v>
      </c>
      <c r="F1719" s="50" t="s">
        <v>104</v>
      </c>
      <c r="G1719" s="49" t="s">
        <v>3145</v>
      </c>
      <c r="H1719" s="49" t="s">
        <v>830</v>
      </c>
      <c r="I1719" s="51" t="s">
        <v>1672</v>
      </c>
      <c r="J1719" s="50" t="s">
        <v>3136</v>
      </c>
      <c r="K1719" t="str">
        <f t="shared" si="26"/>
        <v>F</v>
      </c>
    </row>
    <row r="1720" spans="1:11">
      <c r="A1720" s="48" t="s">
        <v>2945</v>
      </c>
      <c r="B1720" s="49" t="str">
        <f>_xlfn.XLOOKUP(Tabla8[[#This Row],[Codigo Area Liquidacion]],TBLAREA[PLANTA],TBLAREA[PROG])</f>
        <v>01</v>
      </c>
      <c r="C1720" s="50" t="s">
        <v>3045</v>
      </c>
      <c r="D1720" s="49" t="str">
        <f>Tabla8[[#This Row],[Numero Documento]]&amp;Tabla8[[#This Row],[PROG]]&amp;LEFT(Tabla8[[#This Row],[Tipo Empleado]],3)</f>
        <v>4022678710501PER</v>
      </c>
      <c r="E1720" s="49" t="s">
        <v>1828</v>
      </c>
      <c r="F1720" s="50" t="s">
        <v>1060</v>
      </c>
      <c r="G1720" s="49" t="s">
        <v>3133</v>
      </c>
      <c r="H1720" s="49" t="s">
        <v>1116</v>
      </c>
      <c r="I1720" s="51" t="s">
        <v>1679</v>
      </c>
      <c r="J1720" s="50" t="s">
        <v>3136</v>
      </c>
      <c r="K1720" t="str">
        <f t="shared" si="26"/>
        <v>F</v>
      </c>
    </row>
    <row r="1721" spans="1:11">
      <c r="A1721" s="48" t="s">
        <v>3032</v>
      </c>
      <c r="B1721" s="49" t="str">
        <f>_xlfn.XLOOKUP(Tabla8[[#This Row],[Codigo Area Liquidacion]],TBLAREA[PLANTA],TBLAREA[PROG])</f>
        <v>01</v>
      </c>
      <c r="C1721" s="50" t="s">
        <v>3045</v>
      </c>
      <c r="D1721" s="49" t="str">
        <f>Tabla8[[#This Row],[Numero Documento]]&amp;Tabla8[[#This Row],[PROG]]&amp;LEFT(Tabla8[[#This Row],[Tipo Empleado]],3)</f>
        <v>4022694375701PER</v>
      </c>
      <c r="E1721" s="49" t="s">
        <v>1829</v>
      </c>
      <c r="F1721" s="50" t="s">
        <v>1060</v>
      </c>
      <c r="G1721" s="49" t="s">
        <v>3133</v>
      </c>
      <c r="H1721" s="49" t="s">
        <v>1116</v>
      </c>
      <c r="I1721" s="51" t="s">
        <v>1679</v>
      </c>
      <c r="J1721" s="50" t="s">
        <v>3135</v>
      </c>
      <c r="K1721" t="str">
        <f t="shared" si="26"/>
        <v>M</v>
      </c>
    </row>
    <row r="1722" spans="1:11">
      <c r="A1722" s="48" t="s">
        <v>2718</v>
      </c>
      <c r="B1722" s="49" t="str">
        <f>_xlfn.XLOOKUP(Tabla8[[#This Row],[Codigo Area Liquidacion]],TBLAREA[PLANTA],TBLAREA[PROG])</f>
        <v>11</v>
      </c>
      <c r="C1722" s="50" t="s">
        <v>11</v>
      </c>
      <c r="D1722" s="49" t="str">
        <f>Tabla8[[#This Row],[Numero Documento]]&amp;Tabla8[[#This Row],[PROG]]&amp;LEFT(Tabla8[[#This Row],[Tipo Empleado]],3)</f>
        <v>4022706324111FIJ</v>
      </c>
      <c r="E1722" s="49" t="s">
        <v>1185</v>
      </c>
      <c r="F1722" s="50" t="s">
        <v>60</v>
      </c>
      <c r="G1722" s="49" t="s">
        <v>3145</v>
      </c>
      <c r="H1722" s="49" t="s">
        <v>18</v>
      </c>
      <c r="I1722" s="51" t="s">
        <v>1729</v>
      </c>
      <c r="J1722" s="50" t="s">
        <v>3136</v>
      </c>
      <c r="K1722" t="str">
        <f t="shared" si="26"/>
        <v>F</v>
      </c>
    </row>
    <row r="1723" spans="1:11">
      <c r="A1723" s="48" t="s">
        <v>2917</v>
      </c>
      <c r="B1723" s="49" t="str">
        <f>_xlfn.XLOOKUP(Tabla8[[#This Row],[Codigo Area Liquidacion]],TBLAREA[PLANTA],TBLAREA[PROG])</f>
        <v>01</v>
      </c>
      <c r="C1723" s="50" t="s">
        <v>3045</v>
      </c>
      <c r="D1723" s="49" t="str">
        <f>Tabla8[[#This Row],[Numero Documento]]&amp;Tabla8[[#This Row],[PROG]]&amp;LEFT(Tabla8[[#This Row],[Tipo Empleado]],3)</f>
        <v>4022718948301PER</v>
      </c>
      <c r="E1723" s="49" t="s">
        <v>1830</v>
      </c>
      <c r="F1723" s="50" t="s">
        <v>1060</v>
      </c>
      <c r="G1723" s="49" t="s">
        <v>3133</v>
      </c>
      <c r="H1723" s="49" t="s">
        <v>1116</v>
      </c>
      <c r="I1723" s="51" t="s">
        <v>1679</v>
      </c>
      <c r="J1723" s="50" t="s">
        <v>3135</v>
      </c>
      <c r="K1723" t="str">
        <f t="shared" si="26"/>
        <v>M</v>
      </c>
    </row>
    <row r="1724" spans="1:11">
      <c r="A1724" s="48" t="s">
        <v>3467</v>
      </c>
      <c r="B1724" s="49" t="str">
        <f>_xlfn.XLOOKUP(Tabla8[[#This Row],[Codigo Area Liquidacion]],TBLAREA[PLANTA],TBLAREA[PROG])</f>
        <v>13</v>
      </c>
      <c r="C1724" s="50" t="s">
        <v>11</v>
      </c>
      <c r="D1724" s="49" t="str">
        <f>Tabla8[[#This Row],[Numero Documento]]&amp;Tabla8[[#This Row],[PROG]]&amp;LEFT(Tabla8[[#This Row],[Tipo Empleado]],3)</f>
        <v>4022720551113FIJ</v>
      </c>
      <c r="E1724" s="49" t="s">
        <v>3466</v>
      </c>
      <c r="F1724" s="50" t="s">
        <v>523</v>
      </c>
      <c r="G1724" s="49" t="s">
        <v>3175</v>
      </c>
      <c r="H1724" s="49" t="s">
        <v>342</v>
      </c>
      <c r="I1724" s="51" t="s">
        <v>1670</v>
      </c>
      <c r="J1724" s="50" t="s">
        <v>3135</v>
      </c>
      <c r="K1724" t="str">
        <f t="shared" si="26"/>
        <v>M</v>
      </c>
    </row>
    <row r="1725" spans="1:11">
      <c r="A1725" s="48" t="s">
        <v>2956</v>
      </c>
      <c r="B1725" s="49" t="str">
        <f>_xlfn.XLOOKUP(Tabla8[[#This Row],[Codigo Area Liquidacion]],TBLAREA[PLANTA],TBLAREA[PROG])</f>
        <v>01</v>
      </c>
      <c r="C1725" s="50" t="s">
        <v>3045</v>
      </c>
      <c r="D1725" s="49" t="str">
        <f>Tabla8[[#This Row],[Numero Documento]]&amp;Tabla8[[#This Row],[PROG]]&amp;LEFT(Tabla8[[#This Row],[Tipo Empleado]],3)</f>
        <v>4022728356701PER</v>
      </c>
      <c r="E1725" s="49" t="s">
        <v>1656</v>
      </c>
      <c r="F1725" s="50" t="s">
        <v>1060</v>
      </c>
      <c r="G1725" s="49" t="s">
        <v>3133</v>
      </c>
      <c r="H1725" s="49" t="s">
        <v>1116</v>
      </c>
      <c r="I1725" s="51" t="s">
        <v>1679</v>
      </c>
      <c r="J1725" s="50" t="s">
        <v>3135</v>
      </c>
      <c r="K1725" t="str">
        <f t="shared" si="26"/>
        <v>M</v>
      </c>
    </row>
    <row r="1726" spans="1:11">
      <c r="A1726" s="48" t="s">
        <v>3300</v>
      </c>
      <c r="B1726" s="49" t="str">
        <f>_xlfn.XLOOKUP(Tabla8[[#This Row],[Codigo Area Liquidacion]],TBLAREA[PLANTA],TBLAREA[PROG])</f>
        <v>01</v>
      </c>
      <c r="C1726" s="50" t="s">
        <v>3036</v>
      </c>
      <c r="D1726" s="49" t="str">
        <f>Tabla8[[#This Row],[Numero Documento]]&amp;Tabla8[[#This Row],[PROG]]&amp;LEFT(Tabla8[[#This Row],[Tipo Empleado]],3)</f>
        <v>4022744740201EMP</v>
      </c>
      <c r="E1726" s="49" t="s">
        <v>3267</v>
      </c>
      <c r="F1726" s="50" t="s">
        <v>1737</v>
      </c>
      <c r="G1726" s="49" t="s">
        <v>3133</v>
      </c>
      <c r="H1726" s="49" t="s">
        <v>1116</v>
      </c>
      <c r="I1726" s="51" t="s">
        <v>1679</v>
      </c>
      <c r="J1726" s="50" t="s">
        <v>3135</v>
      </c>
      <c r="K1726" t="str">
        <f t="shared" si="26"/>
        <v>M</v>
      </c>
    </row>
    <row r="1727" spans="1:11">
      <c r="A1727" s="48" t="s">
        <v>4176</v>
      </c>
      <c r="B1727" s="49" t="str">
        <f>_xlfn.XLOOKUP(Tabla8[[#This Row],[Codigo Area Liquidacion]],TBLAREA[PLANTA],TBLAREA[PROG])</f>
        <v>01</v>
      </c>
      <c r="C1727" s="50" t="s">
        <v>11</v>
      </c>
      <c r="D1727" s="49" t="str">
        <f>Tabla8[[#This Row],[Numero Documento]]&amp;Tabla8[[#This Row],[PROG]]&amp;LEFT(Tabla8[[#This Row],[Tipo Empleado]],3)</f>
        <v>4022745488701FIJ</v>
      </c>
      <c r="E1727" s="49" t="s">
        <v>4007</v>
      </c>
      <c r="F1727" s="50" t="s">
        <v>171</v>
      </c>
      <c r="G1727" s="49" t="s">
        <v>3133</v>
      </c>
      <c r="H1727" s="49" t="s">
        <v>674</v>
      </c>
      <c r="I1727" s="51" t="s">
        <v>1689</v>
      </c>
      <c r="J1727" s="50" t="s">
        <v>3136</v>
      </c>
      <c r="K1727" t="str">
        <f t="shared" si="26"/>
        <v>F</v>
      </c>
    </row>
    <row r="1728" spans="1:11">
      <c r="A1728" s="48" t="s">
        <v>4177</v>
      </c>
      <c r="B1728" s="49" t="str">
        <f>_xlfn.XLOOKUP(Tabla8[[#This Row],[Codigo Area Liquidacion]],TBLAREA[PLANTA],TBLAREA[PROG])</f>
        <v>01</v>
      </c>
      <c r="C1728" s="50" t="s">
        <v>3036</v>
      </c>
      <c r="D1728" s="49" t="str">
        <f>Tabla8[[#This Row],[Numero Documento]]&amp;Tabla8[[#This Row],[PROG]]&amp;LEFT(Tabla8[[#This Row],[Tipo Empleado]],3)</f>
        <v>4022767340301EMP</v>
      </c>
      <c r="E1728" s="49" t="s">
        <v>4008</v>
      </c>
      <c r="F1728" s="50" t="s">
        <v>297</v>
      </c>
      <c r="G1728" s="49" t="s">
        <v>3133</v>
      </c>
      <c r="H1728" s="49" t="s">
        <v>1116</v>
      </c>
      <c r="I1728" s="51" t="s">
        <v>1679</v>
      </c>
      <c r="J1728" s="50" t="s">
        <v>3136</v>
      </c>
      <c r="K1728" t="str">
        <f t="shared" si="26"/>
        <v>F</v>
      </c>
    </row>
    <row r="1729" spans="1:11">
      <c r="A1729" s="48" t="s">
        <v>4178</v>
      </c>
      <c r="B1729" s="49" t="str">
        <f>_xlfn.XLOOKUP(Tabla8[[#This Row],[Codigo Area Liquidacion]],TBLAREA[PLANTA],TBLAREA[PROG])</f>
        <v>13</v>
      </c>
      <c r="C1729" s="50" t="s">
        <v>11</v>
      </c>
      <c r="D1729" s="49" t="str">
        <f>Tabla8[[#This Row],[Numero Documento]]&amp;Tabla8[[#This Row],[PROG]]&amp;LEFT(Tabla8[[#This Row],[Tipo Empleado]],3)</f>
        <v>4022781587113FIJ</v>
      </c>
      <c r="E1729" s="49" t="s">
        <v>4009</v>
      </c>
      <c r="F1729" s="50" t="s">
        <v>171</v>
      </c>
      <c r="G1729" s="49" t="s">
        <v>3175</v>
      </c>
      <c r="H1729" s="49" t="s">
        <v>1957</v>
      </c>
      <c r="I1729" s="51" t="s">
        <v>1702</v>
      </c>
      <c r="J1729" s="50" t="s">
        <v>3136</v>
      </c>
      <c r="K1729" t="str">
        <f t="shared" si="26"/>
        <v>F</v>
      </c>
    </row>
    <row r="1730" spans="1:11">
      <c r="A1730" s="48" t="s">
        <v>4179</v>
      </c>
      <c r="B1730" s="49" t="str">
        <f>_xlfn.XLOOKUP(Tabla8[[#This Row],[Codigo Area Liquidacion]],TBLAREA[PLANTA],TBLAREA[PROG])</f>
        <v>01</v>
      </c>
      <c r="C1730" s="50" t="s">
        <v>3045</v>
      </c>
      <c r="D1730" s="49" t="str">
        <f>Tabla8[[#This Row],[Numero Documento]]&amp;Tabla8[[#This Row],[PROG]]&amp;LEFT(Tabla8[[#This Row],[Tipo Empleado]],3)</f>
        <v>4022782297601PER</v>
      </c>
      <c r="E1730" s="49" t="s">
        <v>4010</v>
      </c>
      <c r="F1730" s="50" t="s">
        <v>1060</v>
      </c>
      <c r="G1730" s="49" t="s">
        <v>3133</v>
      </c>
      <c r="H1730" s="49" t="s">
        <v>1116</v>
      </c>
      <c r="I1730" s="51" t="s">
        <v>1679</v>
      </c>
      <c r="J1730" s="50" t="s">
        <v>3135</v>
      </c>
      <c r="K1730" t="str">
        <f t="shared" si="26"/>
        <v>M</v>
      </c>
    </row>
    <row r="1731" spans="1:11">
      <c r="A1731" s="48" t="s">
        <v>3554</v>
      </c>
      <c r="B1731" s="49" t="str">
        <f>_xlfn.XLOOKUP(Tabla8[[#This Row],[Codigo Area Liquidacion]],TBLAREA[PLANTA],TBLAREA[PROG])</f>
        <v>01</v>
      </c>
      <c r="C1731" s="50" t="s">
        <v>3036</v>
      </c>
      <c r="D1731" s="49" t="str">
        <f>Tabla8[[#This Row],[Numero Documento]]&amp;Tabla8[[#This Row],[PROG]]&amp;LEFT(Tabla8[[#This Row],[Tipo Empleado]],3)</f>
        <v>4022794259201EMP</v>
      </c>
      <c r="E1731" s="49" t="s">
        <v>4011</v>
      </c>
      <c r="F1731" s="50" t="s">
        <v>3555</v>
      </c>
      <c r="G1731" s="49" t="s">
        <v>3133</v>
      </c>
      <c r="H1731" s="49" t="s">
        <v>1116</v>
      </c>
      <c r="I1731" s="51" t="s">
        <v>1679</v>
      </c>
      <c r="J1731" s="50" t="s">
        <v>3135</v>
      </c>
      <c r="K1731" t="str">
        <f t="shared" si="26"/>
        <v>M</v>
      </c>
    </row>
    <row r="1732" spans="1:11">
      <c r="A1732" s="48" t="s">
        <v>2433</v>
      </c>
      <c r="B1732" s="49" t="str">
        <f>_xlfn.XLOOKUP(Tabla8[[#This Row],[Codigo Area Liquidacion]],TBLAREA[PLANTA],TBLAREA[PROG])</f>
        <v>13</v>
      </c>
      <c r="C1732" s="50" t="s">
        <v>11</v>
      </c>
      <c r="D1732" s="49" t="str">
        <f>Tabla8[[#This Row],[Numero Documento]]&amp;Tabla8[[#This Row],[PROG]]&amp;LEFT(Tabla8[[#This Row],[Tipo Empleado]],3)</f>
        <v>4022802048913FIJ</v>
      </c>
      <c r="E1732" s="49" t="s">
        <v>1042</v>
      </c>
      <c r="F1732" s="50" t="s">
        <v>210</v>
      </c>
      <c r="G1732" s="49" t="s">
        <v>3175</v>
      </c>
      <c r="H1732" s="49" t="s">
        <v>342</v>
      </c>
      <c r="I1732" s="51" t="s">
        <v>1670</v>
      </c>
      <c r="J1732" s="50" t="s">
        <v>3135</v>
      </c>
      <c r="K1732" t="str">
        <f t="shared" si="26"/>
        <v>M</v>
      </c>
    </row>
    <row r="1733" spans="1:11">
      <c r="A1733" s="48" t="s">
        <v>4180</v>
      </c>
      <c r="B1733" s="49" t="str">
        <f>_xlfn.XLOOKUP(Tabla8[[#This Row],[Codigo Area Liquidacion]],TBLAREA[PLANTA],TBLAREA[PROG])</f>
        <v>01</v>
      </c>
      <c r="C1733" s="50" t="s">
        <v>3045</v>
      </c>
      <c r="D1733" s="49" t="str">
        <f>Tabla8[[#This Row],[Numero Documento]]&amp;Tabla8[[#This Row],[PROG]]&amp;LEFT(Tabla8[[#This Row],[Tipo Empleado]],3)</f>
        <v>4022802377201PER</v>
      </c>
      <c r="E1733" s="49" t="s">
        <v>4012</v>
      </c>
      <c r="F1733" s="50" t="s">
        <v>1060</v>
      </c>
      <c r="G1733" s="49" t="s">
        <v>3133</v>
      </c>
      <c r="H1733" s="49" t="s">
        <v>1116</v>
      </c>
      <c r="I1733" s="51" t="s">
        <v>1679</v>
      </c>
      <c r="J1733" s="50" t="s">
        <v>3135</v>
      </c>
      <c r="K1733" t="str">
        <f t="shared" ref="K1733:K1784" si="27">LEFT(J1733,1)</f>
        <v>M</v>
      </c>
    </row>
    <row r="1734" spans="1:11">
      <c r="A1734" s="48" t="s">
        <v>2921</v>
      </c>
      <c r="B1734" s="49" t="str">
        <f>_xlfn.XLOOKUP(Tabla8[[#This Row],[Codigo Area Liquidacion]],TBLAREA[PLANTA],TBLAREA[PROG])</f>
        <v>01</v>
      </c>
      <c r="C1734" s="50" t="s">
        <v>3045</v>
      </c>
      <c r="D1734" s="49" t="str">
        <f>Tabla8[[#This Row],[Numero Documento]]&amp;Tabla8[[#This Row],[PROG]]&amp;LEFT(Tabla8[[#This Row],[Tipo Empleado]],3)</f>
        <v>4022809461701PER</v>
      </c>
      <c r="E1734" s="49" t="s">
        <v>1831</v>
      </c>
      <c r="F1734" s="50" t="s">
        <v>1060</v>
      </c>
      <c r="G1734" s="49" t="s">
        <v>3133</v>
      </c>
      <c r="H1734" s="49" t="s">
        <v>1116</v>
      </c>
      <c r="I1734" s="51" t="s">
        <v>1679</v>
      </c>
      <c r="J1734" s="50" t="s">
        <v>3136</v>
      </c>
      <c r="K1734" t="str">
        <f t="shared" si="27"/>
        <v>F</v>
      </c>
    </row>
    <row r="1735" spans="1:11">
      <c r="A1735" s="48" t="s">
        <v>2041</v>
      </c>
      <c r="B1735" s="49" t="str">
        <f>_xlfn.XLOOKUP(Tabla8[[#This Row],[Codigo Area Liquidacion]],TBLAREA[PLANTA],TBLAREA[PROG])</f>
        <v>01</v>
      </c>
      <c r="C1735" s="50" t="s">
        <v>11</v>
      </c>
      <c r="D1735" s="49" t="str">
        <f>Tabla8[[#This Row],[Numero Documento]]&amp;Tabla8[[#This Row],[PROG]]&amp;LEFT(Tabla8[[#This Row],[Tipo Empleado]],3)</f>
        <v>4022834108301FIJ</v>
      </c>
      <c r="E1735" s="49" t="s">
        <v>1600</v>
      </c>
      <c r="F1735" s="50" t="s">
        <v>1601</v>
      </c>
      <c r="G1735" s="49" t="s">
        <v>3133</v>
      </c>
      <c r="H1735" s="49" t="s">
        <v>1116</v>
      </c>
      <c r="I1735" s="51" t="s">
        <v>1679</v>
      </c>
      <c r="J1735" s="50" t="s">
        <v>3135</v>
      </c>
      <c r="K1735" t="str">
        <f t="shared" si="27"/>
        <v>M</v>
      </c>
    </row>
    <row r="1736" spans="1:11">
      <c r="A1736" s="48" t="s">
        <v>4181</v>
      </c>
      <c r="B1736" s="49" t="str">
        <f>_xlfn.XLOOKUP(Tabla8[[#This Row],[Codigo Area Liquidacion]],TBLAREA[PLANTA],TBLAREA[PROG])</f>
        <v>01</v>
      </c>
      <c r="C1736" s="50" t="s">
        <v>3045</v>
      </c>
      <c r="D1736" s="49" t="str">
        <f>Tabla8[[#This Row],[Numero Documento]]&amp;Tabla8[[#This Row],[PROG]]&amp;LEFT(Tabla8[[#This Row],[Tipo Empleado]],3)</f>
        <v>4022837941401PER</v>
      </c>
      <c r="E1736" s="49" t="s">
        <v>4013</v>
      </c>
      <c r="F1736" s="50" t="s">
        <v>1060</v>
      </c>
      <c r="G1736" s="49" t="s">
        <v>3133</v>
      </c>
      <c r="H1736" s="49" t="s">
        <v>1116</v>
      </c>
      <c r="I1736" s="51" t="s">
        <v>1679</v>
      </c>
      <c r="J1736" s="50" t="s">
        <v>3135</v>
      </c>
      <c r="K1736" t="str">
        <f t="shared" si="27"/>
        <v>M</v>
      </c>
    </row>
    <row r="1737" spans="1:11">
      <c r="A1737" s="48" t="s">
        <v>4182</v>
      </c>
      <c r="B1737" s="49" t="str">
        <f>_xlfn.XLOOKUP(Tabla8[[#This Row],[Codigo Area Liquidacion]],TBLAREA[PLANTA],TBLAREA[PROG])</f>
        <v>01</v>
      </c>
      <c r="C1737" s="50" t="s">
        <v>11</v>
      </c>
      <c r="D1737" s="49" t="str">
        <f>Tabla8[[#This Row],[Numero Documento]]&amp;Tabla8[[#This Row],[PROG]]&amp;LEFT(Tabla8[[#This Row],[Tipo Empleado]],3)</f>
        <v>4022838094101FIJ</v>
      </c>
      <c r="E1737" s="49" t="s">
        <v>4014</v>
      </c>
      <c r="F1737" s="50" t="s">
        <v>1947</v>
      </c>
      <c r="G1737" s="49" t="s">
        <v>3133</v>
      </c>
      <c r="H1737" s="49" t="s">
        <v>288</v>
      </c>
      <c r="I1737" s="51" t="s">
        <v>1668</v>
      </c>
      <c r="J1737" s="50" t="s">
        <v>3135</v>
      </c>
      <c r="K1737" t="str">
        <f t="shared" si="27"/>
        <v>M</v>
      </c>
    </row>
    <row r="1738" spans="1:11">
      <c r="A1738" s="48" t="s">
        <v>2924</v>
      </c>
      <c r="B1738" s="49" t="str">
        <f>_xlfn.XLOOKUP(Tabla8[[#This Row],[Codigo Area Liquidacion]],TBLAREA[PLANTA],TBLAREA[PROG])</f>
        <v>01</v>
      </c>
      <c r="C1738" s="50" t="s">
        <v>3045</v>
      </c>
      <c r="D1738" s="49" t="str">
        <f>Tabla8[[#This Row],[Numero Documento]]&amp;Tabla8[[#This Row],[PROG]]&amp;LEFT(Tabla8[[#This Row],[Tipo Empleado]],3)</f>
        <v>4022840810601PER</v>
      </c>
      <c r="E1738" s="49" t="s">
        <v>1832</v>
      </c>
      <c r="F1738" s="50" t="s">
        <v>1060</v>
      </c>
      <c r="G1738" s="49" t="s">
        <v>3133</v>
      </c>
      <c r="H1738" s="49" t="s">
        <v>1116</v>
      </c>
      <c r="I1738" s="51" t="s">
        <v>1679</v>
      </c>
      <c r="J1738" s="50" t="s">
        <v>3136</v>
      </c>
      <c r="K1738" t="str">
        <f t="shared" si="27"/>
        <v>F</v>
      </c>
    </row>
    <row r="1739" spans="1:11">
      <c r="A1739" s="48" t="s">
        <v>2044</v>
      </c>
      <c r="B1739" s="49" t="str">
        <f>_xlfn.XLOOKUP(Tabla8[[#This Row],[Codigo Area Liquidacion]],TBLAREA[PLANTA],TBLAREA[PROG])</f>
        <v>01</v>
      </c>
      <c r="C1739" s="50" t="s">
        <v>11</v>
      </c>
      <c r="D1739" s="49" t="str">
        <f>Tabla8[[#This Row],[Numero Documento]]&amp;Tabla8[[#This Row],[PROG]]&amp;LEFT(Tabla8[[#This Row],[Tipo Empleado]],3)</f>
        <v>4022862442101FIJ</v>
      </c>
      <c r="E1739" s="49" t="s">
        <v>1230</v>
      </c>
      <c r="F1739" s="50" t="s">
        <v>128</v>
      </c>
      <c r="G1739" s="49" t="s">
        <v>3133</v>
      </c>
      <c r="H1739" s="49" t="s">
        <v>1116</v>
      </c>
      <c r="I1739" s="51" t="s">
        <v>1679</v>
      </c>
      <c r="J1739" s="50" t="s">
        <v>3135</v>
      </c>
      <c r="K1739" t="str">
        <f t="shared" si="27"/>
        <v>M</v>
      </c>
    </row>
    <row r="1740" spans="1:11">
      <c r="A1740" s="48" t="s">
        <v>2557</v>
      </c>
      <c r="B1740" s="49" t="str">
        <f>_xlfn.XLOOKUP(Tabla8[[#This Row],[Codigo Area Liquidacion]],TBLAREA[PLANTA],TBLAREA[PROG])</f>
        <v>11</v>
      </c>
      <c r="C1740" s="50" t="s">
        <v>11</v>
      </c>
      <c r="D1740" s="49" t="str">
        <f>Tabla8[[#This Row],[Numero Documento]]&amp;Tabla8[[#This Row],[PROG]]&amp;LEFT(Tabla8[[#This Row],[Tipo Empleado]],3)</f>
        <v>4022931920311FIJ</v>
      </c>
      <c r="E1740" s="49" t="s">
        <v>1210</v>
      </c>
      <c r="F1740" s="50" t="s">
        <v>55</v>
      </c>
      <c r="G1740" s="49" t="s">
        <v>3145</v>
      </c>
      <c r="H1740" s="49" t="s">
        <v>73</v>
      </c>
      <c r="I1740" s="51" t="s">
        <v>1684</v>
      </c>
      <c r="J1740" s="50" t="s">
        <v>3136</v>
      </c>
      <c r="K1740" t="str">
        <f t="shared" si="27"/>
        <v>F</v>
      </c>
    </row>
    <row r="1741" spans="1:11">
      <c r="A1741" s="48" t="s">
        <v>2053</v>
      </c>
      <c r="B1741" s="49" t="str">
        <f>_xlfn.XLOOKUP(Tabla8[[#This Row],[Codigo Area Liquidacion]],TBLAREA[PLANTA],TBLAREA[PROG])</f>
        <v>01</v>
      </c>
      <c r="C1741" s="50" t="s">
        <v>11</v>
      </c>
      <c r="D1741" s="49" t="str">
        <f>Tabla8[[#This Row],[Numero Documento]]&amp;Tabla8[[#This Row],[PROG]]&amp;LEFT(Tabla8[[#This Row],[Tipo Empleado]],3)</f>
        <v>4022945310101FIJ</v>
      </c>
      <c r="E1741" s="49" t="s">
        <v>1256</v>
      </c>
      <c r="F1741" s="50" t="s">
        <v>8</v>
      </c>
      <c r="G1741" s="49" t="s">
        <v>3133</v>
      </c>
      <c r="H1741" s="49" t="s">
        <v>699</v>
      </c>
      <c r="I1741" s="51" t="s">
        <v>1708</v>
      </c>
      <c r="J1741" s="50" t="s">
        <v>3136</v>
      </c>
      <c r="K1741" t="str">
        <f t="shared" si="27"/>
        <v>F</v>
      </c>
    </row>
    <row r="1742" spans="1:11">
      <c r="A1742" s="48" t="s">
        <v>2320</v>
      </c>
      <c r="B1742" s="49" t="str">
        <f>_xlfn.XLOOKUP(Tabla8[[#This Row],[Codigo Area Liquidacion]],TBLAREA[PLANTA],TBLAREA[PROG])</f>
        <v>13</v>
      </c>
      <c r="C1742" s="50" t="s">
        <v>11</v>
      </c>
      <c r="D1742" s="49" t="str">
        <f>Tabla8[[#This Row],[Numero Documento]]&amp;Tabla8[[#This Row],[PROG]]&amp;LEFT(Tabla8[[#This Row],[Tipo Empleado]],3)</f>
        <v>4022976886213FIJ</v>
      </c>
      <c r="E1742" s="49" t="s">
        <v>1833</v>
      </c>
      <c r="F1742" s="50" t="s">
        <v>55</v>
      </c>
      <c r="G1742" s="49" t="s">
        <v>3175</v>
      </c>
      <c r="H1742" s="49" t="s">
        <v>342</v>
      </c>
      <c r="I1742" s="51" t="s">
        <v>1670</v>
      </c>
      <c r="J1742" s="50" t="s">
        <v>3136</v>
      </c>
      <c r="K1742" t="str">
        <f t="shared" si="27"/>
        <v>F</v>
      </c>
    </row>
    <row r="1743" spans="1:11">
      <c r="A1743" s="48" t="s">
        <v>3643</v>
      </c>
      <c r="B1743" s="49" t="str">
        <f>_xlfn.XLOOKUP(Tabla8[[#This Row],[Codigo Area Liquidacion]],TBLAREA[PLANTA],TBLAREA[PROG])</f>
        <v>01</v>
      </c>
      <c r="C1743" s="50" t="s">
        <v>3036</v>
      </c>
      <c r="D1743" s="49" t="str">
        <f>Tabla8[[#This Row],[Numero Documento]]&amp;Tabla8[[#This Row],[PROG]]&amp;LEFT(Tabla8[[#This Row],[Tipo Empleado]],3)</f>
        <v>4023006085301EMP</v>
      </c>
      <c r="E1743" s="49" t="s">
        <v>3642</v>
      </c>
      <c r="F1743" s="50" t="s">
        <v>3260</v>
      </c>
      <c r="G1743" s="49" t="s">
        <v>3133</v>
      </c>
      <c r="H1743" s="49" t="s">
        <v>1116</v>
      </c>
      <c r="I1743" s="51" t="s">
        <v>1679</v>
      </c>
      <c r="J1743" s="50" t="s">
        <v>3135</v>
      </c>
      <c r="K1743" t="str">
        <f t="shared" si="27"/>
        <v>M</v>
      </c>
    </row>
    <row r="1744" spans="1:11">
      <c r="A1744" s="48" t="s">
        <v>3095</v>
      </c>
      <c r="B1744" s="49" t="str">
        <f>_xlfn.XLOOKUP(Tabla8[[#This Row],[Codigo Area Liquidacion]],TBLAREA[PLANTA],TBLAREA[PROG])</f>
        <v>13</v>
      </c>
      <c r="C1744" s="50" t="s">
        <v>11</v>
      </c>
      <c r="D1744" s="49" t="str">
        <f>Tabla8[[#This Row],[Numero Documento]]&amp;Tabla8[[#This Row],[PROG]]&amp;LEFT(Tabla8[[#This Row],[Tipo Empleado]],3)</f>
        <v>4023007702213FIJ</v>
      </c>
      <c r="E1744" s="49" t="s">
        <v>3094</v>
      </c>
      <c r="F1744" s="50" t="s">
        <v>210</v>
      </c>
      <c r="G1744" s="49" t="s">
        <v>3175</v>
      </c>
      <c r="H1744" s="49" t="s">
        <v>342</v>
      </c>
      <c r="I1744" s="51" t="s">
        <v>1670</v>
      </c>
      <c r="J1744" s="50" t="s">
        <v>3136</v>
      </c>
      <c r="K1744" t="str">
        <f t="shared" si="27"/>
        <v>F</v>
      </c>
    </row>
    <row r="1745" spans="1:11">
      <c r="A1745" s="48" t="s">
        <v>3433</v>
      </c>
      <c r="B1745" s="49" t="str">
        <f>_xlfn.XLOOKUP(Tabla8[[#This Row],[Codigo Area Liquidacion]],TBLAREA[PLANTA],TBLAREA[PROG])</f>
        <v>01</v>
      </c>
      <c r="C1745" s="50" t="s">
        <v>11</v>
      </c>
      <c r="D1745" s="49" t="str">
        <f>Tabla8[[#This Row],[Numero Documento]]&amp;Tabla8[[#This Row],[PROG]]&amp;LEFT(Tabla8[[#This Row],[Tipo Empleado]],3)</f>
        <v>4023018639301FIJ</v>
      </c>
      <c r="E1745" s="49" t="s">
        <v>3432</v>
      </c>
      <c r="F1745" s="50" t="s">
        <v>819</v>
      </c>
      <c r="G1745" s="49" t="s">
        <v>3133</v>
      </c>
      <c r="H1745" s="49" t="s">
        <v>1953</v>
      </c>
      <c r="I1745" s="51" t="s">
        <v>1669</v>
      </c>
      <c r="J1745" s="50" t="s">
        <v>3135</v>
      </c>
      <c r="K1745" t="str">
        <f t="shared" si="27"/>
        <v>M</v>
      </c>
    </row>
    <row r="1746" spans="1:11">
      <c r="A1746" s="48" t="s">
        <v>3324</v>
      </c>
      <c r="B1746" s="49" t="str">
        <f>_xlfn.XLOOKUP(Tabla8[[#This Row],[Codigo Area Liquidacion]],TBLAREA[PLANTA],TBLAREA[PROG])</f>
        <v>01</v>
      </c>
      <c r="C1746" s="50" t="s">
        <v>3045</v>
      </c>
      <c r="D1746" s="49" t="str">
        <f>Tabla8[[#This Row],[Numero Documento]]&amp;Tabla8[[#This Row],[PROG]]&amp;LEFT(Tabla8[[#This Row],[Tipo Empleado]],3)</f>
        <v>4023042048701PER</v>
      </c>
      <c r="E1746" s="49" t="s">
        <v>3291</v>
      </c>
      <c r="F1746" s="50" t="s">
        <v>1060</v>
      </c>
      <c r="G1746" s="49" t="s">
        <v>3133</v>
      </c>
      <c r="H1746" s="49" t="s">
        <v>1116</v>
      </c>
      <c r="I1746" s="51" t="s">
        <v>1679</v>
      </c>
      <c r="J1746" s="50" t="s">
        <v>3135</v>
      </c>
      <c r="K1746" t="str">
        <f t="shared" si="27"/>
        <v>M</v>
      </c>
    </row>
    <row r="1747" spans="1:11">
      <c r="A1747" s="48" t="s">
        <v>3543</v>
      </c>
      <c r="B1747" s="49" t="str">
        <f>_xlfn.XLOOKUP(Tabla8[[#This Row],[Codigo Area Liquidacion]],TBLAREA[PLANTA],TBLAREA[PROG])</f>
        <v>01</v>
      </c>
      <c r="C1747" s="50" t="s">
        <v>3036</v>
      </c>
      <c r="D1747" s="49" t="str">
        <f>Tabla8[[#This Row],[Numero Documento]]&amp;Tabla8[[#This Row],[PROG]]&amp;LEFT(Tabla8[[#This Row],[Tipo Empleado]],3)</f>
        <v>4023075083401EMP</v>
      </c>
      <c r="E1747" s="49" t="s">
        <v>3542</v>
      </c>
      <c r="F1747" s="50" t="s">
        <v>75</v>
      </c>
      <c r="G1747" s="49" t="s">
        <v>3133</v>
      </c>
      <c r="H1747" s="49" t="s">
        <v>1116</v>
      </c>
      <c r="I1747" s="51" t="s">
        <v>1679</v>
      </c>
      <c r="J1747" s="50" t="s">
        <v>3136</v>
      </c>
      <c r="K1747" t="str">
        <f t="shared" si="27"/>
        <v>F</v>
      </c>
    </row>
    <row r="1748" spans="1:11">
      <c r="A1748" s="48" t="s">
        <v>3625</v>
      </c>
      <c r="B1748" s="49" t="str">
        <f>_xlfn.XLOOKUP(Tabla8[[#This Row],[Codigo Area Liquidacion]],TBLAREA[PLANTA],TBLAREA[PROG])</f>
        <v>01</v>
      </c>
      <c r="C1748" s="50" t="s">
        <v>3036</v>
      </c>
      <c r="D1748" s="49" t="str">
        <f>Tabla8[[#This Row],[Numero Documento]]&amp;Tabla8[[#This Row],[PROG]]&amp;LEFT(Tabla8[[#This Row],[Tipo Empleado]],3)</f>
        <v>4023102233201EMP</v>
      </c>
      <c r="E1748" s="49" t="s">
        <v>3624</v>
      </c>
      <c r="F1748" s="50" t="s">
        <v>75</v>
      </c>
      <c r="G1748" s="49" t="s">
        <v>3133</v>
      </c>
      <c r="H1748" s="49" t="s">
        <v>1116</v>
      </c>
      <c r="I1748" s="51" t="s">
        <v>1679</v>
      </c>
      <c r="J1748" s="50" t="s">
        <v>3136</v>
      </c>
      <c r="K1748" t="str">
        <f t="shared" si="27"/>
        <v>F</v>
      </c>
    </row>
    <row r="1749" spans="1:11">
      <c r="A1749" s="48" t="s">
        <v>2016</v>
      </c>
      <c r="B1749" s="49" t="str">
        <f>_xlfn.XLOOKUP(Tabla8[[#This Row],[Codigo Area Liquidacion]],TBLAREA[PLANTA],TBLAREA[PROG])</f>
        <v>01</v>
      </c>
      <c r="C1749" s="50" t="s">
        <v>11</v>
      </c>
      <c r="D1749" s="49" t="str">
        <f>Tabla8[[#This Row],[Numero Documento]]&amp;Tabla8[[#This Row],[PROG]]&amp;LEFT(Tabla8[[#This Row],[Tipo Empleado]],3)</f>
        <v>4023119320801FIJ</v>
      </c>
      <c r="E1749" s="49" t="s">
        <v>1229</v>
      </c>
      <c r="F1749" s="50" t="s">
        <v>218</v>
      </c>
      <c r="G1749" s="49" t="s">
        <v>3133</v>
      </c>
      <c r="H1749" s="49" t="s">
        <v>1116</v>
      </c>
      <c r="I1749" s="51" t="s">
        <v>1679</v>
      </c>
      <c r="J1749" s="50" t="s">
        <v>3135</v>
      </c>
      <c r="K1749" t="str">
        <f t="shared" si="27"/>
        <v>M</v>
      </c>
    </row>
    <row r="1750" spans="1:11">
      <c r="A1750" s="48" t="s">
        <v>2395</v>
      </c>
      <c r="B1750" s="49" t="str">
        <f>_xlfn.XLOOKUP(Tabla8[[#This Row],[Codigo Area Liquidacion]],TBLAREA[PLANTA],TBLAREA[PROG])</f>
        <v>13</v>
      </c>
      <c r="C1750" s="50" t="s">
        <v>11</v>
      </c>
      <c r="D1750" s="49" t="str">
        <f>Tabla8[[#This Row],[Numero Documento]]&amp;Tabla8[[#This Row],[PROG]]&amp;LEFT(Tabla8[[#This Row],[Tipo Empleado]],3)</f>
        <v>4023125133713FIJ</v>
      </c>
      <c r="E1750" s="49" t="s">
        <v>1039</v>
      </c>
      <c r="F1750" s="50" t="s">
        <v>210</v>
      </c>
      <c r="G1750" s="49" t="s">
        <v>3175</v>
      </c>
      <c r="H1750" s="49" t="s">
        <v>342</v>
      </c>
      <c r="I1750" s="51" t="s">
        <v>1670</v>
      </c>
      <c r="J1750" s="50" t="s">
        <v>3135</v>
      </c>
      <c r="K1750" t="str">
        <f t="shared" si="27"/>
        <v>M</v>
      </c>
    </row>
    <row r="1751" spans="1:11">
      <c r="A1751" s="48" t="s">
        <v>4183</v>
      </c>
      <c r="B1751" s="49" t="str">
        <f>_xlfn.XLOOKUP(Tabla8[[#This Row],[Codigo Area Liquidacion]],TBLAREA[PLANTA],TBLAREA[PROG])</f>
        <v>13</v>
      </c>
      <c r="C1751" s="50" t="s">
        <v>11</v>
      </c>
      <c r="D1751" s="49" t="str">
        <f>Tabla8[[#This Row],[Numero Documento]]&amp;Tabla8[[#This Row],[PROG]]&amp;LEFT(Tabla8[[#This Row],[Tipo Empleado]],3)</f>
        <v>4023127298613FIJ</v>
      </c>
      <c r="E1751" s="49" t="s">
        <v>4015</v>
      </c>
      <c r="F1751" s="50" t="s">
        <v>210</v>
      </c>
      <c r="G1751" s="49" t="s">
        <v>3175</v>
      </c>
      <c r="H1751" s="49" t="s">
        <v>342</v>
      </c>
      <c r="I1751" s="51" t="s">
        <v>1670</v>
      </c>
      <c r="J1751" s="50" t="s">
        <v>3136</v>
      </c>
      <c r="K1751" t="str">
        <f t="shared" si="27"/>
        <v>F</v>
      </c>
    </row>
    <row r="1752" spans="1:11">
      <c r="A1752" s="48" t="s">
        <v>2370</v>
      </c>
      <c r="B1752" s="49" t="str">
        <f>_xlfn.XLOOKUP(Tabla8[[#This Row],[Codigo Area Liquidacion]],TBLAREA[PLANTA],TBLAREA[PROG])</f>
        <v>13</v>
      </c>
      <c r="C1752" s="50" t="s">
        <v>11</v>
      </c>
      <c r="D1752" s="49" t="str">
        <f>Tabla8[[#This Row],[Numero Documento]]&amp;Tabla8[[#This Row],[PROG]]&amp;LEFT(Tabla8[[#This Row],[Tipo Empleado]],3)</f>
        <v>4023218433913FIJ</v>
      </c>
      <c r="E1752" s="49" t="s">
        <v>1151</v>
      </c>
      <c r="F1752" s="50" t="s">
        <v>210</v>
      </c>
      <c r="G1752" s="49" t="s">
        <v>3175</v>
      </c>
      <c r="H1752" s="49" t="s">
        <v>342</v>
      </c>
      <c r="I1752" s="51" t="s">
        <v>1670</v>
      </c>
      <c r="J1752" s="50" t="s">
        <v>3136</v>
      </c>
      <c r="K1752" t="str">
        <f t="shared" si="27"/>
        <v>F</v>
      </c>
    </row>
    <row r="1753" spans="1:11">
      <c r="A1753" s="48" t="s">
        <v>3086</v>
      </c>
      <c r="B1753" s="49" t="str">
        <f>_xlfn.XLOOKUP(Tabla8[[#This Row],[Codigo Area Liquidacion]],TBLAREA[PLANTA],TBLAREA[PROG])</f>
        <v>01</v>
      </c>
      <c r="C1753" s="50" t="s">
        <v>11</v>
      </c>
      <c r="D1753" s="49" t="str">
        <f>Tabla8[[#This Row],[Numero Documento]]&amp;Tabla8[[#This Row],[PROG]]&amp;LEFT(Tabla8[[#This Row],[Tipo Empleado]],3)</f>
        <v>4023219791901FIJ</v>
      </c>
      <c r="E1753" s="49" t="s">
        <v>3085</v>
      </c>
      <c r="F1753" s="50" t="s">
        <v>10</v>
      </c>
      <c r="G1753" s="49" t="s">
        <v>3133</v>
      </c>
      <c r="H1753" s="49" t="s">
        <v>1953</v>
      </c>
      <c r="I1753" s="51" t="s">
        <v>1669</v>
      </c>
      <c r="J1753" s="50" t="s">
        <v>3136</v>
      </c>
      <c r="K1753" t="str">
        <f t="shared" si="27"/>
        <v>F</v>
      </c>
    </row>
    <row r="1754" spans="1:11">
      <c r="A1754" s="48" t="s">
        <v>3465</v>
      </c>
      <c r="B1754" s="49" t="str">
        <f>_xlfn.XLOOKUP(Tabla8[[#This Row],[Codigo Area Liquidacion]],TBLAREA[PLANTA],TBLAREA[PROG])</f>
        <v>13</v>
      </c>
      <c r="C1754" s="50" t="s">
        <v>11</v>
      </c>
      <c r="D1754" s="49" t="str">
        <f>Tabla8[[#This Row],[Numero Documento]]&amp;Tabla8[[#This Row],[PROG]]&amp;LEFT(Tabla8[[#This Row],[Tipo Empleado]],3)</f>
        <v>4023303493913FIJ</v>
      </c>
      <c r="E1754" s="49" t="s">
        <v>3464</v>
      </c>
      <c r="F1754" s="50" t="s">
        <v>210</v>
      </c>
      <c r="G1754" s="49" t="s">
        <v>3175</v>
      </c>
      <c r="H1754" s="49" t="s">
        <v>342</v>
      </c>
      <c r="I1754" s="51" t="s">
        <v>1670</v>
      </c>
      <c r="J1754" s="50" t="s">
        <v>3135</v>
      </c>
      <c r="K1754" t="str">
        <f t="shared" si="27"/>
        <v>M</v>
      </c>
    </row>
    <row r="1755" spans="1:11">
      <c r="A1755" s="48" t="s">
        <v>3307</v>
      </c>
      <c r="B1755" s="49" t="str">
        <f>_xlfn.XLOOKUP(Tabla8[[#This Row],[Codigo Area Liquidacion]],TBLAREA[PLANTA],TBLAREA[PROG])</f>
        <v>01</v>
      </c>
      <c r="C1755" s="50" t="s">
        <v>11</v>
      </c>
      <c r="D1755" s="49" t="str">
        <f>Tabla8[[#This Row],[Numero Documento]]&amp;Tabla8[[#This Row],[PROG]]&amp;LEFT(Tabla8[[#This Row],[Tipo Empleado]],3)</f>
        <v>4023329250301FIJ</v>
      </c>
      <c r="E1755" s="49" t="s">
        <v>3275</v>
      </c>
      <c r="F1755" s="50" t="s">
        <v>27</v>
      </c>
      <c r="G1755" s="49" t="s">
        <v>3133</v>
      </c>
      <c r="H1755" s="49" t="s">
        <v>1953</v>
      </c>
      <c r="I1755" s="51" t="s">
        <v>1669</v>
      </c>
      <c r="J1755" s="50" t="s">
        <v>3135</v>
      </c>
      <c r="K1755" t="str">
        <f t="shared" si="27"/>
        <v>M</v>
      </c>
    </row>
    <row r="1756" spans="1:11">
      <c r="A1756" s="48" t="s">
        <v>2302</v>
      </c>
      <c r="B1756" s="49" t="str">
        <f>_xlfn.XLOOKUP(Tabla8[[#This Row],[Codigo Area Liquidacion]],TBLAREA[PLANTA],TBLAREA[PROG])</f>
        <v>13</v>
      </c>
      <c r="C1756" s="50" t="s">
        <v>11</v>
      </c>
      <c r="D1756" s="49" t="str">
        <f>Tabla8[[#This Row],[Numero Documento]]&amp;Tabla8[[#This Row],[PROG]]&amp;LEFT(Tabla8[[#This Row],[Tipo Empleado]],3)</f>
        <v>4023381465213FIJ</v>
      </c>
      <c r="E1756" s="49" t="s">
        <v>1834</v>
      </c>
      <c r="F1756" s="50" t="s">
        <v>104</v>
      </c>
      <c r="G1756" s="49" t="s">
        <v>3175</v>
      </c>
      <c r="H1756" s="49" t="s">
        <v>342</v>
      </c>
      <c r="I1756" s="51" t="s">
        <v>1670</v>
      </c>
      <c r="J1756" s="50" t="s">
        <v>3136</v>
      </c>
      <c r="K1756" t="str">
        <f t="shared" si="27"/>
        <v>F</v>
      </c>
    </row>
    <row r="1757" spans="1:11">
      <c r="A1757" s="48" t="s">
        <v>3126</v>
      </c>
      <c r="B1757" s="49" t="str">
        <f>_xlfn.XLOOKUP(Tabla8[[#This Row],[Codigo Area Liquidacion]],TBLAREA[PLANTA],TBLAREA[PROG])</f>
        <v>01</v>
      </c>
      <c r="C1757" s="50" t="s">
        <v>3045</v>
      </c>
      <c r="D1757" s="49" t="str">
        <f>Tabla8[[#This Row],[Numero Documento]]&amp;Tabla8[[#This Row],[PROG]]&amp;LEFT(Tabla8[[#This Row],[Tipo Empleado]],3)</f>
        <v>4023407576601PER</v>
      </c>
      <c r="E1757" s="49" t="s">
        <v>3125</v>
      </c>
      <c r="F1757" s="50" t="s">
        <v>1060</v>
      </c>
      <c r="G1757" s="49" t="s">
        <v>3133</v>
      </c>
      <c r="H1757" s="49" t="s">
        <v>1116</v>
      </c>
      <c r="I1757" s="51" t="s">
        <v>1679</v>
      </c>
      <c r="J1757" s="50" t="s">
        <v>3135</v>
      </c>
      <c r="K1757" t="str">
        <f t="shared" si="27"/>
        <v>M</v>
      </c>
    </row>
    <row r="1758" spans="1:11">
      <c r="A1758" s="48" t="s">
        <v>2743</v>
      </c>
      <c r="B1758" s="49" t="str">
        <f>_xlfn.XLOOKUP(Tabla8[[#This Row],[Codigo Area Liquidacion]],TBLAREA[PLANTA],TBLAREA[PROG])</f>
        <v>11</v>
      </c>
      <c r="C1758" s="50" t="s">
        <v>11</v>
      </c>
      <c r="D1758" s="49" t="str">
        <f>Tabla8[[#This Row],[Numero Documento]]&amp;Tabla8[[#This Row],[PROG]]&amp;LEFT(Tabla8[[#This Row],[Tipo Empleado]],3)</f>
        <v>4023459542511FIJ</v>
      </c>
      <c r="E1758" s="49" t="s">
        <v>1858</v>
      </c>
      <c r="F1758" s="50" t="s">
        <v>128</v>
      </c>
      <c r="G1758" s="49" t="s">
        <v>3145</v>
      </c>
      <c r="H1758" s="49" t="s">
        <v>106</v>
      </c>
      <c r="I1758" s="51" t="s">
        <v>1690</v>
      </c>
      <c r="J1758" s="50" t="s">
        <v>3136</v>
      </c>
      <c r="K1758" t="str">
        <f t="shared" si="27"/>
        <v>F</v>
      </c>
    </row>
    <row r="1759" spans="1:11">
      <c r="A1759" s="48" t="s">
        <v>3378</v>
      </c>
      <c r="B1759" s="49" t="str">
        <f>_xlfn.XLOOKUP(Tabla8[[#This Row],[Codigo Area Liquidacion]],TBLAREA[PLANTA],TBLAREA[PROG])</f>
        <v>13</v>
      </c>
      <c r="C1759" s="50" t="s">
        <v>11</v>
      </c>
      <c r="D1759" s="49" t="str">
        <f>Tabla8[[#This Row],[Numero Documento]]&amp;Tabla8[[#This Row],[PROG]]&amp;LEFT(Tabla8[[#This Row],[Tipo Empleado]],3)</f>
        <v>4023473237413FIJ</v>
      </c>
      <c r="E1759" s="49" t="s">
        <v>3377</v>
      </c>
      <c r="F1759" s="50" t="s">
        <v>8</v>
      </c>
      <c r="G1759" s="49" t="s">
        <v>3175</v>
      </c>
      <c r="H1759" s="49" t="s">
        <v>342</v>
      </c>
      <c r="I1759" s="51" t="s">
        <v>1670</v>
      </c>
      <c r="J1759" s="50" t="s">
        <v>3136</v>
      </c>
      <c r="K1759" t="str">
        <f t="shared" si="27"/>
        <v>F</v>
      </c>
    </row>
    <row r="1760" spans="1:11">
      <c r="A1760" s="48" t="s">
        <v>3688</v>
      </c>
      <c r="B1760" s="49" t="str">
        <f>_xlfn.XLOOKUP(Tabla8[[#This Row],[Codigo Area Liquidacion]],TBLAREA[PLANTA],TBLAREA[PROG])</f>
        <v>01</v>
      </c>
      <c r="C1760" s="50" t="s">
        <v>3036</v>
      </c>
      <c r="D1760" s="49" t="str">
        <f>Tabla8[[#This Row],[Numero Documento]]&amp;Tabla8[[#This Row],[PROG]]&amp;LEFT(Tabla8[[#This Row],[Tipo Empleado]],3)</f>
        <v>4023601381501EMP</v>
      </c>
      <c r="E1760" s="49" t="s">
        <v>3687</v>
      </c>
      <c r="F1760" s="50" t="s">
        <v>196</v>
      </c>
      <c r="G1760" s="49" t="s">
        <v>3133</v>
      </c>
      <c r="H1760" s="49" t="s">
        <v>1116</v>
      </c>
      <c r="I1760" s="51" t="s">
        <v>1679</v>
      </c>
      <c r="J1760" s="50" t="s">
        <v>3136</v>
      </c>
      <c r="K1760" t="str">
        <f t="shared" si="27"/>
        <v>F</v>
      </c>
    </row>
    <row r="1761" spans="1:11">
      <c r="A1761" s="48" t="s">
        <v>3403</v>
      </c>
      <c r="B1761" s="49" t="str">
        <f>_xlfn.XLOOKUP(Tabla8[[#This Row],[Codigo Area Liquidacion]],TBLAREA[PLANTA],TBLAREA[PROG])</f>
        <v>01</v>
      </c>
      <c r="C1761" s="50" t="s">
        <v>3036</v>
      </c>
      <c r="D1761" s="49" t="str">
        <f>Tabla8[[#This Row],[Numero Documento]]&amp;Tabla8[[#This Row],[PROG]]&amp;LEFT(Tabla8[[#This Row],[Tipo Empleado]],3)</f>
        <v>4023616928601EMP</v>
      </c>
      <c r="E1761" s="49" t="s">
        <v>3402</v>
      </c>
      <c r="F1761" s="50" t="s">
        <v>75</v>
      </c>
      <c r="G1761" s="49" t="s">
        <v>3133</v>
      </c>
      <c r="H1761" s="49" t="s">
        <v>1116</v>
      </c>
      <c r="I1761" s="51" t="s">
        <v>1679</v>
      </c>
      <c r="J1761" s="50" t="s">
        <v>3136</v>
      </c>
      <c r="K1761" t="str">
        <f t="shared" si="27"/>
        <v>F</v>
      </c>
    </row>
    <row r="1762" spans="1:11">
      <c r="A1762" s="48" t="s">
        <v>2258</v>
      </c>
      <c r="B1762" s="49" t="str">
        <f>_xlfn.XLOOKUP(Tabla8[[#This Row],[Codigo Area Liquidacion]],TBLAREA[PLANTA],TBLAREA[PROG])</f>
        <v>01</v>
      </c>
      <c r="C1762" s="50" t="s">
        <v>11</v>
      </c>
      <c r="D1762" s="49" t="str">
        <f>Tabla8[[#This Row],[Numero Documento]]&amp;Tabla8[[#This Row],[PROG]]&amp;LEFT(Tabla8[[#This Row],[Tipo Empleado]],3)</f>
        <v>4023678037101FIJ</v>
      </c>
      <c r="E1762" s="49" t="s">
        <v>1215</v>
      </c>
      <c r="F1762" s="50" t="s">
        <v>171</v>
      </c>
      <c r="G1762" s="49" t="s">
        <v>3133</v>
      </c>
      <c r="H1762" s="49" t="s">
        <v>692</v>
      </c>
      <c r="I1762" s="51" t="s">
        <v>1724</v>
      </c>
      <c r="J1762" s="50" t="s">
        <v>3136</v>
      </c>
      <c r="K1762" t="str">
        <f t="shared" si="27"/>
        <v>F</v>
      </c>
    </row>
    <row r="1763" spans="1:11">
      <c r="A1763" s="48" t="s">
        <v>3784</v>
      </c>
      <c r="B1763" s="49" t="str">
        <f>_xlfn.XLOOKUP(Tabla8[[#This Row],[Codigo Area Liquidacion]],TBLAREA[PLANTA],TBLAREA[PROG])</f>
        <v>01</v>
      </c>
      <c r="C1763" s="50" t="s">
        <v>3036</v>
      </c>
      <c r="D1763" s="49" t="str">
        <f>Tabla8[[#This Row],[Numero Documento]]&amp;Tabla8[[#This Row],[PROG]]&amp;LEFT(Tabla8[[#This Row],[Tipo Empleado]],3)</f>
        <v>4023684757601EMP</v>
      </c>
      <c r="E1763" s="49" t="s">
        <v>3783</v>
      </c>
      <c r="F1763" s="50" t="s">
        <v>1197</v>
      </c>
      <c r="G1763" s="49" t="s">
        <v>3133</v>
      </c>
      <c r="H1763" s="49" t="s">
        <v>1116</v>
      </c>
      <c r="I1763" s="51" t="s">
        <v>1679</v>
      </c>
      <c r="J1763" s="50" t="s">
        <v>3136</v>
      </c>
      <c r="K1763" t="str">
        <f t="shared" si="27"/>
        <v>F</v>
      </c>
    </row>
    <row r="1764" spans="1:11">
      <c r="A1764" s="48" t="s">
        <v>3089</v>
      </c>
      <c r="B1764" s="49" t="str">
        <f>_xlfn.XLOOKUP(Tabla8[[#This Row],[Codigo Area Liquidacion]],TBLAREA[PLANTA],TBLAREA[PROG])</f>
        <v>13</v>
      </c>
      <c r="C1764" s="50" t="s">
        <v>11</v>
      </c>
      <c r="D1764" s="49" t="str">
        <f>Tabla8[[#This Row],[Numero Documento]]&amp;Tabla8[[#This Row],[PROG]]&amp;LEFT(Tabla8[[#This Row],[Tipo Empleado]],3)</f>
        <v>4023707332113FIJ</v>
      </c>
      <c r="E1764" s="49" t="s">
        <v>3088</v>
      </c>
      <c r="F1764" s="50" t="s">
        <v>8</v>
      </c>
      <c r="G1764" s="49" t="s">
        <v>3175</v>
      </c>
      <c r="H1764" s="49" t="s">
        <v>342</v>
      </c>
      <c r="I1764" s="51" t="s">
        <v>1670</v>
      </c>
      <c r="J1764" s="50" t="s">
        <v>3136</v>
      </c>
      <c r="K1764" t="str">
        <f t="shared" si="27"/>
        <v>F</v>
      </c>
    </row>
    <row r="1765" spans="1:11">
      <c r="A1765" s="48" t="s">
        <v>2256</v>
      </c>
      <c r="B1765" s="49" t="str">
        <f>_xlfn.XLOOKUP(Tabla8[[#This Row],[Codigo Area Liquidacion]],TBLAREA[PLANTA],TBLAREA[PROG])</f>
        <v>01</v>
      </c>
      <c r="C1765" s="50" t="s">
        <v>11</v>
      </c>
      <c r="D1765" s="49" t="str">
        <f>Tabla8[[#This Row],[Numero Documento]]&amp;Tabla8[[#This Row],[PROG]]&amp;LEFT(Tabla8[[#This Row],[Tipo Empleado]],3)</f>
        <v>4023745052901FIJ</v>
      </c>
      <c r="E1765" s="49" t="s">
        <v>1849</v>
      </c>
      <c r="F1765" s="50" t="s">
        <v>32</v>
      </c>
      <c r="G1765" s="49" t="s">
        <v>3133</v>
      </c>
      <c r="H1765" s="49" t="s">
        <v>957</v>
      </c>
      <c r="I1765" s="51" t="s">
        <v>1717</v>
      </c>
      <c r="J1765" s="50" t="s">
        <v>3136</v>
      </c>
      <c r="K1765" t="str">
        <f t="shared" si="27"/>
        <v>F</v>
      </c>
    </row>
    <row r="1766" spans="1:11">
      <c r="A1766" s="48" t="s">
        <v>2237</v>
      </c>
      <c r="B1766" s="49" t="str">
        <f>_xlfn.XLOOKUP(Tabla8[[#This Row],[Codigo Area Liquidacion]],TBLAREA[PLANTA],TBLAREA[PROG])</f>
        <v>01</v>
      </c>
      <c r="C1766" s="50" t="s">
        <v>11</v>
      </c>
      <c r="D1766" s="49" t="str">
        <f>Tabla8[[#This Row],[Numero Documento]]&amp;Tabla8[[#This Row],[PROG]]&amp;LEFT(Tabla8[[#This Row],[Tipo Empleado]],3)</f>
        <v>4023793886101FIJ</v>
      </c>
      <c r="E1766" s="49" t="s">
        <v>1261</v>
      </c>
      <c r="F1766" s="50" t="s">
        <v>128</v>
      </c>
      <c r="G1766" s="49" t="s">
        <v>3133</v>
      </c>
      <c r="H1766" s="49" t="s">
        <v>1116</v>
      </c>
      <c r="I1766" s="51" t="s">
        <v>1679</v>
      </c>
      <c r="J1766" s="50" t="s">
        <v>3135</v>
      </c>
      <c r="K1766" t="str">
        <f t="shared" si="27"/>
        <v>M</v>
      </c>
    </row>
    <row r="1767" spans="1:11">
      <c r="A1767" s="48" t="s">
        <v>2950</v>
      </c>
      <c r="B1767" s="49" t="str">
        <f>_xlfn.XLOOKUP(Tabla8[[#This Row],[Codigo Area Liquidacion]],TBLAREA[PLANTA],TBLAREA[PROG])</f>
        <v>01</v>
      </c>
      <c r="C1767" s="50" t="s">
        <v>3045</v>
      </c>
      <c r="D1767" s="49" t="str">
        <f>Tabla8[[#This Row],[Numero Documento]]&amp;Tabla8[[#This Row],[PROG]]&amp;LEFT(Tabla8[[#This Row],[Tipo Empleado]],3)</f>
        <v>4023799808901PER</v>
      </c>
      <c r="E1767" s="49" t="s">
        <v>1835</v>
      </c>
      <c r="F1767" s="50" t="s">
        <v>1060</v>
      </c>
      <c r="G1767" s="49" t="s">
        <v>3133</v>
      </c>
      <c r="H1767" s="49" t="s">
        <v>1116</v>
      </c>
      <c r="I1767" s="51" t="s">
        <v>1679</v>
      </c>
      <c r="J1767" s="50" t="s">
        <v>3135</v>
      </c>
      <c r="K1767" t="str">
        <f t="shared" si="27"/>
        <v>M</v>
      </c>
    </row>
    <row r="1768" spans="1:11">
      <c r="A1768" s="48" t="s">
        <v>2638</v>
      </c>
      <c r="B1768" s="49" t="str">
        <f>_xlfn.XLOOKUP(Tabla8[[#This Row],[Codigo Area Liquidacion]],TBLAREA[PLANTA],TBLAREA[PROG])</f>
        <v>11</v>
      </c>
      <c r="C1768" s="50" t="s">
        <v>11</v>
      </c>
      <c r="D1768" s="49" t="str">
        <f>Tabla8[[#This Row],[Numero Documento]]&amp;Tabla8[[#This Row],[PROG]]&amp;LEFT(Tabla8[[#This Row],[Tipo Empleado]],3)</f>
        <v>4023864470811FIJ</v>
      </c>
      <c r="E1768" s="49" t="s">
        <v>1935</v>
      </c>
      <c r="F1768" s="50" t="s">
        <v>27</v>
      </c>
      <c r="G1768" s="49" t="s">
        <v>3145</v>
      </c>
      <c r="H1768" s="49" t="s">
        <v>830</v>
      </c>
      <c r="I1768" s="51" t="s">
        <v>1672</v>
      </c>
      <c r="J1768" s="50" t="s">
        <v>3135</v>
      </c>
      <c r="K1768" t="str">
        <f t="shared" si="27"/>
        <v>M</v>
      </c>
    </row>
    <row r="1769" spans="1:11">
      <c r="A1769" s="48" t="s">
        <v>3325</v>
      </c>
      <c r="B1769" s="49" t="str">
        <f>_xlfn.XLOOKUP(Tabla8[[#This Row],[Codigo Area Liquidacion]],TBLAREA[PLANTA],TBLAREA[PROG])</f>
        <v>01</v>
      </c>
      <c r="C1769" s="50" t="s">
        <v>3045</v>
      </c>
      <c r="D1769" s="49" t="str">
        <f>Tabla8[[#This Row],[Numero Documento]]&amp;Tabla8[[#This Row],[PROG]]&amp;LEFT(Tabla8[[#This Row],[Tipo Empleado]],3)</f>
        <v>4023915775901PER</v>
      </c>
      <c r="E1769" s="49" t="s">
        <v>4016</v>
      </c>
      <c r="F1769" s="50" t="s">
        <v>1060</v>
      </c>
      <c r="G1769" s="49" t="s">
        <v>3133</v>
      </c>
      <c r="H1769" s="49" t="s">
        <v>1116</v>
      </c>
      <c r="I1769" s="51" t="s">
        <v>1679</v>
      </c>
      <c r="J1769" s="50" t="s">
        <v>3135</v>
      </c>
      <c r="K1769" t="str">
        <f t="shared" si="27"/>
        <v>M</v>
      </c>
    </row>
    <row r="1770" spans="1:11">
      <c r="A1770" s="48" t="s">
        <v>2474</v>
      </c>
      <c r="B1770" s="49" t="str">
        <f>_xlfn.XLOOKUP(Tabla8[[#This Row],[Codigo Area Liquidacion]],TBLAREA[PLANTA],TBLAREA[PROG])</f>
        <v>13</v>
      </c>
      <c r="C1770" s="50" t="s">
        <v>11</v>
      </c>
      <c r="D1770" s="49" t="str">
        <f>Tabla8[[#This Row],[Numero Documento]]&amp;Tabla8[[#This Row],[PROG]]&amp;LEFT(Tabla8[[#This Row],[Tipo Empleado]],3)</f>
        <v>4023929863713FIJ</v>
      </c>
      <c r="E1770" s="49" t="s">
        <v>1613</v>
      </c>
      <c r="F1770" s="50" t="s">
        <v>381</v>
      </c>
      <c r="G1770" s="49" t="s">
        <v>3175</v>
      </c>
      <c r="H1770" s="49" t="s">
        <v>342</v>
      </c>
      <c r="I1770" s="51" t="s">
        <v>1670</v>
      </c>
      <c r="J1770" s="50" t="s">
        <v>3135</v>
      </c>
      <c r="K1770" t="str">
        <f t="shared" si="27"/>
        <v>M</v>
      </c>
    </row>
    <row r="1771" spans="1:11">
      <c r="A1771" s="48" t="s">
        <v>2567</v>
      </c>
      <c r="B1771" s="49" t="str">
        <f>_xlfn.XLOOKUP(Tabla8[[#This Row],[Codigo Area Liquidacion]],TBLAREA[PLANTA],TBLAREA[PROG])</f>
        <v>11</v>
      </c>
      <c r="C1771" s="50" t="s">
        <v>11</v>
      </c>
      <c r="D1771" s="49" t="str">
        <f>Tabla8[[#This Row],[Numero Documento]]&amp;Tabla8[[#This Row],[PROG]]&amp;LEFT(Tabla8[[#This Row],[Tipo Empleado]],3)</f>
        <v>4023981787311FIJ</v>
      </c>
      <c r="E1771" s="49" t="s">
        <v>1977</v>
      </c>
      <c r="F1771" s="50" t="s">
        <v>8</v>
      </c>
      <c r="G1771" s="49" t="s">
        <v>3145</v>
      </c>
      <c r="H1771" s="49" t="s">
        <v>73</v>
      </c>
      <c r="I1771" s="51" t="s">
        <v>1684</v>
      </c>
      <c r="J1771" s="50" t="s">
        <v>3136</v>
      </c>
      <c r="K1771" t="str">
        <f t="shared" si="27"/>
        <v>F</v>
      </c>
    </row>
    <row r="1772" spans="1:11">
      <c r="A1772" s="48" t="s">
        <v>3813</v>
      </c>
      <c r="B1772" s="49" t="str">
        <f>_xlfn.XLOOKUP(Tabla8[[#This Row],[Codigo Area Liquidacion]],TBLAREA[PLANTA],TBLAREA[PROG])</f>
        <v>01</v>
      </c>
      <c r="C1772" s="50" t="s">
        <v>3036</v>
      </c>
      <c r="D1772" s="49" t="str">
        <f>Tabla8[[#This Row],[Numero Documento]]&amp;Tabla8[[#This Row],[PROG]]&amp;LEFT(Tabla8[[#This Row],[Tipo Empleado]],3)</f>
        <v>4023991729301EMP</v>
      </c>
      <c r="E1772" s="49" t="s">
        <v>3812</v>
      </c>
      <c r="F1772" s="50" t="s">
        <v>561</v>
      </c>
      <c r="G1772" s="49" t="s">
        <v>3133</v>
      </c>
      <c r="H1772" s="49" t="s">
        <v>1116</v>
      </c>
      <c r="I1772" s="51" t="s">
        <v>1679</v>
      </c>
      <c r="J1772" s="50" t="s">
        <v>3136</v>
      </c>
      <c r="K1772" t="str">
        <f t="shared" si="27"/>
        <v>F</v>
      </c>
    </row>
    <row r="1773" spans="1:11">
      <c r="A1773" s="48" t="s">
        <v>2361</v>
      </c>
      <c r="B1773" s="49" t="str">
        <f>_xlfn.XLOOKUP(Tabla8[[#This Row],[Codigo Area Liquidacion]],TBLAREA[PLANTA],TBLAREA[PROG])</f>
        <v>13</v>
      </c>
      <c r="C1773" s="50" t="s">
        <v>11</v>
      </c>
      <c r="D1773" s="49" t="str">
        <f>Tabla8[[#This Row],[Numero Documento]]&amp;Tabla8[[#This Row],[PROG]]&amp;LEFT(Tabla8[[#This Row],[Tipo Empleado]],3)</f>
        <v>4023999699013FIJ</v>
      </c>
      <c r="E1773" s="49" t="s">
        <v>1207</v>
      </c>
      <c r="F1773" s="50" t="s">
        <v>381</v>
      </c>
      <c r="G1773" s="49" t="s">
        <v>3175</v>
      </c>
      <c r="H1773" s="49" t="s">
        <v>342</v>
      </c>
      <c r="I1773" s="51" t="s">
        <v>1670</v>
      </c>
      <c r="J1773" s="50" t="s">
        <v>3135</v>
      </c>
      <c r="K1773" t="str">
        <f t="shared" si="27"/>
        <v>M</v>
      </c>
    </row>
    <row r="1774" spans="1:11">
      <c r="A1774" s="48" t="s">
        <v>4184</v>
      </c>
      <c r="B1774" s="49" t="str">
        <f>_xlfn.XLOOKUP(Tabla8[[#This Row],[Codigo Area Liquidacion]],TBLAREA[PLANTA],TBLAREA[PROG])</f>
        <v>01</v>
      </c>
      <c r="C1774" s="50" t="s">
        <v>3045</v>
      </c>
      <c r="D1774" s="49" t="str">
        <f>Tabla8[[#This Row],[Numero Documento]]&amp;Tabla8[[#This Row],[PROG]]&amp;LEFT(Tabla8[[#This Row],[Tipo Empleado]],3)</f>
        <v>4024037531701PER</v>
      </c>
      <c r="E1774" s="49" t="s">
        <v>4017</v>
      </c>
      <c r="F1774" s="50" t="s">
        <v>1060</v>
      </c>
      <c r="G1774" s="49" t="s">
        <v>3133</v>
      </c>
      <c r="H1774" s="49" t="s">
        <v>1116</v>
      </c>
      <c r="I1774" s="51" t="s">
        <v>1679</v>
      </c>
      <c r="J1774" s="50" t="s">
        <v>3135</v>
      </c>
      <c r="K1774" t="str">
        <f t="shared" si="27"/>
        <v>M</v>
      </c>
    </row>
    <row r="1775" spans="1:11">
      <c r="A1775" s="48" t="s">
        <v>3024</v>
      </c>
      <c r="B1775" s="49" t="str">
        <f>_xlfn.XLOOKUP(Tabla8[[#This Row],[Codigo Area Liquidacion]],TBLAREA[PLANTA],TBLAREA[PROG])</f>
        <v>01</v>
      </c>
      <c r="C1775" s="50" t="s">
        <v>3045</v>
      </c>
      <c r="D1775" s="49" t="str">
        <f>Tabla8[[#This Row],[Numero Documento]]&amp;Tabla8[[#This Row],[PROG]]&amp;LEFT(Tabla8[[#This Row],[Tipo Empleado]],3)</f>
        <v>4024108850501PER</v>
      </c>
      <c r="E1775" s="49" t="s">
        <v>1836</v>
      </c>
      <c r="F1775" s="50" t="s">
        <v>1060</v>
      </c>
      <c r="G1775" s="49" t="s">
        <v>3133</v>
      </c>
      <c r="H1775" s="49" t="s">
        <v>1116</v>
      </c>
      <c r="I1775" s="51" t="s">
        <v>1679</v>
      </c>
      <c r="J1775" s="50" t="s">
        <v>3135</v>
      </c>
      <c r="K1775" t="str">
        <f t="shared" si="27"/>
        <v>M</v>
      </c>
    </row>
    <row r="1776" spans="1:11">
      <c r="A1776" s="48" t="s">
        <v>4185</v>
      </c>
      <c r="B1776" s="49" t="str">
        <f>_xlfn.XLOOKUP(Tabla8[[#This Row],[Codigo Area Liquidacion]],TBLAREA[PLANTA],TBLAREA[PROG])</f>
        <v>01</v>
      </c>
      <c r="C1776" s="50" t="s">
        <v>11</v>
      </c>
      <c r="D1776" s="49" t="str">
        <f>Tabla8[[#This Row],[Numero Documento]]&amp;Tabla8[[#This Row],[PROG]]&amp;LEFT(Tabla8[[#This Row],[Tipo Empleado]],3)</f>
        <v>4024207921401FIJ</v>
      </c>
      <c r="E1776" s="49" t="s">
        <v>4018</v>
      </c>
      <c r="F1776" s="50" t="s">
        <v>1277</v>
      </c>
      <c r="G1776" s="49" t="s">
        <v>3133</v>
      </c>
      <c r="H1776" s="49" t="s">
        <v>1116</v>
      </c>
      <c r="I1776" s="51" t="s">
        <v>1679</v>
      </c>
      <c r="J1776" s="50" t="s">
        <v>3135</v>
      </c>
      <c r="K1776" t="str">
        <f t="shared" si="27"/>
        <v>M</v>
      </c>
    </row>
    <row r="1777" spans="1:11">
      <c r="A1777" s="48" t="s">
        <v>2461</v>
      </c>
      <c r="B1777" s="49" t="str">
        <f>_xlfn.XLOOKUP(Tabla8[[#This Row],[Codigo Area Liquidacion]],TBLAREA[PLANTA],TBLAREA[PROG])</f>
        <v>13</v>
      </c>
      <c r="C1777" s="50" t="s">
        <v>11</v>
      </c>
      <c r="D1777" s="49" t="str">
        <f>Tabla8[[#This Row],[Numero Documento]]&amp;Tabla8[[#This Row],[PROG]]&amp;LEFT(Tabla8[[#This Row],[Tipo Empleado]],3)</f>
        <v>4024236540713FIJ</v>
      </c>
      <c r="E1777" s="49" t="s">
        <v>1044</v>
      </c>
      <c r="F1777" s="50" t="s">
        <v>210</v>
      </c>
      <c r="G1777" s="49" t="s">
        <v>3175</v>
      </c>
      <c r="H1777" s="49" t="s">
        <v>342</v>
      </c>
      <c r="I1777" s="51" t="s">
        <v>1670</v>
      </c>
      <c r="J1777" s="50" t="s">
        <v>3136</v>
      </c>
      <c r="K1777" t="str">
        <f t="shared" si="27"/>
        <v>F</v>
      </c>
    </row>
    <row r="1778" spans="1:11">
      <c r="A1778" s="48" t="s">
        <v>2054</v>
      </c>
      <c r="B1778" s="49" t="str">
        <f>_xlfn.XLOOKUP(Tabla8[[#This Row],[Codigo Area Liquidacion]],TBLAREA[PLANTA],TBLAREA[PROG])</f>
        <v>01</v>
      </c>
      <c r="C1778" s="50" t="s">
        <v>11</v>
      </c>
      <c r="D1778" s="49" t="str">
        <f>Tabla8[[#This Row],[Numero Documento]]&amp;Tabla8[[#This Row],[PROG]]&amp;LEFT(Tabla8[[#This Row],[Tipo Empleado]],3)</f>
        <v>4024293863301FIJ</v>
      </c>
      <c r="E1778" s="49" t="s">
        <v>1837</v>
      </c>
      <c r="F1778" s="50" t="s">
        <v>292</v>
      </c>
      <c r="G1778" s="49" t="s">
        <v>3133</v>
      </c>
      <c r="H1778" s="49" t="s">
        <v>288</v>
      </c>
      <c r="I1778" s="51" t="s">
        <v>1668</v>
      </c>
      <c r="J1778" s="50" t="s">
        <v>3135</v>
      </c>
      <c r="K1778" t="str">
        <f t="shared" si="27"/>
        <v>M</v>
      </c>
    </row>
    <row r="1779" spans="1:11">
      <c r="A1779" s="48" t="s">
        <v>3326</v>
      </c>
      <c r="B1779" s="49" t="str">
        <f>_xlfn.XLOOKUP(Tabla8[[#This Row],[Codigo Area Liquidacion]],TBLAREA[PLANTA],TBLAREA[PROG])</f>
        <v>01</v>
      </c>
      <c r="C1779" s="50" t="s">
        <v>3045</v>
      </c>
      <c r="D1779" s="49" t="str">
        <f>Tabla8[[#This Row],[Numero Documento]]&amp;Tabla8[[#This Row],[PROG]]&amp;LEFT(Tabla8[[#This Row],[Tipo Empleado]],3)</f>
        <v>4024306763001PER</v>
      </c>
      <c r="E1779" s="49" t="s">
        <v>3292</v>
      </c>
      <c r="F1779" s="50" t="s">
        <v>1060</v>
      </c>
      <c r="G1779" s="49" t="s">
        <v>3133</v>
      </c>
      <c r="H1779" s="49" t="s">
        <v>1116</v>
      </c>
      <c r="I1779" s="51" t="s">
        <v>1679</v>
      </c>
      <c r="J1779" s="50" t="s">
        <v>3135</v>
      </c>
      <c r="K1779" t="str">
        <f t="shared" si="27"/>
        <v>M</v>
      </c>
    </row>
    <row r="1780" spans="1:11">
      <c r="A1780" s="48" t="s">
        <v>3525</v>
      </c>
      <c r="B1780" s="49" t="str">
        <f>_xlfn.XLOOKUP(Tabla8[[#This Row],[Codigo Area Liquidacion]],TBLAREA[PLANTA],TBLAREA[PROG])</f>
        <v>01</v>
      </c>
      <c r="C1780" s="50" t="s">
        <v>3036</v>
      </c>
      <c r="D1780" s="49" t="str">
        <f>Tabla8[[#This Row],[Numero Documento]]&amp;Tabla8[[#This Row],[PROG]]&amp;LEFT(Tabla8[[#This Row],[Tipo Empleado]],3)</f>
        <v>4024824215401EMP</v>
      </c>
      <c r="E1780" s="49" t="s">
        <v>3524</v>
      </c>
      <c r="F1780" s="50" t="s">
        <v>1737</v>
      </c>
      <c r="G1780" s="49" t="s">
        <v>3133</v>
      </c>
      <c r="H1780" s="49" t="s">
        <v>1116</v>
      </c>
      <c r="I1780" s="51" t="s">
        <v>1679</v>
      </c>
      <c r="J1780" s="50" t="s">
        <v>3136</v>
      </c>
      <c r="K1780" t="str">
        <f t="shared" si="27"/>
        <v>F</v>
      </c>
    </row>
    <row r="1781" spans="1:11">
      <c r="A1781" s="48" t="s">
        <v>2097</v>
      </c>
      <c r="B1781" s="49" t="str">
        <f>_xlfn.XLOOKUP(Tabla8[[#This Row],[Codigo Area Liquidacion]],TBLAREA[PLANTA],TBLAREA[PROG])</f>
        <v>01</v>
      </c>
      <c r="C1781" s="50" t="s">
        <v>11</v>
      </c>
      <c r="D1781" s="49" t="str">
        <f>Tabla8[[#This Row],[Numero Documento]]&amp;Tabla8[[#This Row],[PROG]]&amp;LEFT(Tabla8[[#This Row],[Tipo Empleado]],3)</f>
        <v>4024867618701FIJ</v>
      </c>
      <c r="E1781" s="49" t="s">
        <v>1259</v>
      </c>
      <c r="F1781" s="50" t="s">
        <v>128</v>
      </c>
      <c r="G1781" s="49" t="s">
        <v>3133</v>
      </c>
      <c r="H1781" s="49" t="s">
        <v>1116</v>
      </c>
      <c r="I1781" s="51" t="s">
        <v>1679</v>
      </c>
      <c r="J1781" s="50" t="s">
        <v>3135</v>
      </c>
      <c r="K1781" t="str">
        <f t="shared" si="27"/>
        <v>M</v>
      </c>
    </row>
    <row r="1782" spans="1:11">
      <c r="A1782" s="48" t="s">
        <v>3529</v>
      </c>
      <c r="B1782" s="49" t="str">
        <f>_xlfn.XLOOKUP(Tabla8[[#This Row],[Codigo Area Liquidacion]],TBLAREA[PLANTA],TBLAREA[PROG])</f>
        <v>01</v>
      </c>
      <c r="C1782" s="50" t="s">
        <v>3036</v>
      </c>
      <c r="D1782" s="49" t="str">
        <f>Tabla8[[#This Row],[Numero Documento]]&amp;Tabla8[[#This Row],[PROG]]&amp;LEFT(Tabla8[[#This Row],[Tipo Empleado]],3)</f>
        <v>4024958017201EMP</v>
      </c>
      <c r="E1782" s="49" t="s">
        <v>3528</v>
      </c>
      <c r="F1782" s="50" t="s">
        <v>75</v>
      </c>
      <c r="G1782" s="49" t="s">
        <v>3133</v>
      </c>
      <c r="H1782" s="49" t="s">
        <v>1116</v>
      </c>
      <c r="I1782" s="51" t="s">
        <v>1679</v>
      </c>
      <c r="J1782" s="50" t="s">
        <v>3135</v>
      </c>
      <c r="K1782" t="str">
        <f t="shared" si="27"/>
        <v>M</v>
      </c>
    </row>
    <row r="1783" spans="1:11">
      <c r="A1783" s="48" t="s">
        <v>2839</v>
      </c>
      <c r="B1783" s="49" t="str">
        <f>_xlfn.XLOOKUP(Tabla8[[#This Row],[Codigo Area Liquidacion]],TBLAREA[PLANTA],TBLAREA[PROG])</f>
        <v>01</v>
      </c>
      <c r="C1783" s="50" t="s">
        <v>3036</v>
      </c>
      <c r="D1783" s="49" t="str">
        <f>Tabla8[[#This Row],[Numero Documento]]&amp;Tabla8[[#This Row],[PROG]]&amp;LEFT(Tabla8[[#This Row],[Tipo Empleado]],3)</f>
        <v>4025092220601EMP</v>
      </c>
      <c r="E1783" s="49" t="s">
        <v>1880</v>
      </c>
      <c r="F1783" s="50" t="s">
        <v>3210</v>
      </c>
      <c r="G1783" s="49" t="s">
        <v>3133</v>
      </c>
      <c r="H1783" s="49" t="s">
        <v>1116</v>
      </c>
      <c r="I1783" s="51" t="s">
        <v>1679</v>
      </c>
      <c r="J1783" s="50" t="s">
        <v>3136</v>
      </c>
      <c r="K1783" t="str">
        <f t="shared" si="27"/>
        <v>F</v>
      </c>
    </row>
    <row r="1784" spans="1:11">
      <c r="A1784" s="48" t="s">
        <v>2176</v>
      </c>
      <c r="B1784" s="49" t="str">
        <f>_xlfn.XLOOKUP(Tabla8[[#This Row],[Codigo Area Liquidacion]],TBLAREA[PLANTA],TBLAREA[PROG])</f>
        <v>01</v>
      </c>
      <c r="C1784" s="50" t="s">
        <v>11</v>
      </c>
      <c r="D1784" s="49" t="str">
        <f>Tabla8[[#This Row],[Numero Documento]]&amp;Tabla8[[#This Row],[PROG]]&amp;LEFT(Tabla8[[#This Row],[Tipo Empleado]],3)</f>
        <v>4022492447801FIJ</v>
      </c>
      <c r="E1784" s="49" t="s">
        <v>936</v>
      </c>
      <c r="F1784" s="50" t="s">
        <v>75</v>
      </c>
      <c r="G1784" s="49" t="s">
        <v>3133</v>
      </c>
      <c r="H1784" s="49" t="s">
        <v>1953</v>
      </c>
      <c r="I1784" s="51" t="s">
        <v>1669</v>
      </c>
      <c r="J1784" s="50" t="s">
        <v>3135</v>
      </c>
      <c r="K1784" t="str">
        <f t="shared" si="27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585"/>
  <sheetViews>
    <sheetView topLeftCell="E1043" zoomScaleNormal="100" workbookViewId="0"/>
  </sheetViews>
  <sheetFormatPr defaultColWidth="11.42578125" defaultRowHeight="15"/>
  <cols>
    <col min="1" max="1" width="14.28515625" bestFit="1" customWidth="1"/>
    <col min="2" max="2" width="12" bestFit="1" customWidth="1"/>
    <col min="3" max="3" width="9.5703125" bestFit="1" customWidth="1"/>
    <col min="4" max="4" width="17.85546875" bestFit="1" customWidth="1"/>
    <col min="5" max="5" width="41.5703125" bestFit="1" customWidth="1"/>
    <col min="6" max="6" width="34.7109375" style="43" bestFit="1" customWidth="1"/>
    <col min="7" max="7" width="28.85546875" style="43" customWidth="1"/>
    <col min="8" max="8" width="11.42578125" style="43" hidden="1" customWidth="1"/>
    <col min="9" max="9" width="21.42578125" style="60" hidden="1" customWidth="1"/>
    <col min="10" max="10" width="36.42578125" style="43" hidden="1" customWidth="1"/>
    <col min="11" max="11" width="36.42578125" style="43" bestFit="1" customWidth="1"/>
    <col min="12" max="12" width="12.7109375" style="43" bestFit="1" customWidth="1"/>
    <col min="13" max="13" width="10.5703125" style="43" bestFit="1" customWidth="1"/>
    <col min="14" max="14" width="10" style="43" bestFit="1" customWidth="1"/>
    <col min="15" max="15" width="10.42578125" style="43" bestFit="1" customWidth="1"/>
    <col min="16" max="16" width="17.85546875" style="43" bestFit="1" customWidth="1"/>
    <col min="17" max="17" width="12" style="43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44" t="s">
        <v>3077</v>
      </c>
      <c r="B2" s="44" t="s">
        <v>3078</v>
      </c>
      <c r="C2" s="44" t="s">
        <v>3083</v>
      </c>
      <c r="D2" s="44" t="s">
        <v>4188</v>
      </c>
      <c r="E2" s="44" t="s">
        <v>3327</v>
      </c>
      <c r="F2" s="44" t="s">
        <v>3328</v>
      </c>
      <c r="G2" s="44" t="s">
        <v>1978</v>
      </c>
      <c r="H2" s="44" t="s">
        <v>3365</v>
      </c>
      <c r="I2" s="61" t="s">
        <v>4253</v>
      </c>
      <c r="J2" s="44" t="s">
        <v>3256</v>
      </c>
      <c r="K2" s="44" t="s">
        <v>4201</v>
      </c>
      <c r="L2" s="45" t="s">
        <v>2010</v>
      </c>
      <c r="M2" s="45" t="s">
        <v>3</v>
      </c>
      <c r="N2" s="45" t="s">
        <v>4</v>
      </c>
      <c r="O2" s="45" t="s">
        <v>5</v>
      </c>
      <c r="P2" s="45" t="s">
        <v>1649</v>
      </c>
      <c r="Q2" s="45" t="s">
        <v>2011</v>
      </c>
      <c r="R2" s="44" t="s">
        <v>3208</v>
      </c>
      <c r="S2" s="44" t="s">
        <v>4191</v>
      </c>
    </row>
    <row r="3" spans="1:19">
      <c r="A3" s="53" t="s">
        <v>3049</v>
      </c>
      <c r="B3" s="53" t="s">
        <v>2193</v>
      </c>
      <c r="C3" s="53" t="s">
        <v>3084</v>
      </c>
      <c r="D3" s="53" t="str">
        <f>Tabla15[[#This Row],[cedula]]&amp;Tabla15[[#This Row],[prog]]&amp;LEFT(Tabla15[[#This Row],[tipo]],3)</f>
        <v>0010073246001FIJ</v>
      </c>
      <c r="E3" s="53" t="s">
        <v>3168</v>
      </c>
      <c r="F3" s="53" t="s">
        <v>1609</v>
      </c>
      <c r="G3" s="53" t="str">
        <f>_xlfn.XLOOKUP(Tabla15[[#This Row],[cedula]],Tabla8[Numero Documento],Tabla8[Lugar Designado])</f>
        <v>MINISTERIO DE CULTURA</v>
      </c>
      <c r="H3" s="53" t="s">
        <v>11</v>
      </c>
      <c r="I3" s="62"/>
      <c r="J3" s="53" t="s">
        <v>776</v>
      </c>
      <c r="K3" s="53" t="str">
        <f>IF(ISTEXT(Tabla15[[#This Row],[CARRERA]]),Tabla15[[#This Row],[CARRERA]],Tabla15[[#This Row],[STATUS]])</f>
        <v>DE LIBRE NOMBRAMIENTO Y REMOCION</v>
      </c>
      <c r="L3" s="63">
        <v>300000</v>
      </c>
      <c r="M3" s="63">
        <v>60194.42</v>
      </c>
      <c r="N3" s="63">
        <v>4943.8</v>
      </c>
      <c r="O3" s="63">
        <v>8610</v>
      </c>
      <c r="P3" s="29">
        <f>ROUND(Tabla15[[#This Row],[sbruto]]-Tabla15[[#This Row],[sneto]]-Tabla15[[#This Row],[ISR]]-Tabla15[[#This Row],[SFS]]-Tabla15[[#This Row],[AFP]],2)</f>
        <v>2025</v>
      </c>
      <c r="Q3" s="63">
        <v>224226.78</v>
      </c>
      <c r="R3" s="53" t="str">
        <f>_xlfn.XLOOKUP(Tabla15[[#This Row],[cedula]],Tabla8[Numero Documento],Tabla8[Gen])</f>
        <v>F</v>
      </c>
      <c r="S3" s="53" t="str">
        <f>_xlfn.XLOOKUP(Tabla15[[#This Row],[cedula]],Tabla8[Numero Documento],Tabla8[Lugar Designado Codigo])</f>
        <v>01.83</v>
      </c>
    </row>
    <row r="4" spans="1:19">
      <c r="A4" s="53" t="s">
        <v>3049</v>
      </c>
      <c r="B4" s="53" t="s">
        <v>2891</v>
      </c>
      <c r="C4" s="53" t="s">
        <v>3084</v>
      </c>
      <c r="D4" s="53" t="str">
        <f>Tabla15[[#This Row],[cedula]]&amp;Tabla15[[#This Row],[prog]]&amp;LEFT(Tabla15[[#This Row],[tipo]],3)</f>
        <v>4022394301601FIJ</v>
      </c>
      <c r="E4" s="53" t="s">
        <v>2005</v>
      </c>
      <c r="F4" s="53" t="s">
        <v>3219</v>
      </c>
      <c r="G4" s="53" t="str">
        <f>_xlfn.XLOOKUP(Tabla15[[#This Row],[cedula]],Tabla8[Numero Documento],Tabla8[Lugar Designado])</f>
        <v>MINISTERIO DE CULTURA</v>
      </c>
      <c r="H4" s="53" t="s">
        <v>11</v>
      </c>
      <c r="I4" s="62"/>
      <c r="J4" s="53" t="str">
        <f>_xlfn.XLOOKUP(Tabla15[[#This Row],[cargo]],Tabla612[CARGO],Tabla612[CATEGORIA DEL SERVIDOR],"FIJO")</f>
        <v>FIJO</v>
      </c>
      <c r="K4" s="53" t="str">
        <f>IF(ISTEXT(Tabla15[[#This Row],[CARRERA]]),Tabla15[[#This Row],[CARRERA]],Tabla15[[#This Row],[STATUS]])</f>
        <v>FIJO</v>
      </c>
      <c r="L4" s="63">
        <v>200000</v>
      </c>
      <c r="M4" s="64">
        <v>35911.919999999998</v>
      </c>
      <c r="N4" s="63">
        <v>4943.8</v>
      </c>
      <c r="O4" s="63">
        <v>5740</v>
      </c>
      <c r="P4" s="29">
        <f>ROUND(Tabla15[[#This Row],[sbruto]]-Tabla15[[#This Row],[sneto]]-Tabla15[[#This Row],[ISR]]-Tabla15[[#This Row],[SFS]]-Tabla15[[#This Row],[AFP]],2)</f>
        <v>25</v>
      </c>
      <c r="Q4" s="63">
        <v>153379.28</v>
      </c>
      <c r="R4" s="53" t="str">
        <f>_xlfn.XLOOKUP(Tabla15[[#This Row],[cedula]],Tabla8[Numero Documento],Tabla8[Gen])</f>
        <v>M</v>
      </c>
      <c r="S4" s="53" t="str">
        <f>_xlfn.XLOOKUP(Tabla15[[#This Row],[cedula]],Tabla8[Numero Documento],Tabla8[Lugar Designado Codigo])</f>
        <v>01.83</v>
      </c>
    </row>
    <row r="5" spans="1:19">
      <c r="A5" s="53" t="s">
        <v>3049</v>
      </c>
      <c r="B5" s="53" t="s">
        <v>2039</v>
      </c>
      <c r="C5" s="53" t="s">
        <v>3084</v>
      </c>
      <c r="D5" s="53" t="str">
        <f>Tabla15[[#This Row],[cedula]]&amp;Tabla15[[#This Row],[prog]]&amp;LEFT(Tabla15[[#This Row],[tipo]],3)</f>
        <v>0011534458201FIJ</v>
      </c>
      <c r="E5" s="53" t="s">
        <v>774</v>
      </c>
      <c r="F5" s="53" t="s">
        <v>100</v>
      </c>
      <c r="G5" s="53" t="str">
        <f>_xlfn.XLOOKUP(Tabla15[[#This Row],[cedula]],Tabla8[Numero Documento],Tabla8[Lugar Designado])</f>
        <v>MINISTERIO DE CULTURA</v>
      </c>
      <c r="H5" s="53" t="s">
        <v>11</v>
      </c>
      <c r="I5" s="62"/>
      <c r="J5" s="53" t="s">
        <v>146</v>
      </c>
      <c r="K5" s="53" t="str">
        <f>IF(ISTEXT(Tabla15[[#This Row],[CARRERA]]),Tabla15[[#This Row],[CARRERA]],Tabla15[[#This Row],[STATUS]])</f>
        <v>EMPLEADO DE CONFIANZA</v>
      </c>
      <c r="L5" s="63">
        <v>180000</v>
      </c>
      <c r="M5" s="64">
        <v>31055.42</v>
      </c>
      <c r="N5" s="63">
        <v>4943.8</v>
      </c>
      <c r="O5" s="63">
        <v>5166</v>
      </c>
      <c r="P5" s="29">
        <f>ROUND(Tabla15[[#This Row],[sbruto]]-Tabla15[[#This Row],[sneto]]-Tabla15[[#This Row],[ISR]]-Tabla15[[#This Row],[SFS]]-Tabla15[[#This Row],[AFP]],2)</f>
        <v>1025</v>
      </c>
      <c r="Q5" s="63">
        <v>137809.78</v>
      </c>
      <c r="R5" s="53" t="str">
        <f>_xlfn.XLOOKUP(Tabla15[[#This Row],[cedula]],Tabla8[Numero Documento],Tabla8[Gen])</f>
        <v>F</v>
      </c>
      <c r="S5" s="53" t="str">
        <f>_xlfn.XLOOKUP(Tabla15[[#This Row],[cedula]],Tabla8[Numero Documento],Tabla8[Lugar Designado Codigo])</f>
        <v>01.83</v>
      </c>
    </row>
    <row r="6" spans="1:19">
      <c r="A6" s="53" t="s">
        <v>3049</v>
      </c>
      <c r="B6" s="53" t="s">
        <v>2114</v>
      </c>
      <c r="C6" s="53" t="s">
        <v>3084</v>
      </c>
      <c r="D6" s="53" t="str">
        <f>Tabla15[[#This Row],[cedula]]&amp;Tabla15[[#This Row],[prog]]&amp;LEFT(Tabla15[[#This Row],[tipo]],3)</f>
        <v>0010067285601FIJ</v>
      </c>
      <c r="E6" s="53" t="s">
        <v>1843</v>
      </c>
      <c r="F6" s="53" t="s">
        <v>775</v>
      </c>
      <c r="G6" s="53" t="str">
        <f>_xlfn.XLOOKUP(Tabla15[[#This Row],[cedula]],Tabla8[Numero Documento],Tabla8[Lugar Designado])</f>
        <v>MINISTERIO DE CULTURA</v>
      </c>
      <c r="H6" s="53" t="s">
        <v>11</v>
      </c>
      <c r="I6" s="62"/>
      <c r="J6" s="53" t="s">
        <v>146</v>
      </c>
      <c r="K6" s="53" t="str">
        <f>IF(ISTEXT(Tabla15[[#This Row],[CARRERA]]),Tabla15[[#This Row],[CARRERA]],Tabla15[[#This Row],[STATUS]])</f>
        <v>EMPLEADO DE CONFIANZA</v>
      </c>
      <c r="L6" s="63">
        <v>180000</v>
      </c>
      <c r="M6" s="64">
        <v>31055.42</v>
      </c>
      <c r="N6" s="63">
        <v>4943.8</v>
      </c>
      <c r="O6" s="63">
        <v>5166</v>
      </c>
      <c r="P6" s="29">
        <f>ROUND(Tabla15[[#This Row],[sbruto]]-Tabla15[[#This Row],[sneto]]-Tabla15[[#This Row],[ISR]]-Tabla15[[#This Row],[SFS]]-Tabla15[[#This Row],[AFP]],2)</f>
        <v>25</v>
      </c>
      <c r="Q6" s="63">
        <v>138809.78</v>
      </c>
      <c r="R6" s="53" t="str">
        <f>_xlfn.XLOOKUP(Tabla15[[#This Row],[cedula]],Tabla8[Numero Documento],Tabla8[Gen])</f>
        <v>M</v>
      </c>
      <c r="S6" s="53" t="str">
        <f>_xlfn.XLOOKUP(Tabla15[[#This Row],[cedula]],Tabla8[Numero Documento],Tabla8[Lugar Designado Codigo])</f>
        <v>01.83</v>
      </c>
    </row>
    <row r="7" spans="1:19">
      <c r="A7" s="53" t="s">
        <v>3049</v>
      </c>
      <c r="B7" s="53" t="s">
        <v>2238</v>
      </c>
      <c r="C7" s="53" t="s">
        <v>3084</v>
      </c>
      <c r="D7" s="53" t="str">
        <f>Tabla15[[#This Row],[cedula]]&amp;Tabla15[[#This Row],[prog]]&amp;LEFT(Tabla15[[#This Row],[tipo]],3)</f>
        <v>0011239556101FIJ</v>
      </c>
      <c r="E7" s="53" t="s">
        <v>1920</v>
      </c>
      <c r="F7" s="53" t="s">
        <v>1186</v>
      </c>
      <c r="G7" s="53" t="str">
        <f>_xlfn.XLOOKUP(Tabla15[[#This Row],[cedula]],Tabla8[Numero Documento],Tabla8[Lugar Designado])</f>
        <v>MINISTERIO DE CULTURA</v>
      </c>
      <c r="H7" s="53" t="s">
        <v>11</v>
      </c>
      <c r="I7" s="62"/>
      <c r="J7" s="53" t="s">
        <v>146</v>
      </c>
      <c r="K7" s="53" t="str">
        <f>IF(ISTEXT(Tabla15[[#This Row],[CARRERA]]),Tabla15[[#This Row],[CARRERA]],Tabla15[[#This Row],[STATUS]])</f>
        <v>EMPLEADO DE CONFIANZA</v>
      </c>
      <c r="L7" s="63">
        <v>175000</v>
      </c>
      <c r="M7" s="63">
        <v>29841.29</v>
      </c>
      <c r="N7" s="63">
        <v>4943.8</v>
      </c>
      <c r="O7" s="63">
        <v>5022.5</v>
      </c>
      <c r="P7" s="29">
        <f>ROUND(Tabla15[[#This Row],[sbruto]]-Tabla15[[#This Row],[sneto]]-Tabla15[[#This Row],[ISR]]-Tabla15[[#This Row],[SFS]]-Tabla15[[#This Row],[AFP]],2)</f>
        <v>25</v>
      </c>
      <c r="Q7" s="63">
        <v>135167.41</v>
      </c>
      <c r="R7" s="53" t="str">
        <f>_xlfn.XLOOKUP(Tabla15[[#This Row],[cedula]],Tabla8[Numero Documento],Tabla8[Gen])</f>
        <v>M</v>
      </c>
      <c r="S7" s="53" t="str">
        <f>_xlfn.XLOOKUP(Tabla15[[#This Row],[cedula]],Tabla8[Numero Documento],Tabla8[Lugar Designado Codigo])</f>
        <v>01.83</v>
      </c>
    </row>
    <row r="8" spans="1:19">
      <c r="A8" s="53" t="s">
        <v>3049</v>
      </c>
      <c r="B8" s="53" t="s">
        <v>3439</v>
      </c>
      <c r="C8" s="53" t="s">
        <v>3084</v>
      </c>
      <c r="D8" s="53" t="str">
        <f>Tabla15[[#This Row],[cedula]]&amp;Tabla15[[#This Row],[prog]]&amp;LEFT(Tabla15[[#This Row],[tipo]],3)</f>
        <v>0011844133601FIJ</v>
      </c>
      <c r="E8" s="53" t="s">
        <v>3438</v>
      </c>
      <c r="F8" s="53" t="s">
        <v>1654</v>
      </c>
      <c r="G8" s="53" t="str">
        <f>_xlfn.XLOOKUP(Tabla15[[#This Row],[cedula]],Tabla8[Numero Documento],Tabla8[Lugar Designado])</f>
        <v>MINISTERIO DE CULTURA</v>
      </c>
      <c r="H8" s="53" t="s">
        <v>11</v>
      </c>
      <c r="I8" s="62"/>
      <c r="J8" s="53" t="s">
        <v>146</v>
      </c>
      <c r="K8" s="53" t="str">
        <f>IF(ISTEXT(Tabla15[[#This Row],[CARRERA]]),Tabla15[[#This Row],[CARRERA]],Tabla15[[#This Row],[STATUS]])</f>
        <v>EMPLEADO DE CONFIANZA</v>
      </c>
      <c r="L8" s="63">
        <v>170000</v>
      </c>
      <c r="M8" s="64">
        <v>28627.17</v>
      </c>
      <c r="N8" s="63">
        <v>4943.8</v>
      </c>
      <c r="O8" s="63">
        <v>4879</v>
      </c>
      <c r="P8" s="29">
        <f>ROUND(Tabla15[[#This Row],[sbruto]]-Tabla15[[#This Row],[sneto]]-Tabla15[[#This Row],[ISR]]-Tabla15[[#This Row],[SFS]]-Tabla15[[#This Row],[AFP]],2)</f>
        <v>25</v>
      </c>
      <c r="Q8" s="63">
        <v>131525.03</v>
      </c>
      <c r="R8" s="53" t="str">
        <f>_xlfn.XLOOKUP(Tabla15[[#This Row],[cedula]],Tabla8[Numero Documento],Tabla8[Gen])</f>
        <v>F</v>
      </c>
      <c r="S8" s="53" t="str">
        <f>_xlfn.XLOOKUP(Tabla15[[#This Row],[cedula]],Tabla8[Numero Documento],Tabla8[Lugar Designado Codigo])</f>
        <v>01.83</v>
      </c>
    </row>
    <row r="9" spans="1:19">
      <c r="A9" s="53" t="s">
        <v>3049</v>
      </c>
      <c r="B9" s="53" t="s">
        <v>2174</v>
      </c>
      <c r="C9" s="53" t="s">
        <v>3084</v>
      </c>
      <c r="D9" s="53" t="str">
        <f>Tabla15[[#This Row],[cedula]]&amp;Tabla15[[#This Row],[prog]]&amp;LEFT(Tabla15[[#This Row],[tipo]],3)</f>
        <v>0010062150701FIJ</v>
      </c>
      <c r="E9" s="53" t="s">
        <v>1083</v>
      </c>
      <c r="F9" s="53" t="s">
        <v>1084</v>
      </c>
      <c r="G9" s="53" t="str">
        <f>_xlfn.XLOOKUP(Tabla15[[#This Row],[cedula]],Tabla8[Numero Documento],Tabla8[Lugar Designado])</f>
        <v>MINISTERIO DE CULTURA</v>
      </c>
      <c r="H9" s="53" t="s">
        <v>11</v>
      </c>
      <c r="I9" s="62"/>
      <c r="J9" s="53" t="str">
        <f>_xlfn.XLOOKUP(Tabla15[[#This Row],[cargo]],Tabla612[CARGO],Tabla612[CATEGORIA DEL SERVIDOR],"FIJO")</f>
        <v>FIJO</v>
      </c>
      <c r="K9" s="53" t="str">
        <f>IF(ISTEXT(Tabla15[[#This Row],[CARRERA]]),Tabla15[[#This Row],[CARRERA]],Tabla15[[#This Row],[STATUS]])</f>
        <v>FIJO</v>
      </c>
      <c r="L9" s="63">
        <v>150000</v>
      </c>
      <c r="M9" s="63">
        <v>23110.39</v>
      </c>
      <c r="N9" s="63">
        <v>4560</v>
      </c>
      <c r="O9" s="63">
        <v>4305</v>
      </c>
      <c r="P9" s="29">
        <f>ROUND(Tabla15[[#This Row],[sbruto]]-Tabla15[[#This Row],[sneto]]-Tabla15[[#This Row],[ISR]]-Tabla15[[#This Row],[SFS]]-Tabla15[[#This Row],[AFP]],2)</f>
        <v>3049.9</v>
      </c>
      <c r="Q9" s="63">
        <v>114974.71</v>
      </c>
      <c r="R9" s="53" t="str">
        <f>_xlfn.XLOOKUP(Tabla15[[#This Row],[cedula]],Tabla8[Numero Documento],Tabla8[Gen])</f>
        <v>M</v>
      </c>
      <c r="S9" s="53" t="str">
        <f>_xlfn.XLOOKUP(Tabla15[[#This Row],[cedula]],Tabla8[Numero Documento],Tabla8[Lugar Designado Codigo])</f>
        <v>01.83</v>
      </c>
    </row>
    <row r="10" spans="1:19">
      <c r="A10" s="53" t="s">
        <v>3049</v>
      </c>
      <c r="B10" s="53" t="s">
        <v>2089</v>
      </c>
      <c r="C10" s="53" t="s">
        <v>3084</v>
      </c>
      <c r="D10" s="53" t="str">
        <f>Tabla15[[#This Row],[cedula]]&amp;Tabla15[[#This Row],[prog]]&amp;LEFT(Tabla15[[#This Row],[tipo]],3)</f>
        <v>0010203015201FIJ</v>
      </c>
      <c r="E10" s="53" t="s">
        <v>1842</v>
      </c>
      <c r="F10" s="53" t="s">
        <v>1654</v>
      </c>
      <c r="G10" s="53" t="str">
        <f>_xlfn.XLOOKUP(Tabla15[[#This Row],[cedula]],Tabla8[Numero Documento],Tabla8[Lugar Designado])</f>
        <v>MINISTERIO DE CULTURA</v>
      </c>
      <c r="H10" s="53" t="s">
        <v>11</v>
      </c>
      <c r="I10" s="62"/>
      <c r="J10" s="53" t="s">
        <v>146</v>
      </c>
      <c r="K10" s="53" t="str">
        <f>IF(ISTEXT(Tabla15[[#This Row],[CARRERA]]),Tabla15[[#This Row],[CARRERA]],Tabla15[[#This Row],[STATUS]])</f>
        <v>EMPLEADO DE CONFIANZA</v>
      </c>
      <c r="L10" s="63">
        <v>145000</v>
      </c>
      <c r="M10" s="64">
        <v>22690.49</v>
      </c>
      <c r="N10" s="63">
        <v>4408</v>
      </c>
      <c r="O10" s="63">
        <v>4161.5</v>
      </c>
      <c r="P10" s="29">
        <f>ROUND(Tabla15[[#This Row],[sbruto]]-Tabla15[[#This Row],[sneto]]-Tabla15[[#This Row],[ISR]]-Tabla15[[#This Row],[SFS]]-Tabla15[[#This Row],[AFP]],2)</f>
        <v>25</v>
      </c>
      <c r="Q10" s="63">
        <v>113715.01</v>
      </c>
      <c r="R10" s="53" t="str">
        <f>_xlfn.XLOOKUP(Tabla15[[#This Row],[cedula]],Tabla8[Numero Documento],Tabla8[Gen])</f>
        <v>F</v>
      </c>
      <c r="S10" s="53" t="str">
        <f>_xlfn.XLOOKUP(Tabla15[[#This Row],[cedula]],Tabla8[Numero Documento],Tabla8[Lugar Designado Codigo])</f>
        <v>01.83</v>
      </c>
    </row>
    <row r="11" spans="1:19">
      <c r="A11" s="53" t="s">
        <v>3049</v>
      </c>
      <c r="B11" s="53" t="s">
        <v>2158</v>
      </c>
      <c r="C11" s="53" t="s">
        <v>3084</v>
      </c>
      <c r="D11" s="53" t="str">
        <f>Tabla15[[#This Row],[cedula]]&amp;Tabla15[[#This Row],[prog]]&amp;LEFT(Tabla15[[#This Row],[tipo]],3)</f>
        <v>0011429542101FIJ</v>
      </c>
      <c r="E11" s="53" t="s">
        <v>1758</v>
      </c>
      <c r="F11" s="53" t="s">
        <v>32</v>
      </c>
      <c r="G11" s="53" t="str">
        <f>_xlfn.XLOOKUP(Tabla15[[#This Row],[cedula]],Tabla8[Numero Documento],Tabla8[Lugar Designado])</f>
        <v>MINISTERIO DE CULTURA</v>
      </c>
      <c r="H11" s="53" t="s">
        <v>11</v>
      </c>
      <c r="I11" s="62"/>
      <c r="J11" s="53" t="str">
        <f>_xlfn.XLOOKUP(Tabla15[[#This Row],[cargo]],Tabla612[CARGO],Tabla612[CATEGORIA DEL SERVIDOR],"FIJO")</f>
        <v>FIJO</v>
      </c>
      <c r="K11" s="53" t="str">
        <f>IF(ISTEXT(Tabla15[[#This Row],[CARRERA]]),Tabla15[[#This Row],[CARRERA]],Tabla15[[#This Row],[STATUS]])</f>
        <v>FIJO</v>
      </c>
      <c r="L11" s="63">
        <v>145000</v>
      </c>
      <c r="M11" s="63">
        <v>22690.49</v>
      </c>
      <c r="N11" s="63">
        <v>4408</v>
      </c>
      <c r="O11" s="63">
        <v>4161.5</v>
      </c>
      <c r="P11" s="29">
        <f>ROUND(Tabla15[[#This Row],[sbruto]]-Tabla15[[#This Row],[sneto]]-Tabla15[[#This Row],[ISR]]-Tabla15[[#This Row],[SFS]]-Tabla15[[#This Row],[AFP]],2)</f>
        <v>425</v>
      </c>
      <c r="Q11" s="63">
        <v>113315.01</v>
      </c>
      <c r="R11" s="53" t="str">
        <f>_xlfn.XLOOKUP(Tabla15[[#This Row],[cedula]],Tabla8[Numero Documento],Tabla8[Gen])</f>
        <v>F</v>
      </c>
      <c r="S11" s="53" t="str">
        <f>_xlfn.XLOOKUP(Tabla15[[#This Row],[cedula]],Tabla8[Numero Documento],Tabla8[Lugar Designado Codigo])</f>
        <v>01.83</v>
      </c>
    </row>
    <row r="12" spans="1:19">
      <c r="A12" s="53" t="s">
        <v>3049</v>
      </c>
      <c r="B12" s="53" t="s">
        <v>2244</v>
      </c>
      <c r="C12" s="53" t="s">
        <v>3084</v>
      </c>
      <c r="D12" s="53" t="str">
        <f>Tabla15[[#This Row],[cedula]]&amp;Tabla15[[#This Row],[prog]]&amp;LEFT(Tabla15[[#This Row],[tipo]],3)</f>
        <v>4022037278901FIJ</v>
      </c>
      <c r="E12" s="53" t="s">
        <v>3335</v>
      </c>
      <c r="F12" s="53" t="s">
        <v>1186</v>
      </c>
      <c r="G12" s="53" t="str">
        <f>_xlfn.XLOOKUP(Tabla15[[#This Row],[cedula]],Tabla8[Numero Documento],Tabla8[Lugar Designado])</f>
        <v>MINISTERIO DE CULTURA</v>
      </c>
      <c r="H12" s="53" t="s">
        <v>11</v>
      </c>
      <c r="I12" s="62"/>
      <c r="J12" s="53" t="s">
        <v>146</v>
      </c>
      <c r="K12" s="53" t="str">
        <f>IF(ISTEXT(Tabla15[[#This Row],[CARRERA]]),Tabla15[[#This Row],[CARRERA]],Tabla15[[#This Row],[STATUS]])</f>
        <v>EMPLEADO DE CONFIANZA</v>
      </c>
      <c r="L12" s="63">
        <v>145000</v>
      </c>
      <c r="M12" s="63">
        <v>22690.49</v>
      </c>
      <c r="N12" s="63">
        <v>4408</v>
      </c>
      <c r="O12" s="63">
        <v>4161.5</v>
      </c>
      <c r="P12" s="29">
        <f>ROUND(Tabla15[[#This Row],[sbruto]]-Tabla15[[#This Row],[sneto]]-Tabla15[[#This Row],[ISR]]-Tabla15[[#This Row],[SFS]]-Tabla15[[#This Row],[AFP]],2)</f>
        <v>25</v>
      </c>
      <c r="Q12" s="63">
        <v>113715.01</v>
      </c>
      <c r="R12" s="53" t="str">
        <f>_xlfn.XLOOKUP(Tabla15[[#This Row],[cedula]],Tabla8[Numero Documento],Tabla8[Gen])</f>
        <v>M</v>
      </c>
      <c r="S12" s="53" t="str">
        <f>_xlfn.XLOOKUP(Tabla15[[#This Row],[cedula]],Tabla8[Numero Documento],Tabla8[Lugar Designado Codigo])</f>
        <v>01.83</v>
      </c>
    </row>
    <row r="13" spans="1:19">
      <c r="A13" s="53" t="s">
        <v>3049</v>
      </c>
      <c r="B13" s="53" t="s">
        <v>3367</v>
      </c>
      <c r="C13" s="53" t="s">
        <v>3084</v>
      </c>
      <c r="D13" s="53" t="str">
        <f>Tabla15[[#This Row],[cedula]]&amp;Tabla15[[#This Row],[prog]]&amp;LEFT(Tabla15[[#This Row],[tipo]],3)</f>
        <v>0011744866201FIJ</v>
      </c>
      <c r="E13" s="53" t="s">
        <v>3366</v>
      </c>
      <c r="F13" s="53" t="s">
        <v>1654</v>
      </c>
      <c r="G13" s="53" t="str">
        <f>_xlfn.XLOOKUP(Tabla15[[#This Row],[cedula]],Tabla8[Numero Documento],Tabla8[Lugar Designado])</f>
        <v>MINISTERIO DE CULTURA</v>
      </c>
      <c r="H13" s="53" t="s">
        <v>11</v>
      </c>
      <c r="I13" s="62"/>
      <c r="J13" s="53" t="s">
        <v>146</v>
      </c>
      <c r="K13" s="53" t="str">
        <f>IF(ISTEXT(Tabla15[[#This Row],[CARRERA]]),Tabla15[[#This Row],[CARRERA]],Tabla15[[#This Row],[STATUS]])</f>
        <v>EMPLEADO DE CONFIANZA</v>
      </c>
      <c r="L13" s="63">
        <v>135000</v>
      </c>
      <c r="M13" s="63">
        <v>20338.240000000002</v>
      </c>
      <c r="N13" s="63">
        <v>4104</v>
      </c>
      <c r="O13" s="63">
        <v>3874.5</v>
      </c>
      <c r="P13" s="29">
        <f>ROUND(Tabla15[[#This Row],[sbruto]]-Tabla15[[#This Row],[sneto]]-Tabla15[[#This Row],[ISR]]-Tabla15[[#This Row],[SFS]]-Tabla15[[#This Row],[AFP]],2)</f>
        <v>25</v>
      </c>
      <c r="Q13" s="63">
        <v>106658.26</v>
      </c>
      <c r="R13" s="53" t="str">
        <f>_xlfn.XLOOKUP(Tabla15[[#This Row],[cedula]],Tabla8[Numero Documento],Tabla8[Gen])</f>
        <v>F</v>
      </c>
      <c r="S13" s="53" t="str">
        <f>_xlfn.XLOOKUP(Tabla15[[#This Row],[cedula]],Tabla8[Numero Documento],Tabla8[Lugar Designado Codigo])</f>
        <v>01.83</v>
      </c>
    </row>
    <row r="14" spans="1:19">
      <c r="A14" s="53" t="s">
        <v>3049</v>
      </c>
      <c r="B14" s="53" t="s">
        <v>3457</v>
      </c>
      <c r="C14" s="53" t="s">
        <v>3084</v>
      </c>
      <c r="D14" s="53" t="str">
        <f>Tabla15[[#This Row],[cedula]]&amp;Tabla15[[#This Row],[prog]]&amp;LEFT(Tabla15[[#This Row],[tipo]],3)</f>
        <v>0010097960801FIJ</v>
      </c>
      <c r="E14" s="53" t="s">
        <v>3456</v>
      </c>
      <c r="F14" s="53" t="s">
        <v>1654</v>
      </c>
      <c r="G14" s="53" t="str">
        <f>_xlfn.XLOOKUP(Tabla15[[#This Row],[cedula]],Tabla8[Numero Documento],Tabla8[Lugar Designado])</f>
        <v>MINISTERIO DE CULTURA</v>
      </c>
      <c r="H14" s="53" t="s">
        <v>11</v>
      </c>
      <c r="I14" s="62"/>
      <c r="J14" s="53" t="s">
        <v>146</v>
      </c>
      <c r="K14" s="53" t="str">
        <f>IF(ISTEXT(Tabla15[[#This Row],[CARRERA]]),Tabla15[[#This Row],[CARRERA]],Tabla15[[#This Row],[STATUS]])</f>
        <v>EMPLEADO DE CONFIANZA</v>
      </c>
      <c r="L14" s="63">
        <v>135000</v>
      </c>
      <c r="M14" s="64">
        <v>20338.240000000002</v>
      </c>
      <c r="N14" s="63">
        <v>4104</v>
      </c>
      <c r="O14" s="63">
        <v>3874.5</v>
      </c>
      <c r="P14" s="29">
        <f>ROUND(Tabla15[[#This Row],[sbruto]]-Tabla15[[#This Row],[sneto]]-Tabla15[[#This Row],[ISR]]-Tabla15[[#This Row],[SFS]]-Tabla15[[#This Row],[AFP]],2)</f>
        <v>25</v>
      </c>
      <c r="Q14" s="63">
        <v>106658.26</v>
      </c>
      <c r="R14" s="53" t="str">
        <f>_xlfn.XLOOKUP(Tabla15[[#This Row],[cedula]],Tabla8[Numero Documento],Tabla8[Gen])</f>
        <v>M</v>
      </c>
      <c r="S14" s="53" t="str">
        <f>_xlfn.XLOOKUP(Tabla15[[#This Row],[cedula]],Tabla8[Numero Documento],Tabla8[Lugar Designado Codigo])</f>
        <v>01.83</v>
      </c>
    </row>
    <row r="15" spans="1:19">
      <c r="A15" s="53" t="s">
        <v>3049</v>
      </c>
      <c r="B15" s="53" t="s">
        <v>2265</v>
      </c>
      <c r="C15" s="53" t="s">
        <v>3084</v>
      </c>
      <c r="D15" s="53" t="str">
        <f>Tabla15[[#This Row],[cedula]]&amp;Tabla15[[#This Row],[prog]]&amp;LEFT(Tabla15[[#This Row],[tipo]],3)</f>
        <v>0010487838401FIJ</v>
      </c>
      <c r="E15" s="53" t="s">
        <v>3336</v>
      </c>
      <c r="F15" s="53" t="s">
        <v>130</v>
      </c>
      <c r="G15" s="53" t="str">
        <f>_xlfn.XLOOKUP(Tabla15[[#This Row],[cedula]],Tabla8[Numero Documento],Tabla8[Lugar Designado])</f>
        <v>MINISTERIO DE CULTURA</v>
      </c>
      <c r="H15" s="53" t="s">
        <v>11</v>
      </c>
      <c r="I15" s="62"/>
      <c r="J15" s="53" t="str">
        <f>_xlfn.XLOOKUP(Tabla15[[#This Row],[cargo]],Tabla612[CARGO],Tabla612[CATEGORIA DEL SERVIDOR],"FIJO")</f>
        <v>FIJO</v>
      </c>
      <c r="K15" s="53" t="str">
        <f>IF(ISTEXT(Tabla15[[#This Row],[CARRERA]]),Tabla15[[#This Row],[CARRERA]],Tabla15[[#This Row],[STATUS]])</f>
        <v>FIJO</v>
      </c>
      <c r="L15" s="63">
        <v>115000</v>
      </c>
      <c r="M15" s="63">
        <v>15255.63</v>
      </c>
      <c r="N15" s="63">
        <v>3496</v>
      </c>
      <c r="O15" s="63">
        <v>3300.5</v>
      </c>
      <c r="P15" s="29">
        <f>ROUND(Tabla15[[#This Row],[sbruto]]-Tabla15[[#This Row],[sneto]]-Tabla15[[#This Row],[ISR]]-Tabla15[[#This Row],[SFS]]-Tabla15[[#This Row],[AFP]],2)</f>
        <v>1537.45</v>
      </c>
      <c r="Q15" s="63">
        <v>91410.42</v>
      </c>
      <c r="R15" s="53" t="str">
        <f>_xlfn.XLOOKUP(Tabla15[[#This Row],[cedula]],Tabla8[Numero Documento],Tabla8[Gen])</f>
        <v>M</v>
      </c>
      <c r="S15" s="53" t="str">
        <f>_xlfn.XLOOKUP(Tabla15[[#This Row],[cedula]],Tabla8[Numero Documento],Tabla8[Lugar Designado Codigo])</f>
        <v>01.83</v>
      </c>
    </row>
    <row r="16" spans="1:19">
      <c r="A16" s="53" t="s">
        <v>3049</v>
      </c>
      <c r="B16" s="53" t="s">
        <v>2468</v>
      </c>
      <c r="C16" s="53" t="s">
        <v>3087</v>
      </c>
      <c r="D16" s="53" t="str">
        <f>Tabla15[[#This Row],[cedula]]&amp;Tabla15[[#This Row],[prog]]&amp;LEFT(Tabla15[[#This Row],[tipo]],3)</f>
        <v>0011794383711FIJ</v>
      </c>
      <c r="E16" s="53" t="s">
        <v>3079</v>
      </c>
      <c r="F16" s="53" t="s">
        <v>3494</v>
      </c>
      <c r="G16" s="53" t="str">
        <f>_xlfn.XLOOKUP(Tabla15[[#This Row],[cedula]],Tabla8[Numero Documento],Tabla8[Lugar Designado])</f>
        <v>MINISTERIO DE CULTURA</v>
      </c>
      <c r="H16" s="53" t="s">
        <v>11</v>
      </c>
      <c r="I16" s="62"/>
      <c r="J16" s="53" t="str">
        <f>_xlfn.XLOOKUP(Tabla15[[#This Row],[cargo]],Tabla612[CARGO],Tabla612[CATEGORIA DEL SERVIDOR],"FIJO")</f>
        <v>FIJO</v>
      </c>
      <c r="K16" s="53" t="str">
        <f>IF(ISTEXT(Tabla15[[#This Row],[CARRERA]]),Tabla15[[#This Row],[CARRERA]],Tabla15[[#This Row],[STATUS]])</f>
        <v>FIJO</v>
      </c>
      <c r="L16" s="63">
        <v>115000</v>
      </c>
      <c r="M16" s="63">
        <v>15633.74</v>
      </c>
      <c r="N16" s="63">
        <v>3496</v>
      </c>
      <c r="O16" s="63">
        <v>3300.5</v>
      </c>
      <c r="P16" s="29">
        <f>ROUND(Tabla15[[#This Row],[sbruto]]-Tabla15[[#This Row],[sneto]]-Tabla15[[#This Row],[ISR]]-Tabla15[[#This Row],[SFS]]-Tabla15[[#This Row],[AFP]],2)</f>
        <v>1225</v>
      </c>
      <c r="Q16" s="63">
        <v>91344.76</v>
      </c>
      <c r="R16" s="53" t="str">
        <f>_xlfn.XLOOKUP(Tabla15[[#This Row],[cedula]],Tabla8[Numero Documento],Tabla8[Gen])</f>
        <v>F</v>
      </c>
      <c r="S16" s="53" t="str">
        <f>_xlfn.XLOOKUP(Tabla15[[#This Row],[cedula]],Tabla8[Numero Documento],Tabla8[Lugar Designado Codigo])</f>
        <v>01.83</v>
      </c>
    </row>
    <row r="17" spans="1:19">
      <c r="A17" s="53" t="s">
        <v>3049</v>
      </c>
      <c r="B17" s="53" t="s">
        <v>2046</v>
      </c>
      <c r="C17" s="53" t="s">
        <v>3084</v>
      </c>
      <c r="D17" s="53" t="str">
        <f>Tabla15[[#This Row],[cedula]]&amp;Tabla15[[#This Row],[prog]]&amp;LEFT(Tabla15[[#This Row],[tipo]],3)</f>
        <v>0011594866301FIJ</v>
      </c>
      <c r="E17" s="53" t="s">
        <v>3362</v>
      </c>
      <c r="F17" s="53" t="s">
        <v>775</v>
      </c>
      <c r="G17" s="53" t="str">
        <f>_xlfn.XLOOKUP(Tabla15[[#This Row],[cedula]],Tabla8[Numero Documento],Tabla8[Lugar Designado])</f>
        <v>MINISTERIO DE CULTURA</v>
      </c>
      <c r="H17" s="53" t="s">
        <v>11</v>
      </c>
      <c r="I17" s="62"/>
      <c r="J17" s="53" t="s">
        <v>146</v>
      </c>
      <c r="K17" s="53" t="str">
        <f>IF(ISTEXT(Tabla15[[#This Row],[CARRERA]]),Tabla15[[#This Row],[CARRERA]],Tabla15[[#This Row],[STATUS]])</f>
        <v>EMPLEADO DE CONFIANZA</v>
      </c>
      <c r="L17" s="63">
        <v>100000</v>
      </c>
      <c r="M17" s="63">
        <v>12105.37</v>
      </c>
      <c r="N17" s="63">
        <v>3040</v>
      </c>
      <c r="O17" s="63">
        <v>2870</v>
      </c>
      <c r="P17" s="29">
        <f>ROUND(Tabla15[[#This Row],[sbruto]]-Tabla15[[#This Row],[sneto]]-Tabla15[[#This Row],[ISR]]-Tabla15[[#This Row],[SFS]]-Tabla15[[#This Row],[AFP]],2)</f>
        <v>25</v>
      </c>
      <c r="Q17" s="63">
        <v>81959.63</v>
      </c>
      <c r="R17" s="53" t="str">
        <f>_xlfn.XLOOKUP(Tabla15[[#This Row],[cedula]],Tabla8[Numero Documento],Tabla8[Gen])</f>
        <v>M</v>
      </c>
      <c r="S17" s="53" t="str">
        <f>_xlfn.XLOOKUP(Tabla15[[#This Row],[cedula]],Tabla8[Numero Documento],Tabla8[Lugar Designado Codigo])</f>
        <v>01.83</v>
      </c>
    </row>
    <row r="18" spans="1:19">
      <c r="A18" s="53" t="s">
        <v>3049</v>
      </c>
      <c r="B18" s="53" t="s">
        <v>2164</v>
      </c>
      <c r="C18" s="53" t="s">
        <v>3084</v>
      </c>
      <c r="D18" s="53" t="str">
        <f>Tabla15[[#This Row],[cedula]]&amp;Tabla15[[#This Row],[prog]]&amp;LEFT(Tabla15[[#This Row],[tipo]],3)</f>
        <v>0010201930401FIJ</v>
      </c>
      <c r="E18" s="53" t="s">
        <v>3329</v>
      </c>
      <c r="F18" s="53" t="s">
        <v>1654</v>
      </c>
      <c r="G18" s="53" t="str">
        <f>_xlfn.XLOOKUP(Tabla15[[#This Row],[cedula]],Tabla8[Numero Documento],Tabla8[Lugar Designado])</f>
        <v>MINISTERIO DE CULTURA</v>
      </c>
      <c r="H18" s="53" t="s">
        <v>11</v>
      </c>
      <c r="I18" s="62"/>
      <c r="J18" s="53" t="s">
        <v>146</v>
      </c>
      <c r="K18" s="53" t="str">
        <f>IF(ISTEXT(Tabla15[[#This Row],[CARRERA]]),Tabla15[[#This Row],[CARRERA]],Tabla15[[#This Row],[STATUS]])</f>
        <v>EMPLEADO DE CONFIANZA</v>
      </c>
      <c r="L18" s="63">
        <v>100000</v>
      </c>
      <c r="M18" s="63">
        <v>12105.37</v>
      </c>
      <c r="N18" s="63">
        <v>3040</v>
      </c>
      <c r="O18" s="63">
        <v>2870</v>
      </c>
      <c r="P18" s="29">
        <f>ROUND(Tabla15[[#This Row],[sbruto]]-Tabla15[[#This Row],[sneto]]-Tabla15[[#This Row],[ISR]]-Tabla15[[#This Row],[SFS]]-Tabla15[[#This Row],[AFP]],2)</f>
        <v>25</v>
      </c>
      <c r="Q18" s="63">
        <v>81959.63</v>
      </c>
      <c r="R18" s="53" t="str">
        <f>_xlfn.XLOOKUP(Tabla15[[#This Row],[cedula]],Tabla8[Numero Documento],Tabla8[Gen])</f>
        <v>F</v>
      </c>
      <c r="S18" s="53" t="str">
        <f>_xlfn.XLOOKUP(Tabla15[[#This Row],[cedula]],Tabla8[Numero Documento],Tabla8[Lugar Designado Codigo])</f>
        <v>01.83</v>
      </c>
    </row>
    <row r="19" spans="1:19">
      <c r="A19" s="53" t="s">
        <v>3049</v>
      </c>
      <c r="B19" s="53" t="s">
        <v>3437</v>
      </c>
      <c r="C19" s="53" t="s">
        <v>3084</v>
      </c>
      <c r="D19" s="53" t="str">
        <f>Tabla15[[#This Row],[cedula]]&amp;Tabla15[[#This Row],[prog]]&amp;LEFT(Tabla15[[#This Row],[tipo]],3)</f>
        <v>4022490625101FIJ</v>
      </c>
      <c r="E19" s="53" t="s">
        <v>3436</v>
      </c>
      <c r="F19" s="53" t="s">
        <v>32</v>
      </c>
      <c r="G19" s="53" t="str">
        <f>_xlfn.XLOOKUP(Tabla15[[#This Row],[cedula]],Tabla8[Numero Documento],Tabla8[Lugar Designado])</f>
        <v>MINISTERIO DE CULTURA</v>
      </c>
      <c r="H19" s="53" t="s">
        <v>11</v>
      </c>
      <c r="I19" s="62"/>
      <c r="J19" s="53" t="str">
        <f>_xlfn.XLOOKUP(Tabla15[[#This Row],[cargo]],Tabla612[CARGO],Tabla612[CATEGORIA DEL SERVIDOR],"FIJO")</f>
        <v>FIJO</v>
      </c>
      <c r="K19" s="53" t="str">
        <f>IF(ISTEXT(Tabla15[[#This Row],[CARRERA]]),Tabla15[[#This Row],[CARRERA]],Tabla15[[#This Row],[STATUS]])</f>
        <v>FIJO</v>
      </c>
      <c r="L19" s="63">
        <v>95000</v>
      </c>
      <c r="M19" s="64">
        <v>10929.24</v>
      </c>
      <c r="N19" s="63">
        <v>2888</v>
      </c>
      <c r="O19" s="63">
        <v>2726.5</v>
      </c>
      <c r="P19" s="29">
        <f>ROUND(Tabla15[[#This Row],[sbruto]]-Tabla15[[#This Row],[sneto]]-Tabla15[[#This Row],[ISR]]-Tabla15[[#This Row],[SFS]]-Tabla15[[#This Row],[AFP]],2)</f>
        <v>25</v>
      </c>
      <c r="Q19" s="63">
        <v>78431.259999999995</v>
      </c>
      <c r="R19" s="53" t="str">
        <f>_xlfn.XLOOKUP(Tabla15[[#This Row],[cedula]],Tabla8[Numero Documento],Tabla8[Gen])</f>
        <v>F</v>
      </c>
      <c r="S19" s="53" t="str">
        <f>_xlfn.XLOOKUP(Tabla15[[#This Row],[cedula]],Tabla8[Numero Documento],Tabla8[Lugar Designado Codigo])</f>
        <v>01.83</v>
      </c>
    </row>
    <row r="20" spans="1:19">
      <c r="A20" s="53" t="s">
        <v>3049</v>
      </c>
      <c r="B20" s="53" t="s">
        <v>2255</v>
      </c>
      <c r="C20" s="53" t="s">
        <v>3084</v>
      </c>
      <c r="D20" s="53" t="str">
        <f>Tabla15[[#This Row],[cedula]]&amp;Tabla15[[#This Row],[prog]]&amp;LEFT(Tabla15[[#This Row],[tipo]],3)</f>
        <v>0011654524501FIJ</v>
      </c>
      <c r="E20" s="53" t="s">
        <v>806</v>
      </c>
      <c r="F20" s="53" t="s">
        <v>784</v>
      </c>
      <c r="G20" s="53" t="str">
        <f>_xlfn.XLOOKUP(Tabla15[[#This Row],[cedula]],Tabla8[Numero Documento],Tabla8[Lugar Designado])</f>
        <v>MINISTERIO DE CULTURA</v>
      </c>
      <c r="H20" s="53" t="s">
        <v>11</v>
      </c>
      <c r="I20" s="62"/>
      <c r="J20" s="53" t="s">
        <v>146</v>
      </c>
      <c r="K20" s="53" t="str">
        <f>IF(ISTEXT(Tabla15[[#This Row],[CARRERA]]),Tabla15[[#This Row],[CARRERA]],Tabla15[[#This Row],[STATUS]])</f>
        <v>EMPLEADO DE CONFIANZA</v>
      </c>
      <c r="L20" s="63">
        <v>95000</v>
      </c>
      <c r="M20" s="64">
        <v>10551.13</v>
      </c>
      <c r="N20" s="63">
        <v>2888</v>
      </c>
      <c r="O20" s="63">
        <v>2726.5</v>
      </c>
      <c r="P20" s="29">
        <f>ROUND(Tabla15[[#This Row],[sbruto]]-Tabla15[[#This Row],[sneto]]-Tabla15[[#This Row],[ISR]]-Tabla15[[#This Row],[SFS]]-Tabla15[[#This Row],[AFP]],2)</f>
        <v>1537.45</v>
      </c>
      <c r="Q20" s="63">
        <v>77296.92</v>
      </c>
      <c r="R20" s="53" t="str">
        <f>_xlfn.XLOOKUP(Tabla15[[#This Row],[cedula]],Tabla8[Numero Documento],Tabla8[Gen])</f>
        <v>F</v>
      </c>
      <c r="S20" s="53" t="str">
        <f>_xlfn.XLOOKUP(Tabla15[[#This Row],[cedula]],Tabla8[Numero Documento],Tabla8[Lugar Designado Codigo])</f>
        <v>01.83</v>
      </c>
    </row>
    <row r="21" spans="1:19">
      <c r="A21" s="53" t="s">
        <v>3049</v>
      </c>
      <c r="B21" s="53" t="s">
        <v>2015</v>
      </c>
      <c r="C21" s="53" t="s">
        <v>3084</v>
      </c>
      <c r="D21" s="53" t="str">
        <f>Tabla15[[#This Row],[cedula]]&amp;Tabla15[[#This Row],[prog]]&amp;LEFT(Tabla15[[#This Row],[tipo]],3)</f>
        <v>4022627522601FIJ</v>
      </c>
      <c r="E21" s="53" t="s">
        <v>1605</v>
      </c>
      <c r="F21" s="53" t="s">
        <v>10</v>
      </c>
      <c r="G21" s="53" t="str">
        <f>_xlfn.XLOOKUP(Tabla15[[#This Row],[cedula]],Tabla8[Numero Documento],Tabla8[Lugar Designado])</f>
        <v>MINISTERIO DE CULTURA</v>
      </c>
      <c r="H21" s="53" t="s">
        <v>11</v>
      </c>
      <c r="I21" s="62"/>
      <c r="J21" s="53" t="s">
        <v>146</v>
      </c>
      <c r="K21" s="53" t="str">
        <f>IF(ISTEXT(Tabla15[[#This Row],[CARRERA]]),Tabla15[[#This Row],[CARRERA]],Tabla15[[#This Row],[STATUS]])</f>
        <v>EMPLEADO DE CONFIANZA</v>
      </c>
      <c r="L21" s="63">
        <v>90000</v>
      </c>
      <c r="M21" s="63">
        <v>9753.1200000000008</v>
      </c>
      <c r="N21" s="63">
        <v>2736</v>
      </c>
      <c r="O21" s="63">
        <v>2583</v>
      </c>
      <c r="P21" s="29">
        <f>ROUND(Tabla15[[#This Row],[sbruto]]-Tabla15[[#This Row],[sneto]]-Tabla15[[#This Row],[ISR]]-Tabla15[[#This Row],[SFS]]-Tabla15[[#This Row],[AFP]],2)</f>
        <v>25</v>
      </c>
      <c r="Q21" s="63">
        <v>74902.880000000005</v>
      </c>
      <c r="R21" s="53" t="str">
        <f>_xlfn.XLOOKUP(Tabla15[[#This Row],[cedula]],Tabla8[Numero Documento],Tabla8[Gen])</f>
        <v>F</v>
      </c>
      <c r="S21" s="53" t="str">
        <f>_xlfn.XLOOKUP(Tabla15[[#This Row],[cedula]],Tabla8[Numero Documento],Tabla8[Lugar Designado Codigo])</f>
        <v>01.83</v>
      </c>
    </row>
    <row r="22" spans="1:19">
      <c r="A22" s="53" t="s">
        <v>3049</v>
      </c>
      <c r="B22" s="53" t="s">
        <v>2798</v>
      </c>
      <c r="C22" s="53" t="s">
        <v>3084</v>
      </c>
      <c r="D22" s="53" t="str">
        <f>Tabla15[[#This Row],[cedula]]&amp;Tabla15[[#This Row],[prog]]&amp;LEFT(Tabla15[[#This Row],[tipo]],3)</f>
        <v>0011879475901FIJ</v>
      </c>
      <c r="E22" s="53" t="s">
        <v>1294</v>
      </c>
      <c r="F22" s="53" t="s">
        <v>32</v>
      </c>
      <c r="G22" s="53" t="str">
        <f>_xlfn.XLOOKUP(Tabla15[[#This Row],[cedula]],Tabla8[Numero Documento],Tabla8[Lugar Designado])</f>
        <v>MINISTERIO DE CULTURA</v>
      </c>
      <c r="H22" s="53" t="s">
        <v>11</v>
      </c>
      <c r="I22" s="62"/>
      <c r="J22" s="53" t="str">
        <f>_xlfn.XLOOKUP(Tabla15[[#This Row],[cargo]],Tabla612[CARGO],Tabla612[CATEGORIA DEL SERVIDOR],"FIJO")</f>
        <v>FIJO</v>
      </c>
      <c r="K22" s="53" t="str">
        <f>IF(ISTEXT(Tabla15[[#This Row],[CARRERA]]),Tabla15[[#This Row],[CARRERA]],Tabla15[[#This Row],[STATUS]])</f>
        <v>FIJO</v>
      </c>
      <c r="L22" s="63">
        <v>90000</v>
      </c>
      <c r="M22" s="63">
        <v>9753.1200000000008</v>
      </c>
      <c r="N22" s="63">
        <v>2736</v>
      </c>
      <c r="O22" s="63">
        <v>2583</v>
      </c>
      <c r="P22" s="29">
        <f>ROUND(Tabla15[[#This Row],[sbruto]]-Tabla15[[#This Row],[sneto]]-Tabla15[[#This Row],[ISR]]-Tabla15[[#This Row],[SFS]]-Tabla15[[#This Row],[AFP]],2)</f>
        <v>25</v>
      </c>
      <c r="Q22" s="63">
        <v>74902.880000000005</v>
      </c>
      <c r="R22" s="53" t="str">
        <f>_xlfn.XLOOKUP(Tabla15[[#This Row],[cedula]],Tabla8[Numero Documento],Tabla8[Gen])</f>
        <v>M</v>
      </c>
      <c r="S22" s="53" t="str">
        <f>_xlfn.XLOOKUP(Tabla15[[#This Row],[cedula]],Tabla8[Numero Documento],Tabla8[Lugar Designado Codigo])</f>
        <v>01.83</v>
      </c>
    </row>
    <row r="23" spans="1:19">
      <c r="A23" s="53" t="s">
        <v>3049</v>
      </c>
      <c r="B23" s="53" t="s">
        <v>2087</v>
      </c>
      <c r="C23" s="53" t="s">
        <v>3084</v>
      </c>
      <c r="D23" s="53" t="str">
        <f>Tabla15[[#This Row],[cedula]]&amp;Tabla15[[#This Row],[prog]]&amp;LEFT(Tabla15[[#This Row],[tipo]],3)</f>
        <v>0010062658901FIJ</v>
      </c>
      <c r="E23" s="53" t="s">
        <v>3363</v>
      </c>
      <c r="F23" s="53" t="s">
        <v>303</v>
      </c>
      <c r="G23" s="53" t="str">
        <f>_xlfn.XLOOKUP(Tabla15[[#This Row],[cedula]],Tabla8[Numero Documento],Tabla8[Lugar Designado])</f>
        <v>MINISTERIO DE CULTURA</v>
      </c>
      <c r="H23" s="53" t="s">
        <v>11</v>
      </c>
      <c r="I23" s="62"/>
      <c r="J23" s="53" t="str">
        <f>_xlfn.XLOOKUP(Tabla15[[#This Row],[cargo]],Tabla612[CARGO],Tabla612[CATEGORIA DEL SERVIDOR],"FIJO")</f>
        <v>ESTATUTO SIMPLIFICADO</v>
      </c>
      <c r="K23" s="53" t="str">
        <f>IF(ISTEXT(Tabla15[[#This Row],[CARRERA]]),Tabla15[[#This Row],[CARRERA]],Tabla15[[#This Row],[STATUS]])</f>
        <v>ESTATUTO SIMPLIFICADO</v>
      </c>
      <c r="L23" s="63">
        <v>90000</v>
      </c>
      <c r="M23" s="63">
        <v>9753.1200000000008</v>
      </c>
      <c r="N23" s="63">
        <v>2736</v>
      </c>
      <c r="O23" s="63">
        <v>2583</v>
      </c>
      <c r="P23" s="29">
        <f>ROUND(Tabla15[[#This Row],[sbruto]]-Tabla15[[#This Row],[sneto]]-Tabla15[[#This Row],[ISR]]-Tabla15[[#This Row],[SFS]]-Tabla15[[#This Row],[AFP]],2)</f>
        <v>325</v>
      </c>
      <c r="Q23" s="63">
        <v>74602.880000000005</v>
      </c>
      <c r="R23" s="53" t="str">
        <f>_xlfn.XLOOKUP(Tabla15[[#This Row],[cedula]],Tabla8[Numero Documento],Tabla8[Gen])</f>
        <v>F</v>
      </c>
      <c r="S23" s="53" t="str">
        <f>_xlfn.XLOOKUP(Tabla15[[#This Row],[cedula]],Tabla8[Numero Documento],Tabla8[Lugar Designado Codigo])</f>
        <v>01.83</v>
      </c>
    </row>
    <row r="24" spans="1:19">
      <c r="A24" s="53" t="s">
        <v>3049</v>
      </c>
      <c r="B24" s="53" t="s">
        <v>2205</v>
      </c>
      <c r="C24" s="53" t="s">
        <v>3084</v>
      </c>
      <c r="D24" s="53" t="str">
        <f>Tabla15[[#This Row],[cedula]]&amp;Tabla15[[#This Row],[prog]]&amp;LEFT(Tabla15[[#This Row],[tipo]],3)</f>
        <v>0310408311201FIJ</v>
      </c>
      <c r="E24" s="53" t="s">
        <v>1217</v>
      </c>
      <c r="F24" s="53" t="s">
        <v>775</v>
      </c>
      <c r="G24" s="53" t="str">
        <f>_xlfn.XLOOKUP(Tabla15[[#This Row],[cedula]],Tabla8[Numero Documento],Tabla8[Lugar Designado])</f>
        <v>MINISTERIO DE CULTURA</v>
      </c>
      <c r="H24" s="53" t="s">
        <v>11</v>
      </c>
      <c r="I24" s="62"/>
      <c r="J24" s="53" t="s">
        <v>146</v>
      </c>
      <c r="K24" s="53" t="str">
        <f>IF(ISTEXT(Tabla15[[#This Row],[CARRERA]]),Tabla15[[#This Row],[CARRERA]],Tabla15[[#This Row],[STATUS]])</f>
        <v>EMPLEADO DE CONFIANZA</v>
      </c>
      <c r="L24" s="63">
        <v>90000</v>
      </c>
      <c r="M24" s="63">
        <v>9753.1200000000008</v>
      </c>
      <c r="N24" s="63">
        <v>2736</v>
      </c>
      <c r="O24" s="63">
        <v>2583</v>
      </c>
      <c r="P24" s="29">
        <f>ROUND(Tabla15[[#This Row],[sbruto]]-Tabla15[[#This Row],[sneto]]-Tabla15[[#This Row],[ISR]]-Tabla15[[#This Row],[SFS]]-Tabla15[[#This Row],[AFP]],2)</f>
        <v>25</v>
      </c>
      <c r="Q24" s="63">
        <v>74902.880000000005</v>
      </c>
      <c r="R24" s="53" t="str">
        <f>_xlfn.XLOOKUP(Tabla15[[#This Row],[cedula]],Tabla8[Numero Documento],Tabla8[Gen])</f>
        <v>M</v>
      </c>
      <c r="S24" s="53" t="str">
        <f>_xlfn.XLOOKUP(Tabla15[[#This Row],[cedula]],Tabla8[Numero Documento],Tabla8[Lugar Designado Codigo])</f>
        <v>01.83</v>
      </c>
    </row>
    <row r="25" spans="1:19">
      <c r="A25" s="53" t="s">
        <v>3049</v>
      </c>
      <c r="B25" s="53" t="s">
        <v>2150</v>
      </c>
      <c r="C25" s="53" t="s">
        <v>3084</v>
      </c>
      <c r="D25" s="53" t="str">
        <f>Tabla15[[#This Row],[cedula]]&amp;Tabla15[[#This Row],[prog]]&amp;LEFT(Tabla15[[#This Row],[tipo]],3)</f>
        <v>0010067354001FIJ</v>
      </c>
      <c r="E25" s="53" t="s">
        <v>1227</v>
      </c>
      <c r="F25" s="53" t="s">
        <v>775</v>
      </c>
      <c r="G25" s="53" t="str">
        <f>_xlfn.XLOOKUP(Tabla15[[#This Row],[cedula]],Tabla8[Numero Documento],Tabla8[Lugar Designado])</f>
        <v>MINISTERIO DE CULTURA</v>
      </c>
      <c r="H25" s="53" t="s">
        <v>11</v>
      </c>
      <c r="I25" s="62"/>
      <c r="J25" s="53" t="s">
        <v>146</v>
      </c>
      <c r="K25" s="53" t="str">
        <f>IF(ISTEXT(Tabla15[[#This Row],[CARRERA]]),Tabla15[[#This Row],[CARRERA]],Tabla15[[#This Row],[STATUS]])</f>
        <v>EMPLEADO DE CONFIANZA</v>
      </c>
      <c r="L25" s="63">
        <v>80000</v>
      </c>
      <c r="M25" s="64">
        <v>7400.87</v>
      </c>
      <c r="N25" s="63">
        <v>2432</v>
      </c>
      <c r="O25" s="63">
        <v>2296</v>
      </c>
      <c r="P25" s="29">
        <f>ROUND(Tabla15[[#This Row],[sbruto]]-Tabla15[[#This Row],[sneto]]-Tabla15[[#This Row],[ISR]]-Tabla15[[#This Row],[SFS]]-Tabla15[[#This Row],[AFP]],2)</f>
        <v>25</v>
      </c>
      <c r="Q25" s="63">
        <v>67846.13</v>
      </c>
      <c r="R25" s="53" t="str">
        <f>_xlfn.XLOOKUP(Tabla15[[#This Row],[cedula]],Tabla8[Numero Documento],Tabla8[Gen])</f>
        <v>M</v>
      </c>
      <c r="S25" s="53" t="str">
        <f>_xlfn.XLOOKUP(Tabla15[[#This Row],[cedula]],Tabla8[Numero Documento],Tabla8[Lugar Designado Codigo])</f>
        <v>01.83</v>
      </c>
    </row>
    <row r="26" spans="1:19">
      <c r="A26" s="53" t="s">
        <v>3049</v>
      </c>
      <c r="B26" s="53" t="s">
        <v>3449</v>
      </c>
      <c r="C26" s="53" t="s">
        <v>3084</v>
      </c>
      <c r="D26" s="53" t="str">
        <f>Tabla15[[#This Row],[cedula]]&amp;Tabla15[[#This Row],[prog]]&amp;LEFT(Tabla15[[#This Row],[tipo]],3)</f>
        <v>0011923091001FIJ</v>
      </c>
      <c r="E26" s="53" t="s">
        <v>3448</v>
      </c>
      <c r="F26" s="53" t="s">
        <v>32</v>
      </c>
      <c r="G26" s="53" t="str">
        <f>_xlfn.XLOOKUP(Tabla15[[#This Row],[cedula]],Tabla8[Numero Documento],Tabla8[Lugar Designado])</f>
        <v>MINISTERIO DE CULTURA</v>
      </c>
      <c r="H26" s="53" t="s">
        <v>11</v>
      </c>
      <c r="I26" s="62"/>
      <c r="J26" s="53" t="str">
        <f>_xlfn.XLOOKUP(Tabla15[[#This Row],[cargo]],Tabla612[CARGO],Tabla612[CATEGORIA DEL SERVIDOR],"FIJO")</f>
        <v>FIJO</v>
      </c>
      <c r="K26" s="53" t="str">
        <f>IF(ISTEXT(Tabla15[[#This Row],[CARRERA]]),Tabla15[[#This Row],[CARRERA]],Tabla15[[#This Row],[STATUS]])</f>
        <v>FIJO</v>
      </c>
      <c r="L26" s="63">
        <v>80000</v>
      </c>
      <c r="M26" s="64">
        <v>7400.87</v>
      </c>
      <c r="N26" s="63">
        <v>2432</v>
      </c>
      <c r="O26" s="63">
        <v>2296</v>
      </c>
      <c r="P26" s="29">
        <f>ROUND(Tabla15[[#This Row],[sbruto]]-Tabla15[[#This Row],[sneto]]-Tabla15[[#This Row],[ISR]]-Tabla15[[#This Row],[SFS]]-Tabla15[[#This Row],[AFP]],2)</f>
        <v>25</v>
      </c>
      <c r="Q26" s="63">
        <v>67846.13</v>
      </c>
      <c r="R26" s="53" t="str">
        <f>_xlfn.XLOOKUP(Tabla15[[#This Row],[cedula]],Tabla8[Numero Documento],Tabla8[Gen])</f>
        <v>F</v>
      </c>
      <c r="S26" s="53" t="str">
        <f>_xlfn.XLOOKUP(Tabla15[[#This Row],[cedula]],Tabla8[Numero Documento],Tabla8[Lugar Designado Codigo])</f>
        <v>01.83</v>
      </c>
    </row>
    <row r="27" spans="1:19">
      <c r="A27" s="53" t="s">
        <v>3049</v>
      </c>
      <c r="B27" s="53" t="s">
        <v>2024</v>
      </c>
      <c r="C27" s="53" t="s">
        <v>3084</v>
      </c>
      <c r="D27" s="53" t="str">
        <f>Tabla15[[#This Row],[cedula]]&amp;Tabla15[[#This Row],[prog]]&amp;LEFT(Tabla15[[#This Row],[tipo]],3)</f>
        <v>0010079175501FIJ</v>
      </c>
      <c r="E27" s="53" t="s">
        <v>833</v>
      </c>
      <c r="F27" s="53" t="s">
        <v>32</v>
      </c>
      <c r="G27" s="53" t="str">
        <f>_xlfn.XLOOKUP(Tabla15[[#This Row],[cedula]],Tabla8[Numero Documento],Tabla8[Lugar Designado])</f>
        <v>MINISTERIO DE CULTURA</v>
      </c>
      <c r="H27" s="53" t="s">
        <v>11</v>
      </c>
      <c r="I27" s="62"/>
      <c r="J27" s="53" t="str">
        <f>_xlfn.XLOOKUP(Tabla15[[#This Row],[cargo]],Tabla612[CARGO],Tabla612[CATEGORIA DEL SERVIDOR],"FIJO")</f>
        <v>FIJO</v>
      </c>
      <c r="K27" s="53" t="str">
        <f>IF(ISTEXT(Tabla15[[#This Row],[CARRERA]]),Tabla15[[#This Row],[CARRERA]],Tabla15[[#This Row],[STATUS]])</f>
        <v>FIJO</v>
      </c>
      <c r="L27" s="63">
        <v>70000</v>
      </c>
      <c r="M27" s="64">
        <v>4763.5</v>
      </c>
      <c r="N27" s="63">
        <v>2128</v>
      </c>
      <c r="O27" s="63">
        <v>2009</v>
      </c>
      <c r="P27" s="29">
        <f>ROUND(Tabla15[[#This Row],[sbruto]]-Tabla15[[#This Row],[sneto]]-Tabla15[[#This Row],[ISR]]-Tabla15[[#This Row],[SFS]]-Tabla15[[#This Row],[AFP]],2)</f>
        <v>5195.8999999999996</v>
      </c>
      <c r="Q27" s="63">
        <v>55903.6</v>
      </c>
      <c r="R27" s="53" t="str">
        <f>_xlfn.XLOOKUP(Tabla15[[#This Row],[cedula]],Tabla8[Numero Documento],Tabla8[Gen])</f>
        <v>F</v>
      </c>
      <c r="S27" s="53" t="str">
        <f>_xlfn.XLOOKUP(Tabla15[[#This Row],[cedula]],Tabla8[Numero Documento],Tabla8[Lugar Designado Codigo])</f>
        <v>01.83</v>
      </c>
    </row>
    <row r="28" spans="1:19">
      <c r="A28" s="53" t="s">
        <v>3049</v>
      </c>
      <c r="B28" s="53" t="s">
        <v>2209</v>
      </c>
      <c r="C28" s="53" t="s">
        <v>3084</v>
      </c>
      <c r="D28" s="53" t="str">
        <f>Tabla15[[#This Row],[cedula]]&amp;Tabla15[[#This Row],[prog]]&amp;LEFT(Tabla15[[#This Row],[tipo]],3)</f>
        <v>0010929068401FIJ</v>
      </c>
      <c r="E28" s="53" t="s">
        <v>1144</v>
      </c>
      <c r="F28" s="53" t="s">
        <v>32</v>
      </c>
      <c r="G28" s="53" t="str">
        <f>_xlfn.XLOOKUP(Tabla15[[#This Row],[cedula]],Tabla8[Numero Documento],Tabla8[Lugar Designado])</f>
        <v>MINISTERIO DE CULTURA</v>
      </c>
      <c r="H28" s="53" t="s">
        <v>11</v>
      </c>
      <c r="I28" s="62"/>
      <c r="J28" s="53" t="str">
        <f>_xlfn.XLOOKUP(Tabla15[[#This Row],[cargo]],Tabla612[CARGO],Tabla612[CATEGORIA DEL SERVIDOR],"FIJO")</f>
        <v>FIJO</v>
      </c>
      <c r="K28" s="53" t="str">
        <f>IF(ISTEXT(Tabla15[[#This Row],[CARRERA]]),Tabla15[[#This Row],[CARRERA]],Tabla15[[#This Row],[STATUS]])</f>
        <v>FIJO</v>
      </c>
      <c r="L28" s="63">
        <v>70000</v>
      </c>
      <c r="M28" s="64">
        <v>5368.48</v>
      </c>
      <c r="N28" s="63">
        <v>2128</v>
      </c>
      <c r="O28" s="63">
        <v>2009</v>
      </c>
      <c r="P28" s="29">
        <f>ROUND(Tabla15[[#This Row],[sbruto]]-Tabla15[[#This Row],[sneto]]-Tabla15[[#This Row],[ISR]]-Tabla15[[#This Row],[SFS]]-Tabla15[[#This Row],[AFP]],2)</f>
        <v>25</v>
      </c>
      <c r="Q28" s="63">
        <v>60469.52</v>
      </c>
      <c r="R28" s="53" t="str">
        <f>_xlfn.XLOOKUP(Tabla15[[#This Row],[cedula]],Tabla8[Numero Documento],Tabla8[Gen])</f>
        <v>F</v>
      </c>
      <c r="S28" s="53" t="str">
        <f>_xlfn.XLOOKUP(Tabla15[[#This Row],[cedula]],Tabla8[Numero Documento],Tabla8[Lugar Designado Codigo])</f>
        <v>01.83</v>
      </c>
    </row>
    <row r="29" spans="1:19">
      <c r="A29" s="53" t="s">
        <v>3049</v>
      </c>
      <c r="B29" s="53" t="s">
        <v>1308</v>
      </c>
      <c r="C29" s="53" t="s">
        <v>3084</v>
      </c>
      <c r="D29" s="53" t="str">
        <f>Tabla15[[#This Row],[cedula]]&amp;Tabla15[[#This Row],[prog]]&amp;LEFT(Tabla15[[#This Row],[tipo]],3)</f>
        <v>0011669775601FIJ</v>
      </c>
      <c r="E29" s="53" t="s">
        <v>207</v>
      </c>
      <c r="F29" s="53" t="s">
        <v>209</v>
      </c>
      <c r="G29" s="53" t="str">
        <f>_xlfn.XLOOKUP(Tabla15[[#This Row],[cedula]],Tabla8[Numero Documento],Tabla8[Lugar Designado])</f>
        <v>MINISTERIO DE CULTURA</v>
      </c>
      <c r="H29" s="53" t="s">
        <v>11</v>
      </c>
      <c r="I29" s="62" t="str">
        <f>_xlfn.XLOOKUP(Tabla15[[#This Row],[cedula]],TCARRERA[CEDULA],TCARRERA[CATEGORIA DEL SERVIDOR],"")</f>
        <v>CARRERA ADMINISTRATIVA</v>
      </c>
      <c r="J29" s="53" t="str">
        <f>_xlfn.XLOOKUP(Tabla15[[#This Row],[cargo]],Tabla612[CARGO],Tabla612[CATEGORIA DEL SERVIDOR],"FIJO")</f>
        <v>FIJO</v>
      </c>
      <c r="K29" s="53" t="str">
        <f>IF(ISTEXT(Tabla15[[#This Row],[CARRERA]]),Tabla15[[#This Row],[CARRERA]],Tabla15[[#This Row],[STATUS]])</f>
        <v>CARRERA ADMINISTRATIVA</v>
      </c>
      <c r="L29" s="63">
        <v>65000</v>
      </c>
      <c r="M29" s="63">
        <v>4125.09</v>
      </c>
      <c r="N29" s="63">
        <v>1976</v>
      </c>
      <c r="O29" s="63">
        <v>1865.5</v>
      </c>
      <c r="P29" s="29">
        <f>ROUND(Tabla15[[#This Row],[sbruto]]-Tabla15[[#This Row],[sneto]]-Tabla15[[#This Row],[ISR]]-Tabla15[[#This Row],[SFS]]-Tabla15[[#This Row],[AFP]],2)</f>
        <v>1837.45</v>
      </c>
      <c r="Q29" s="63">
        <v>55195.96</v>
      </c>
      <c r="R29" s="53" t="str">
        <f>_xlfn.XLOOKUP(Tabla15[[#This Row],[cedula]],Tabla8[Numero Documento],Tabla8[Gen])</f>
        <v>F</v>
      </c>
      <c r="S29" s="53" t="str">
        <f>_xlfn.XLOOKUP(Tabla15[[#This Row],[cedula]],Tabla8[Numero Documento],Tabla8[Lugar Designado Codigo])</f>
        <v>01.83</v>
      </c>
    </row>
    <row r="30" spans="1:19">
      <c r="A30" s="53" t="s">
        <v>3049</v>
      </c>
      <c r="B30" s="53" t="s">
        <v>2254</v>
      </c>
      <c r="C30" s="53" t="s">
        <v>3084</v>
      </c>
      <c r="D30" s="53" t="str">
        <f>Tabla15[[#This Row],[cedula]]&amp;Tabla15[[#This Row],[prog]]&amp;LEFT(Tabla15[[#This Row],[tipo]],3)</f>
        <v>4021473340001FIJ</v>
      </c>
      <c r="E30" s="53" t="s">
        <v>1126</v>
      </c>
      <c r="F30" s="53" t="s">
        <v>10</v>
      </c>
      <c r="G30" s="53" t="str">
        <f>_xlfn.XLOOKUP(Tabla15[[#This Row],[cedula]],Tabla8[Numero Documento],Tabla8[Lugar Designado])</f>
        <v>MINISTERIO DE CULTURA</v>
      </c>
      <c r="H30" s="53" t="s">
        <v>11</v>
      </c>
      <c r="I30" s="62"/>
      <c r="J30" s="53" t="s">
        <v>146</v>
      </c>
      <c r="K30" s="53" t="str">
        <f>IF(ISTEXT(Tabla15[[#This Row],[CARRERA]]),Tabla15[[#This Row],[CARRERA]],Tabla15[[#This Row],[STATUS]])</f>
        <v>EMPLEADO DE CONFIANZA</v>
      </c>
      <c r="L30" s="63">
        <v>65000</v>
      </c>
      <c r="M30" s="64">
        <v>4427.58</v>
      </c>
      <c r="N30" s="63">
        <v>1976</v>
      </c>
      <c r="O30" s="63">
        <v>1865.5</v>
      </c>
      <c r="P30" s="29">
        <f>ROUND(Tabla15[[#This Row],[sbruto]]-Tabla15[[#This Row],[sneto]]-Tabla15[[#This Row],[ISR]]-Tabla15[[#This Row],[SFS]]-Tabla15[[#This Row],[AFP]],2)</f>
        <v>25</v>
      </c>
      <c r="Q30" s="63">
        <v>56705.919999999998</v>
      </c>
      <c r="R30" s="53" t="str">
        <f>_xlfn.XLOOKUP(Tabla15[[#This Row],[cedula]],Tabla8[Numero Documento],Tabla8[Gen])</f>
        <v>F</v>
      </c>
      <c r="S30" s="53" t="str">
        <f>_xlfn.XLOOKUP(Tabla15[[#This Row],[cedula]],Tabla8[Numero Documento],Tabla8[Lugar Designado Codigo])</f>
        <v>01.83</v>
      </c>
    </row>
    <row r="31" spans="1:19">
      <c r="A31" s="53" t="s">
        <v>3049</v>
      </c>
      <c r="B31" s="53" t="s">
        <v>1317</v>
      </c>
      <c r="C31" s="53" t="s">
        <v>3084</v>
      </c>
      <c r="D31" s="53" t="str">
        <f>Tabla15[[#This Row],[cedula]]&amp;Tabla15[[#This Row],[prog]]&amp;LEFT(Tabla15[[#This Row],[tipo]],3)</f>
        <v>2240031022701FIJ</v>
      </c>
      <c r="E31" s="53" t="s">
        <v>777</v>
      </c>
      <c r="F31" s="53" t="s">
        <v>10</v>
      </c>
      <c r="G31" s="53" t="str">
        <f>_xlfn.XLOOKUP(Tabla15[[#This Row],[cedula]],Tabla8[Numero Documento],Tabla8[Lugar Designado])</f>
        <v>MINISTERIO DE CULTURA</v>
      </c>
      <c r="H31" s="53" t="s">
        <v>11</v>
      </c>
      <c r="I31" s="62" t="str">
        <f>_xlfn.XLOOKUP(Tabla15[[#This Row],[cedula]],TCARRERA[CEDULA],TCARRERA[CATEGORIA DEL SERVIDOR],"")</f>
        <v>CARRERA ADMINISTRATIVA</v>
      </c>
      <c r="J31" s="53" t="str">
        <f>_xlfn.XLOOKUP(Tabla15[[#This Row],[cargo]],Tabla612[CARGO],Tabla612[CATEGORIA DEL SERVIDOR],"FIJO")</f>
        <v>ESTATUTO SIMPLIFICADO</v>
      </c>
      <c r="K31" s="53" t="str">
        <f>IF(ISTEXT(Tabla15[[#This Row],[CARRERA]]),Tabla15[[#This Row],[CARRERA]],Tabla15[[#This Row],[STATUS]])</f>
        <v>CARRERA ADMINISTRATIVA</v>
      </c>
      <c r="L31" s="63">
        <v>60000</v>
      </c>
      <c r="M31" s="64">
        <v>3184.19</v>
      </c>
      <c r="N31" s="63">
        <v>1824</v>
      </c>
      <c r="O31" s="63">
        <v>1722</v>
      </c>
      <c r="P31" s="29">
        <f>ROUND(Tabla15[[#This Row],[sbruto]]-Tabla15[[#This Row],[sneto]]-Tabla15[[#This Row],[ISR]]-Tabla15[[#This Row],[SFS]]-Tabla15[[#This Row],[AFP]],2)</f>
        <v>1537.45</v>
      </c>
      <c r="Q31" s="63">
        <v>51732.36</v>
      </c>
      <c r="R31" s="53" t="str">
        <f>_xlfn.XLOOKUP(Tabla15[[#This Row],[cedula]],Tabla8[Numero Documento],Tabla8[Gen])</f>
        <v>F</v>
      </c>
      <c r="S31" s="53" t="str">
        <f>_xlfn.XLOOKUP(Tabla15[[#This Row],[cedula]],Tabla8[Numero Documento],Tabla8[Lugar Designado Codigo])</f>
        <v>01.83</v>
      </c>
    </row>
    <row r="32" spans="1:19">
      <c r="A32" s="53" t="s">
        <v>3049</v>
      </c>
      <c r="B32" s="53" t="s">
        <v>2025</v>
      </c>
      <c r="C32" s="53" t="s">
        <v>3084</v>
      </c>
      <c r="D32" s="53" t="str">
        <f>Tabla15[[#This Row],[cedula]]&amp;Tabla15[[#This Row],[prog]]&amp;LEFT(Tabla15[[#This Row],[tipo]],3)</f>
        <v>0310084409501FIJ</v>
      </c>
      <c r="E32" s="53" t="s">
        <v>1067</v>
      </c>
      <c r="F32" s="53" t="s">
        <v>100</v>
      </c>
      <c r="G32" s="53" t="str">
        <f>_xlfn.XLOOKUP(Tabla15[[#This Row],[cedula]],Tabla8[Numero Documento],Tabla8[Lugar Designado])</f>
        <v>MINISTERIO DE CULTURA</v>
      </c>
      <c r="H32" s="53" t="s">
        <v>11</v>
      </c>
      <c r="I32" s="62"/>
      <c r="J32" s="53" t="str">
        <f>_xlfn.XLOOKUP(Tabla15[[#This Row],[cargo]],Tabla612[CARGO],Tabla612[CATEGORIA DEL SERVIDOR],"FIJO")</f>
        <v>FIJO</v>
      </c>
      <c r="K32" s="53" t="str">
        <f>IF(ISTEXT(Tabla15[[#This Row],[CARRERA]]),Tabla15[[#This Row],[CARRERA]],Tabla15[[#This Row],[STATUS]])</f>
        <v>FIJO</v>
      </c>
      <c r="L32" s="63">
        <v>60000</v>
      </c>
      <c r="M32" s="64">
        <v>3184.19</v>
      </c>
      <c r="N32" s="63">
        <v>1824</v>
      </c>
      <c r="O32" s="63">
        <v>1722</v>
      </c>
      <c r="P32" s="29">
        <f>ROUND(Tabla15[[#This Row],[sbruto]]-Tabla15[[#This Row],[sneto]]-Tabla15[[#This Row],[ISR]]-Tabla15[[#This Row],[SFS]]-Tabla15[[#This Row],[AFP]],2)</f>
        <v>1537.45</v>
      </c>
      <c r="Q32" s="63">
        <v>51732.36</v>
      </c>
      <c r="R32" s="53" t="str">
        <f>_xlfn.XLOOKUP(Tabla15[[#This Row],[cedula]],Tabla8[Numero Documento],Tabla8[Gen])</f>
        <v>M</v>
      </c>
      <c r="S32" s="53" t="str">
        <f>_xlfn.XLOOKUP(Tabla15[[#This Row],[cedula]],Tabla8[Numero Documento],Tabla8[Lugar Designado Codigo])</f>
        <v>01.83</v>
      </c>
    </row>
    <row r="33" spans="1:19">
      <c r="A33" s="53" t="s">
        <v>3049</v>
      </c>
      <c r="B33" s="53" t="s">
        <v>1328</v>
      </c>
      <c r="C33" s="53" t="s">
        <v>3084</v>
      </c>
      <c r="D33" s="53" t="str">
        <f>Tabla15[[#This Row],[cedula]]&amp;Tabla15[[#This Row],[prog]]&amp;LEFT(Tabla15[[#This Row],[tipo]],3)</f>
        <v>0010826826901FIJ</v>
      </c>
      <c r="E33" s="53" t="s">
        <v>969</v>
      </c>
      <c r="F33" s="53" t="s">
        <v>303</v>
      </c>
      <c r="G33" s="53" t="str">
        <f>_xlfn.XLOOKUP(Tabla15[[#This Row],[cedula]],Tabla8[Numero Documento],Tabla8[Lugar Designado])</f>
        <v>MINISTERIO DE CULTURA</v>
      </c>
      <c r="H33" s="53" t="s">
        <v>11</v>
      </c>
      <c r="I33" s="62" t="str">
        <f>_xlfn.XLOOKUP(Tabla15[[#This Row],[cedula]],TCARRERA[CEDULA],TCARRERA[CATEGORIA DEL SERVIDOR],"")</f>
        <v>CARRERA ADMINISTRATIVA</v>
      </c>
      <c r="J33" s="53" t="str">
        <f>_xlfn.XLOOKUP(Tabla15[[#This Row],[cargo]],Tabla612[CARGO],Tabla612[CATEGORIA DEL SERVIDOR],"FIJO")</f>
        <v>ESTATUTO SIMPLIFICADO</v>
      </c>
      <c r="K33" s="53" t="str">
        <f>IF(ISTEXT(Tabla15[[#This Row],[CARRERA]]),Tabla15[[#This Row],[CARRERA]],Tabla15[[#This Row],[STATUS]])</f>
        <v>CARRERA ADMINISTRATIVA</v>
      </c>
      <c r="L33" s="63">
        <v>55000</v>
      </c>
      <c r="M33" s="64">
        <v>2559.6799999999998</v>
      </c>
      <c r="N33" s="63">
        <v>1672</v>
      </c>
      <c r="O33" s="63">
        <v>1578.5</v>
      </c>
      <c r="P33" s="29">
        <f>ROUND(Tabla15[[#This Row],[sbruto]]-Tabla15[[#This Row],[sneto]]-Tabla15[[#This Row],[ISR]]-Tabla15[[#This Row],[SFS]]-Tabla15[[#This Row],[AFP]],2)</f>
        <v>35497.97</v>
      </c>
      <c r="Q33" s="63">
        <v>13691.85</v>
      </c>
      <c r="R33" s="53" t="str">
        <f>_xlfn.XLOOKUP(Tabla15[[#This Row],[cedula]],Tabla8[Numero Documento],Tabla8[Gen])</f>
        <v>F</v>
      </c>
      <c r="S33" s="53" t="str">
        <f>_xlfn.XLOOKUP(Tabla15[[#This Row],[cedula]],Tabla8[Numero Documento],Tabla8[Lugar Designado Codigo])</f>
        <v>01.83</v>
      </c>
    </row>
    <row r="34" spans="1:19">
      <c r="A34" s="53" t="s">
        <v>3049</v>
      </c>
      <c r="B34" s="53" t="s">
        <v>1452</v>
      </c>
      <c r="C34" s="53" t="s">
        <v>3084</v>
      </c>
      <c r="D34" s="53" t="str">
        <f>Tabla15[[#This Row],[cedula]]&amp;Tabla15[[#This Row],[prog]]&amp;LEFT(Tabla15[[#This Row],[tipo]],3)</f>
        <v>0011092996501FIJ</v>
      </c>
      <c r="E34" s="53" t="s">
        <v>490</v>
      </c>
      <c r="F34" s="53" t="s">
        <v>491</v>
      </c>
      <c r="G34" s="53" t="str">
        <f>_xlfn.XLOOKUP(Tabla15[[#This Row],[cedula]],Tabla8[Numero Documento],Tabla8[Lugar Designado])</f>
        <v>MINISTERIO DE CULTURA</v>
      </c>
      <c r="H34" s="53" t="s">
        <v>11</v>
      </c>
      <c r="I34" s="62" t="str">
        <f>_xlfn.XLOOKUP(Tabla15[[#This Row],[cedula]],TCARRERA[CEDULA],TCARRERA[CATEGORIA DEL SERVIDOR],"")</f>
        <v>CARRERA ADMINISTRATIVA</v>
      </c>
      <c r="J34" s="53" t="str">
        <f>_xlfn.XLOOKUP(Tabla15[[#This Row],[cargo]],Tabla612[CARGO],Tabla612[CATEGORIA DEL SERVIDOR],"FIJO")</f>
        <v>FIJO</v>
      </c>
      <c r="K34" s="53" t="str">
        <f>IF(ISTEXT(Tabla15[[#This Row],[CARRERA]]),Tabla15[[#This Row],[CARRERA]],Tabla15[[#This Row],[STATUS]])</f>
        <v>CARRERA ADMINISTRATIVA</v>
      </c>
      <c r="L34" s="63">
        <v>50000</v>
      </c>
      <c r="M34" s="64">
        <v>1627.13</v>
      </c>
      <c r="N34" s="63">
        <v>1520</v>
      </c>
      <c r="O34" s="63">
        <v>1435</v>
      </c>
      <c r="P34" s="29">
        <f>ROUND(Tabla15[[#This Row],[sbruto]]-Tabla15[[#This Row],[sneto]]-Tabla15[[#This Row],[ISR]]-Tabla15[[#This Row],[SFS]]-Tabla15[[#This Row],[AFP]],2)</f>
        <v>35601.93</v>
      </c>
      <c r="Q34" s="63">
        <v>9815.94</v>
      </c>
      <c r="R34" s="53" t="str">
        <f>_xlfn.XLOOKUP(Tabla15[[#This Row],[cedula]],Tabla8[Numero Documento],Tabla8[Gen])</f>
        <v>F</v>
      </c>
      <c r="S34" s="53" t="str">
        <f>_xlfn.XLOOKUP(Tabla15[[#This Row],[cedula]],Tabla8[Numero Documento],Tabla8[Lugar Designado Codigo])</f>
        <v>01.83</v>
      </c>
    </row>
    <row r="35" spans="1:19">
      <c r="A35" s="53" t="s">
        <v>3049</v>
      </c>
      <c r="B35" s="53" t="s">
        <v>2131</v>
      </c>
      <c r="C35" s="53" t="s">
        <v>3084</v>
      </c>
      <c r="D35" s="53" t="str">
        <f>Tabla15[[#This Row],[cedula]]&amp;Tabla15[[#This Row],[prog]]&amp;LEFT(Tabla15[[#This Row],[tipo]],3)</f>
        <v>0010062184601FIJ</v>
      </c>
      <c r="E35" s="53" t="s">
        <v>226</v>
      </c>
      <c r="F35" s="53" t="s">
        <v>196</v>
      </c>
      <c r="G35" s="53" t="str">
        <f>_xlfn.XLOOKUP(Tabla15[[#This Row],[cedula]],Tabla8[Numero Documento],Tabla8[Lugar Designado])</f>
        <v>MINISTERIO DE CULTURA</v>
      </c>
      <c r="H35" s="53" t="s">
        <v>11</v>
      </c>
      <c r="I35" s="62"/>
      <c r="J35" s="53" t="str">
        <f>_xlfn.XLOOKUP(Tabla15[[#This Row],[cargo]],Tabla612[CARGO],Tabla612[CATEGORIA DEL SERVIDOR],"FIJO")</f>
        <v>FIJO</v>
      </c>
      <c r="K35" s="53" t="str">
        <f>IF(ISTEXT(Tabla15[[#This Row],[CARRERA]]),Tabla15[[#This Row],[CARRERA]],Tabla15[[#This Row],[STATUS]])</f>
        <v>FIJO</v>
      </c>
      <c r="L35" s="63">
        <v>50000</v>
      </c>
      <c r="M35" s="64">
        <v>1854</v>
      </c>
      <c r="N35" s="63">
        <v>1520</v>
      </c>
      <c r="O35" s="63">
        <v>1435</v>
      </c>
      <c r="P35" s="29">
        <f>ROUND(Tabla15[[#This Row],[sbruto]]-Tabla15[[#This Row],[sneto]]-Tabla15[[#This Row],[ISR]]-Tabla15[[#This Row],[SFS]]-Tabla15[[#This Row],[AFP]],2)</f>
        <v>11565.87</v>
      </c>
      <c r="Q35" s="63">
        <v>33625.129999999997</v>
      </c>
      <c r="R35" s="53" t="str">
        <f>_xlfn.XLOOKUP(Tabla15[[#This Row],[cedula]],Tabla8[Numero Documento],Tabla8[Gen])</f>
        <v>M</v>
      </c>
      <c r="S35" s="53" t="str">
        <f>_xlfn.XLOOKUP(Tabla15[[#This Row],[cedula]],Tabla8[Numero Documento],Tabla8[Lugar Designado Codigo])</f>
        <v>01.83</v>
      </c>
    </row>
    <row r="36" spans="1:19">
      <c r="A36" s="53" t="s">
        <v>3049</v>
      </c>
      <c r="B36" s="53" t="s">
        <v>1366</v>
      </c>
      <c r="C36" s="53" t="s">
        <v>3084</v>
      </c>
      <c r="D36" s="53" t="str">
        <f>Tabla15[[#This Row],[cedula]]&amp;Tabla15[[#This Row],[prog]]&amp;LEFT(Tabla15[[#This Row],[tipo]],3)</f>
        <v>2230024512701FIJ</v>
      </c>
      <c r="E36" s="53" t="s">
        <v>211</v>
      </c>
      <c r="F36" s="53" t="s">
        <v>10</v>
      </c>
      <c r="G36" s="53" t="str">
        <f>_xlfn.XLOOKUP(Tabla15[[#This Row],[cedula]],Tabla8[Numero Documento],Tabla8[Lugar Designado])</f>
        <v>MINISTERIO DE CULTURA</v>
      </c>
      <c r="H36" s="53" t="s">
        <v>11</v>
      </c>
      <c r="I36" s="62" t="str">
        <f>_xlfn.XLOOKUP(Tabla15[[#This Row],[cedula]],TCARRERA[CEDULA],TCARRERA[CATEGORIA DEL SERVIDOR],"")</f>
        <v>CARRERA ADMINISTRATIVA</v>
      </c>
      <c r="J36" s="53" t="str">
        <f>_xlfn.XLOOKUP(Tabla15[[#This Row],[cargo]],Tabla612[CARGO],Tabla612[CATEGORIA DEL SERVIDOR],"FIJO")</f>
        <v>ESTATUTO SIMPLIFICADO</v>
      </c>
      <c r="K36" s="53" t="str">
        <f>IF(ISTEXT(Tabla15[[#This Row],[CARRERA]]),Tabla15[[#This Row],[CARRERA]],Tabla15[[#This Row],[STATUS]])</f>
        <v>CARRERA ADMINISTRATIVA</v>
      </c>
      <c r="L36" s="63">
        <v>45000</v>
      </c>
      <c r="M36" s="64">
        <v>5065.96</v>
      </c>
      <c r="N36" s="63">
        <v>1368</v>
      </c>
      <c r="O36" s="63">
        <v>1291.5</v>
      </c>
      <c r="P36" s="29">
        <f>ROUND(Tabla15[[#This Row],[sbruto]]-Tabla15[[#This Row],[sneto]]-Tabla15[[#This Row],[ISR]]-Tabla15[[#This Row],[SFS]]-Tabla15[[#This Row],[AFP]],2)</f>
        <v>3037.45</v>
      </c>
      <c r="Q36" s="63">
        <v>34237.089999999997</v>
      </c>
      <c r="R36" s="53" t="str">
        <f>_xlfn.XLOOKUP(Tabla15[[#This Row],[cedula]],Tabla8[Numero Documento],Tabla8[Gen])</f>
        <v>F</v>
      </c>
      <c r="S36" s="53" t="str">
        <f>_xlfn.XLOOKUP(Tabla15[[#This Row],[cedula]],Tabla8[Numero Documento],Tabla8[Lugar Designado Codigo])</f>
        <v>01.83</v>
      </c>
    </row>
    <row r="37" spans="1:19">
      <c r="A37" s="53" t="s">
        <v>3049</v>
      </c>
      <c r="B37" s="53" t="s">
        <v>1377</v>
      </c>
      <c r="C37" s="53" t="s">
        <v>3084</v>
      </c>
      <c r="D37" s="53" t="str">
        <f>Tabla15[[#This Row],[cedula]]&amp;Tabla15[[#This Row],[prog]]&amp;LEFT(Tabla15[[#This Row],[tipo]],3)</f>
        <v>0470089007401FIJ</v>
      </c>
      <c r="E37" s="53" t="s">
        <v>688</v>
      </c>
      <c r="F37" s="53" t="s">
        <v>10</v>
      </c>
      <c r="G37" s="53" t="str">
        <f>_xlfn.XLOOKUP(Tabla15[[#This Row],[cedula]],Tabla8[Numero Documento],Tabla8[Lugar Designado])</f>
        <v>MINISTERIO DE CULTURA</v>
      </c>
      <c r="H37" s="53" t="s">
        <v>11</v>
      </c>
      <c r="I37" s="62" t="str">
        <f>_xlfn.XLOOKUP(Tabla15[[#This Row],[cedula]],TCARRERA[CEDULA],TCARRERA[CATEGORIA DEL SERVIDOR],"")</f>
        <v>CARRERA ADMINISTRATIVA</v>
      </c>
      <c r="J37" s="53" t="str">
        <f>_xlfn.XLOOKUP(Tabla15[[#This Row],[cargo]],Tabla612[CARGO],Tabla612[CATEGORIA DEL SERVIDOR],"FIJO")</f>
        <v>ESTATUTO SIMPLIFICADO</v>
      </c>
      <c r="K37" s="53" t="str">
        <f>IF(ISTEXT(Tabla15[[#This Row],[CARRERA]]),Tabla15[[#This Row],[CARRERA]],Tabla15[[#This Row],[STATUS]])</f>
        <v>CARRERA ADMINISTRATIVA</v>
      </c>
      <c r="L37" s="63">
        <v>45000</v>
      </c>
      <c r="M37" s="64">
        <v>1148.33</v>
      </c>
      <c r="N37" s="63">
        <v>1368</v>
      </c>
      <c r="O37" s="63">
        <v>1291.5</v>
      </c>
      <c r="P37" s="29">
        <f>ROUND(Tabla15[[#This Row],[sbruto]]-Tabla15[[#This Row],[sneto]]-Tabla15[[#This Row],[ISR]]-Tabla15[[#This Row],[SFS]]-Tabla15[[#This Row],[AFP]],2)</f>
        <v>1275</v>
      </c>
      <c r="Q37" s="63">
        <v>39917.17</v>
      </c>
      <c r="R37" s="53" t="str">
        <f>_xlfn.XLOOKUP(Tabla15[[#This Row],[cedula]],Tabla8[Numero Documento],Tabla8[Gen])</f>
        <v>F</v>
      </c>
      <c r="S37" s="53" t="str">
        <f>_xlfn.XLOOKUP(Tabla15[[#This Row],[cedula]],Tabla8[Numero Documento],Tabla8[Lugar Designado Codigo])</f>
        <v>01.83</v>
      </c>
    </row>
    <row r="38" spans="1:19">
      <c r="A38" s="53" t="s">
        <v>3049</v>
      </c>
      <c r="B38" s="53" t="s">
        <v>2092</v>
      </c>
      <c r="C38" s="53" t="s">
        <v>3084</v>
      </c>
      <c r="D38" s="53" t="str">
        <f>Tabla15[[#This Row],[cedula]]&amp;Tabla15[[#This Row],[prog]]&amp;LEFT(Tabla15[[#This Row],[tipo]],3)</f>
        <v>0011011432901FIJ</v>
      </c>
      <c r="E38" s="53" t="s">
        <v>1746</v>
      </c>
      <c r="F38" s="53" t="s">
        <v>724</v>
      </c>
      <c r="G38" s="53" t="str">
        <f>_xlfn.XLOOKUP(Tabla15[[#This Row],[cedula]],Tabla8[Numero Documento],Tabla8[Lugar Designado])</f>
        <v>MINISTERIO DE CULTURA</v>
      </c>
      <c r="H38" s="53" t="s">
        <v>11</v>
      </c>
      <c r="I38" s="62"/>
      <c r="J38" s="53" t="str">
        <f>_xlfn.XLOOKUP(Tabla15[[#This Row],[cargo]],Tabla612[CARGO],Tabla612[CATEGORIA DEL SERVIDOR],"FIJO")</f>
        <v>ESTATUTO SIMPLIFICADO</v>
      </c>
      <c r="K38" s="53" t="str">
        <f>IF(ISTEXT(Tabla15[[#This Row],[CARRERA]]),Tabla15[[#This Row],[CARRERA]],Tabla15[[#This Row],[STATUS]])</f>
        <v>ESTATUTO SIMPLIFICADO</v>
      </c>
      <c r="L38" s="63">
        <v>45000</v>
      </c>
      <c r="M38" s="63">
        <v>1148.33</v>
      </c>
      <c r="N38" s="63">
        <v>1368</v>
      </c>
      <c r="O38" s="63">
        <v>1291.5</v>
      </c>
      <c r="P38" s="29">
        <f>ROUND(Tabla15[[#This Row],[sbruto]]-Tabla15[[#This Row],[sneto]]-Tabla15[[#This Row],[ISR]]-Tabla15[[#This Row],[SFS]]-Tabla15[[#This Row],[AFP]],2)</f>
        <v>25</v>
      </c>
      <c r="Q38" s="63">
        <v>41167.17</v>
      </c>
      <c r="R38" s="53" t="str">
        <f>_xlfn.XLOOKUP(Tabla15[[#This Row],[cedula]],Tabla8[Numero Documento],Tabla8[Gen])</f>
        <v>M</v>
      </c>
      <c r="S38" s="53" t="str">
        <f>_xlfn.XLOOKUP(Tabla15[[#This Row],[cedula]],Tabla8[Numero Documento],Tabla8[Lugar Designado Codigo])</f>
        <v>01.83</v>
      </c>
    </row>
    <row r="39" spans="1:19">
      <c r="A39" s="53" t="s">
        <v>3049</v>
      </c>
      <c r="B39" s="53" t="s">
        <v>1370</v>
      </c>
      <c r="C39" s="53" t="s">
        <v>3084</v>
      </c>
      <c r="D39" s="53" t="str">
        <f>Tabla15[[#This Row],[cedula]]&amp;Tabla15[[#This Row],[prog]]&amp;LEFT(Tabla15[[#This Row],[tipo]],3)</f>
        <v>0910001341701FIJ</v>
      </c>
      <c r="E39" s="53" t="s">
        <v>800</v>
      </c>
      <c r="F39" s="53" t="s">
        <v>30</v>
      </c>
      <c r="G39" s="53" t="str">
        <f>_xlfn.XLOOKUP(Tabla15[[#This Row],[cedula]],Tabla8[Numero Documento],Tabla8[Lugar Designado])</f>
        <v>MINISTERIO DE CULTURA</v>
      </c>
      <c r="H39" s="53" t="s">
        <v>11</v>
      </c>
      <c r="I39" s="62" t="str">
        <f>_xlfn.XLOOKUP(Tabla15[[#This Row],[cedula]],TCARRERA[CEDULA],TCARRERA[CATEGORIA DEL SERVIDOR],"")</f>
        <v>CARRERA ADMINISTRATIVA</v>
      </c>
      <c r="J39" s="53" t="str">
        <f>_xlfn.XLOOKUP(Tabla15[[#This Row],[cargo]],Tabla612[CARGO],Tabla612[CATEGORIA DEL SERVIDOR],"FIJO")</f>
        <v>ESTATUTO SIMPLIFICADO</v>
      </c>
      <c r="K39" s="53" t="str">
        <f>IF(ISTEXT(Tabla15[[#This Row],[CARRERA]]),Tabla15[[#This Row],[CARRERA]],Tabla15[[#This Row],[STATUS]])</f>
        <v>CARRERA ADMINISTRATIVA</v>
      </c>
      <c r="L39" s="63">
        <v>40000</v>
      </c>
      <c r="M39" s="64">
        <v>442.65</v>
      </c>
      <c r="N39" s="63">
        <v>1216</v>
      </c>
      <c r="O39" s="63">
        <v>1148</v>
      </c>
      <c r="P39" s="29">
        <f>ROUND(Tabla15[[#This Row],[sbruto]]-Tabla15[[#This Row],[sneto]]-Tabla15[[#This Row],[ISR]]-Tabla15[[#This Row],[SFS]]-Tabla15[[#This Row],[AFP]],2)</f>
        <v>15806.56</v>
      </c>
      <c r="Q39" s="63">
        <v>21386.79</v>
      </c>
      <c r="R39" s="53" t="str">
        <f>_xlfn.XLOOKUP(Tabla15[[#This Row],[cedula]],Tabla8[Numero Documento],Tabla8[Gen])</f>
        <v>M</v>
      </c>
      <c r="S39" s="53" t="str">
        <f>_xlfn.XLOOKUP(Tabla15[[#This Row],[cedula]],Tabla8[Numero Documento],Tabla8[Lugar Designado Codigo])</f>
        <v>01.83</v>
      </c>
    </row>
    <row r="40" spans="1:19">
      <c r="A40" s="53" t="s">
        <v>3049</v>
      </c>
      <c r="B40" s="53" t="s">
        <v>2076</v>
      </c>
      <c r="C40" s="53" t="s">
        <v>3084</v>
      </c>
      <c r="D40" s="53" t="str">
        <f>Tabla15[[#This Row],[cedula]]&amp;Tabla15[[#This Row],[prog]]&amp;LEFT(Tabla15[[#This Row],[tipo]],3)</f>
        <v>4021223775001FIJ</v>
      </c>
      <c r="E40" s="53" t="s">
        <v>1607</v>
      </c>
      <c r="F40" s="53" t="s">
        <v>389</v>
      </c>
      <c r="G40" s="53" t="str">
        <f>_xlfn.XLOOKUP(Tabla15[[#This Row],[cedula]],Tabla8[Numero Documento],Tabla8[Lugar Designado])</f>
        <v>MINISTERIO DE CULTURA</v>
      </c>
      <c r="H40" s="53" t="s">
        <v>11</v>
      </c>
      <c r="I40" s="62"/>
      <c r="J40" s="53" t="str">
        <f>_xlfn.XLOOKUP(Tabla15[[#This Row],[cargo]],Tabla612[CARGO],Tabla612[CATEGORIA DEL SERVIDOR],"FIJO")</f>
        <v>FIJO</v>
      </c>
      <c r="K40" s="53" t="str">
        <f>IF(ISTEXT(Tabla15[[#This Row],[CARRERA]]),Tabla15[[#This Row],[CARRERA]],Tabla15[[#This Row],[STATUS]])</f>
        <v>FIJO</v>
      </c>
      <c r="L40" s="63">
        <v>35000</v>
      </c>
      <c r="M40" s="64">
        <v>2559.67</v>
      </c>
      <c r="N40" s="63">
        <v>1064</v>
      </c>
      <c r="O40" s="63">
        <v>1004.5</v>
      </c>
      <c r="P40" s="29">
        <f>ROUND(Tabla15[[#This Row],[sbruto]]-Tabla15[[#This Row],[sneto]]-Tabla15[[#This Row],[ISR]]-Tabla15[[#This Row],[SFS]]-Tabla15[[#This Row],[AFP]],2)</f>
        <v>25</v>
      </c>
      <c r="Q40" s="63">
        <v>30346.83</v>
      </c>
      <c r="R40" s="53" t="str">
        <f>_xlfn.XLOOKUP(Tabla15[[#This Row],[cedula]],Tabla8[Numero Documento],Tabla8[Gen])</f>
        <v>F</v>
      </c>
      <c r="S40" s="53" t="str">
        <f>_xlfn.XLOOKUP(Tabla15[[#This Row],[cedula]],Tabla8[Numero Documento],Tabla8[Lugar Designado Codigo])</f>
        <v>01.83</v>
      </c>
    </row>
    <row r="41" spans="1:19">
      <c r="A41" s="53" t="s">
        <v>3049</v>
      </c>
      <c r="B41" s="53" t="s">
        <v>2195</v>
      </c>
      <c r="C41" s="53" t="s">
        <v>3084</v>
      </c>
      <c r="D41" s="53" t="str">
        <f>Tabla15[[#This Row],[cedula]]&amp;Tabla15[[#This Row],[prog]]&amp;LEFT(Tabla15[[#This Row],[tipo]],3)</f>
        <v>0011853481701FIJ</v>
      </c>
      <c r="E41" s="53" t="s">
        <v>1923</v>
      </c>
      <c r="F41" s="53" t="s">
        <v>10</v>
      </c>
      <c r="G41" s="53" t="str">
        <f>_xlfn.XLOOKUP(Tabla15[[#This Row],[cedula]],Tabla8[Numero Documento],Tabla8[Lugar Designado])</f>
        <v>MINISTERIO DE CULTURA</v>
      </c>
      <c r="H41" s="53" t="s">
        <v>11</v>
      </c>
      <c r="I41" s="62"/>
      <c r="J41" s="53" t="str">
        <f>_xlfn.XLOOKUP(Tabla15[[#This Row],[cargo]],Tabla612[CARGO],Tabla612[CATEGORIA DEL SERVIDOR],"FIJO")</f>
        <v>ESTATUTO SIMPLIFICADO</v>
      </c>
      <c r="K41" s="53" t="str">
        <f>IF(ISTEXT(Tabla15[[#This Row],[CARRERA]]),Tabla15[[#This Row],[CARRERA]],Tabla15[[#This Row],[STATUS]])</f>
        <v>ESTATUTO SIMPLIFICADO</v>
      </c>
      <c r="L41" s="63">
        <v>35000</v>
      </c>
      <c r="M41" s="65">
        <v>0</v>
      </c>
      <c r="N41" s="63">
        <v>1064</v>
      </c>
      <c r="O41" s="63">
        <v>1004.5</v>
      </c>
      <c r="P41" s="29">
        <f>ROUND(Tabla15[[#This Row],[sbruto]]-Tabla15[[#This Row],[sneto]]-Tabla15[[#This Row],[ISR]]-Tabla15[[#This Row],[SFS]]-Tabla15[[#This Row],[AFP]],2)</f>
        <v>25</v>
      </c>
      <c r="Q41" s="63">
        <v>32906.5</v>
      </c>
      <c r="R41" s="53" t="str">
        <f>_xlfn.XLOOKUP(Tabla15[[#This Row],[cedula]],Tabla8[Numero Documento],Tabla8[Gen])</f>
        <v>F</v>
      </c>
      <c r="S41" s="53" t="str">
        <f>_xlfn.XLOOKUP(Tabla15[[#This Row],[cedula]],Tabla8[Numero Documento],Tabla8[Lugar Designado Codigo])</f>
        <v>01.83</v>
      </c>
    </row>
    <row r="42" spans="1:19">
      <c r="A42" s="53" t="s">
        <v>3049</v>
      </c>
      <c r="B42" s="53" t="s">
        <v>2246</v>
      </c>
      <c r="C42" s="53" t="s">
        <v>3084</v>
      </c>
      <c r="D42" s="53" t="str">
        <f>Tabla15[[#This Row],[cedula]]&amp;Tabla15[[#This Row],[prog]]&amp;LEFT(Tabla15[[#This Row],[tipo]],3)</f>
        <v>0040012856701FIJ</v>
      </c>
      <c r="E42" s="53" t="s">
        <v>1924</v>
      </c>
      <c r="F42" s="53" t="s">
        <v>55</v>
      </c>
      <c r="G42" s="53" t="str">
        <f>_xlfn.XLOOKUP(Tabla15[[#This Row],[cedula]],Tabla8[Numero Documento],Tabla8[Lugar Designado])</f>
        <v>MINISTERIO DE CULTURA</v>
      </c>
      <c r="H42" s="53" t="s">
        <v>11</v>
      </c>
      <c r="I42" s="62"/>
      <c r="J42" s="53" t="str">
        <f>_xlfn.XLOOKUP(Tabla15[[#This Row],[cargo]],Tabla612[CARGO],Tabla612[CATEGORIA DEL SERVIDOR],"FIJO")</f>
        <v>FIJO</v>
      </c>
      <c r="K42" s="53" t="str">
        <f>IF(ISTEXT(Tabla15[[#This Row],[CARRERA]]),Tabla15[[#This Row],[CARRERA]],Tabla15[[#This Row],[STATUS]])</f>
        <v>FIJO</v>
      </c>
      <c r="L42" s="63">
        <v>35000</v>
      </c>
      <c r="M42" s="66">
        <v>0</v>
      </c>
      <c r="N42" s="63">
        <v>1064</v>
      </c>
      <c r="O42" s="63">
        <v>1004.5</v>
      </c>
      <c r="P42" s="29">
        <f>ROUND(Tabla15[[#This Row],[sbruto]]-Tabla15[[#This Row],[sneto]]-Tabla15[[#This Row],[ISR]]-Tabla15[[#This Row],[SFS]]-Tabla15[[#This Row],[AFP]],2)</f>
        <v>25</v>
      </c>
      <c r="Q42" s="63">
        <v>32906.5</v>
      </c>
      <c r="R42" s="53" t="str">
        <f>_xlfn.XLOOKUP(Tabla15[[#This Row],[cedula]],Tabla8[Numero Documento],Tabla8[Gen])</f>
        <v>F</v>
      </c>
      <c r="S42" s="53" t="str">
        <f>_xlfn.XLOOKUP(Tabla15[[#This Row],[cedula]],Tabla8[Numero Documento],Tabla8[Lugar Designado Codigo])</f>
        <v>01.83</v>
      </c>
    </row>
    <row r="43" spans="1:19">
      <c r="A43" s="53" t="s">
        <v>3049</v>
      </c>
      <c r="B43" s="53" t="s">
        <v>2216</v>
      </c>
      <c r="C43" s="53" t="s">
        <v>3087</v>
      </c>
      <c r="D43" s="53" t="str">
        <f>Tabla15[[#This Row],[cedula]]&amp;Tabla15[[#This Row],[prog]]&amp;LEFT(Tabla15[[#This Row],[tipo]],3)</f>
        <v>0010733020111FIJ</v>
      </c>
      <c r="E43" s="53" t="s">
        <v>286</v>
      </c>
      <c r="F43" s="53" t="s">
        <v>82</v>
      </c>
      <c r="G43" s="53" t="str">
        <f>_xlfn.XLOOKUP(Tabla15[[#This Row],[cedula]],Tabla8[Numero Documento],Tabla8[Lugar Designado])</f>
        <v>MINISTERIO DE CULTURA</v>
      </c>
      <c r="H43" s="53" t="s">
        <v>11</v>
      </c>
      <c r="I43" s="62"/>
      <c r="J43" s="53" t="str">
        <f>_xlfn.XLOOKUP(Tabla15[[#This Row],[cargo]],Tabla612[CARGO],Tabla612[CATEGORIA DEL SERVIDOR],"FIJO")</f>
        <v>FIJO</v>
      </c>
      <c r="K43" s="53" t="str">
        <f>IF(ISTEXT(Tabla15[[#This Row],[CARRERA]]),Tabla15[[#This Row],[CARRERA]],Tabla15[[#This Row],[STATUS]])</f>
        <v>FIJO</v>
      </c>
      <c r="L43" s="63">
        <v>35000</v>
      </c>
      <c r="M43" s="64">
        <v>6815.4</v>
      </c>
      <c r="N43" s="63">
        <v>1064</v>
      </c>
      <c r="O43" s="63">
        <v>1004.5</v>
      </c>
      <c r="P43" s="29">
        <f>ROUND(Tabla15[[#This Row],[sbruto]]-Tabla15[[#This Row],[sneto]]-Tabla15[[#This Row],[ISR]]-Tabla15[[#This Row],[SFS]]-Tabla15[[#This Row],[AFP]],2)</f>
        <v>1537.45</v>
      </c>
      <c r="Q43" s="63">
        <v>24578.65</v>
      </c>
      <c r="R43" s="53" t="str">
        <f>_xlfn.XLOOKUP(Tabla15[[#This Row],[cedula]],Tabla8[Numero Documento],Tabla8[Gen])</f>
        <v>F</v>
      </c>
      <c r="S43" s="53" t="str">
        <f>_xlfn.XLOOKUP(Tabla15[[#This Row],[cedula]],Tabla8[Numero Documento],Tabla8[Lugar Designado Codigo])</f>
        <v>01.83</v>
      </c>
    </row>
    <row r="44" spans="1:19">
      <c r="A44" s="53" t="s">
        <v>3049</v>
      </c>
      <c r="B44" s="53" t="s">
        <v>2124</v>
      </c>
      <c r="C44" s="53" t="s">
        <v>3084</v>
      </c>
      <c r="D44" s="53" t="str">
        <f>Tabla15[[#This Row],[cedula]]&amp;Tabla15[[#This Row],[prog]]&amp;LEFT(Tabla15[[#This Row],[tipo]],3)</f>
        <v>0011269176101FIJ</v>
      </c>
      <c r="E44" s="53" t="s">
        <v>1846</v>
      </c>
      <c r="F44" s="53" t="s">
        <v>389</v>
      </c>
      <c r="G44" s="53" t="str">
        <f>_xlfn.XLOOKUP(Tabla15[[#This Row],[cedula]],Tabla8[Numero Documento],Tabla8[Lugar Designado])</f>
        <v>MINISTERIO DE CULTURA</v>
      </c>
      <c r="H44" s="53" t="s">
        <v>11</v>
      </c>
      <c r="I44" s="62"/>
      <c r="J44" s="53" t="str">
        <f>_xlfn.XLOOKUP(Tabla15[[#This Row],[cargo]],Tabla612[CARGO],Tabla612[CATEGORIA DEL SERVIDOR],"FIJO")</f>
        <v>FIJO</v>
      </c>
      <c r="K44" s="53" t="str">
        <f>IF(ISTEXT(Tabla15[[#This Row],[CARRERA]]),Tabla15[[#This Row],[CARRERA]],Tabla15[[#This Row],[STATUS]])</f>
        <v>FIJO</v>
      </c>
      <c r="L44" s="63">
        <v>31500</v>
      </c>
      <c r="M44" s="66">
        <v>0</v>
      </c>
      <c r="N44" s="63">
        <v>957.6</v>
      </c>
      <c r="O44" s="63">
        <v>904.05</v>
      </c>
      <c r="P44" s="29">
        <f>ROUND(Tabla15[[#This Row],[sbruto]]-Tabla15[[#This Row],[sneto]]-Tabla15[[#This Row],[ISR]]-Tabla15[[#This Row],[SFS]]-Tabla15[[#This Row],[AFP]],2)</f>
        <v>25</v>
      </c>
      <c r="Q44" s="63">
        <v>29613.35</v>
      </c>
      <c r="R44" s="53" t="str">
        <f>_xlfn.XLOOKUP(Tabla15[[#This Row],[cedula]],Tabla8[Numero Documento],Tabla8[Gen])</f>
        <v>M</v>
      </c>
      <c r="S44" s="53" t="str">
        <f>_xlfn.XLOOKUP(Tabla15[[#This Row],[cedula]],Tabla8[Numero Documento],Tabla8[Lugar Designado Codigo])</f>
        <v>01.83</v>
      </c>
    </row>
    <row r="45" spans="1:19">
      <c r="A45" s="53" t="s">
        <v>3049</v>
      </c>
      <c r="B45" s="53" t="s">
        <v>2189</v>
      </c>
      <c r="C45" s="53" t="s">
        <v>3084</v>
      </c>
      <c r="D45" s="53" t="str">
        <f>Tabla15[[#This Row],[cedula]]&amp;Tabla15[[#This Row],[prog]]&amp;LEFT(Tabla15[[#This Row],[tipo]],3)</f>
        <v>0480079951401FIJ</v>
      </c>
      <c r="E45" s="53" t="s">
        <v>1086</v>
      </c>
      <c r="F45" s="53" t="s">
        <v>1087</v>
      </c>
      <c r="G45" s="53" t="str">
        <f>_xlfn.XLOOKUP(Tabla15[[#This Row],[cedula]],Tabla8[Numero Documento],Tabla8[Lugar Designado])</f>
        <v>MINISTERIO DE CULTURA</v>
      </c>
      <c r="H45" s="53" t="s">
        <v>11</v>
      </c>
      <c r="I45" s="62"/>
      <c r="J45" s="53" t="str">
        <f>_xlfn.XLOOKUP(Tabla15[[#This Row],[cargo]],Tabla612[CARGO],Tabla612[CATEGORIA DEL SERVIDOR],"FIJO")</f>
        <v>FIJO</v>
      </c>
      <c r="K45" s="53" t="str">
        <f>IF(ISTEXT(Tabla15[[#This Row],[CARRERA]]),Tabla15[[#This Row],[CARRERA]],Tabla15[[#This Row],[STATUS]])</f>
        <v>FIJO</v>
      </c>
      <c r="L45" s="63">
        <v>30000</v>
      </c>
      <c r="M45" s="67">
        <v>0</v>
      </c>
      <c r="N45" s="63">
        <v>912</v>
      </c>
      <c r="O45" s="63">
        <v>861</v>
      </c>
      <c r="P45" s="29">
        <f>ROUND(Tabla15[[#This Row],[sbruto]]-Tabla15[[#This Row],[sneto]]-Tabla15[[#This Row],[ISR]]-Tabla15[[#This Row],[SFS]]-Tabla15[[#This Row],[AFP]],2)</f>
        <v>9849.99</v>
      </c>
      <c r="Q45" s="63">
        <v>18377.009999999998</v>
      </c>
      <c r="R45" s="53" t="str">
        <f>_xlfn.XLOOKUP(Tabla15[[#This Row],[cedula]],Tabla8[Numero Documento],Tabla8[Gen])</f>
        <v>M</v>
      </c>
      <c r="S45" s="53" t="str">
        <f>_xlfn.XLOOKUP(Tabla15[[#This Row],[cedula]],Tabla8[Numero Documento],Tabla8[Lugar Designado Codigo])</f>
        <v>01.83</v>
      </c>
    </row>
    <row r="46" spans="1:19">
      <c r="A46" s="53" t="s">
        <v>3049</v>
      </c>
      <c r="B46" s="53" t="s">
        <v>2219</v>
      </c>
      <c r="C46" s="53" t="s">
        <v>3084</v>
      </c>
      <c r="D46" s="53" t="str">
        <f>Tabla15[[#This Row],[cedula]]&amp;Tabla15[[#This Row],[prog]]&amp;LEFT(Tabla15[[#This Row],[tipo]],3)</f>
        <v>0010005651401FIJ</v>
      </c>
      <c r="E46" s="53" t="s">
        <v>229</v>
      </c>
      <c r="F46" s="53" t="s">
        <v>196</v>
      </c>
      <c r="G46" s="53" t="str">
        <f>_xlfn.XLOOKUP(Tabla15[[#This Row],[cedula]],Tabla8[Numero Documento],Tabla8[Lugar Designado])</f>
        <v>MINISTERIO DE CULTURA</v>
      </c>
      <c r="H46" s="53" t="s">
        <v>11</v>
      </c>
      <c r="I46" s="62"/>
      <c r="J46" s="53" t="str">
        <f>_xlfn.XLOOKUP(Tabla15[[#This Row],[cargo]],Tabla612[CARGO],Tabla612[CATEGORIA DEL SERVIDOR],"FIJO")</f>
        <v>FIJO</v>
      </c>
      <c r="K46" s="53" t="str">
        <f>IF(ISTEXT(Tabla15[[#This Row],[CARRERA]]),Tabla15[[#This Row],[CARRERA]],Tabla15[[#This Row],[STATUS]])</f>
        <v>FIJO</v>
      </c>
      <c r="L46" s="63">
        <v>30000</v>
      </c>
      <c r="M46" s="67">
        <v>0</v>
      </c>
      <c r="N46" s="63">
        <v>912</v>
      </c>
      <c r="O46" s="63">
        <v>861</v>
      </c>
      <c r="P46" s="29">
        <f>ROUND(Tabla15[[#This Row],[sbruto]]-Tabla15[[#This Row],[sneto]]-Tabla15[[#This Row],[ISR]]-Tabla15[[#This Row],[SFS]]-Tabla15[[#This Row],[AFP]],2)</f>
        <v>25</v>
      </c>
      <c r="Q46" s="63">
        <v>28202</v>
      </c>
      <c r="R46" s="53" t="str">
        <f>_xlfn.XLOOKUP(Tabla15[[#This Row],[cedula]],Tabla8[Numero Documento],Tabla8[Gen])</f>
        <v>M</v>
      </c>
      <c r="S46" s="53" t="str">
        <f>_xlfn.XLOOKUP(Tabla15[[#This Row],[cedula]],Tabla8[Numero Documento],Tabla8[Lugar Designado Codigo])</f>
        <v>01.83</v>
      </c>
    </row>
    <row r="47" spans="1:19">
      <c r="A47" s="53" t="s">
        <v>3049</v>
      </c>
      <c r="B47" s="53" t="s">
        <v>2217</v>
      </c>
      <c r="C47" s="53" t="s">
        <v>3084</v>
      </c>
      <c r="D47" s="53" t="str">
        <f>Tabla15[[#This Row],[cedula]]&amp;Tabla15[[#This Row],[prog]]&amp;LEFT(Tabla15[[#This Row],[tipo]],3)</f>
        <v>0010143186401FIJ</v>
      </c>
      <c r="E47" s="53" t="s">
        <v>3332</v>
      </c>
      <c r="F47" s="53" t="s">
        <v>802</v>
      </c>
      <c r="G47" s="53" t="str">
        <f>_xlfn.XLOOKUP(Tabla15[[#This Row],[cedula]],Tabla8[Numero Documento],Tabla8[Lugar Designado])</f>
        <v>MINISTERIO DE CULTURA</v>
      </c>
      <c r="H47" s="53" t="s">
        <v>11</v>
      </c>
      <c r="I47" s="62"/>
      <c r="J47" s="53" t="str">
        <f>_xlfn.XLOOKUP(Tabla15[[#This Row],[cargo]],Tabla612[CARGO],Tabla612[CATEGORIA DEL SERVIDOR],"FIJO")</f>
        <v>FIJO</v>
      </c>
      <c r="K47" s="53" t="str">
        <f>IF(ISTEXT(Tabla15[[#This Row],[CARRERA]]),Tabla15[[#This Row],[CARRERA]],Tabla15[[#This Row],[STATUS]])</f>
        <v>FIJO</v>
      </c>
      <c r="L47" s="63">
        <v>27205.34</v>
      </c>
      <c r="M47" s="67">
        <v>0</v>
      </c>
      <c r="N47" s="63">
        <v>827.04</v>
      </c>
      <c r="O47" s="63">
        <v>780.79</v>
      </c>
      <c r="P47" s="29">
        <f>ROUND(Tabla15[[#This Row],[sbruto]]-Tabla15[[#This Row],[sneto]]-Tabla15[[#This Row],[ISR]]-Tabla15[[#This Row],[SFS]]-Tabla15[[#This Row],[AFP]],2)</f>
        <v>25</v>
      </c>
      <c r="Q47" s="63">
        <v>25572.51</v>
      </c>
      <c r="R47" s="53" t="str">
        <f>_xlfn.XLOOKUP(Tabla15[[#This Row],[cedula]],Tabla8[Numero Documento],Tabla8[Gen])</f>
        <v>F</v>
      </c>
      <c r="S47" s="53" t="str">
        <f>_xlfn.XLOOKUP(Tabla15[[#This Row],[cedula]],Tabla8[Numero Documento],Tabla8[Lugar Designado Codigo])</f>
        <v>01.83</v>
      </c>
    </row>
    <row r="48" spans="1:19">
      <c r="A48" s="53" t="s">
        <v>3049</v>
      </c>
      <c r="B48" s="53" t="s">
        <v>2170</v>
      </c>
      <c r="C48" s="53" t="s">
        <v>3084</v>
      </c>
      <c r="D48" s="53" t="str">
        <f>Tabla15[[#This Row],[cedula]]&amp;Tabla15[[#This Row],[prog]]&amp;LEFT(Tabla15[[#This Row],[tipo]],3)</f>
        <v>0010002201101FIJ</v>
      </c>
      <c r="E48" s="53" t="s">
        <v>228</v>
      </c>
      <c r="F48" s="53" t="s">
        <v>196</v>
      </c>
      <c r="G48" s="53" t="str">
        <f>_xlfn.XLOOKUP(Tabla15[[#This Row],[cedula]],Tabla8[Numero Documento],Tabla8[Lugar Designado])</f>
        <v>MINISTERIO DE CULTURA</v>
      </c>
      <c r="H48" s="53" t="s">
        <v>11</v>
      </c>
      <c r="I48" s="62"/>
      <c r="J48" s="53" t="str">
        <f>_xlfn.XLOOKUP(Tabla15[[#This Row],[cargo]],Tabla612[CARGO],Tabla612[CATEGORIA DEL SERVIDOR],"FIJO")</f>
        <v>FIJO</v>
      </c>
      <c r="K48" s="53" t="str">
        <f>IF(ISTEXT(Tabla15[[#This Row],[CARRERA]]),Tabla15[[#This Row],[CARRERA]],Tabla15[[#This Row],[STATUS]])</f>
        <v>FIJO</v>
      </c>
      <c r="L48" s="63">
        <v>26250</v>
      </c>
      <c r="M48" s="65">
        <v>0</v>
      </c>
      <c r="N48" s="63">
        <v>798</v>
      </c>
      <c r="O48" s="63">
        <v>753.38</v>
      </c>
      <c r="P48" s="29">
        <f>ROUND(Tabla15[[#This Row],[sbruto]]-Tabla15[[#This Row],[sneto]]-Tabla15[[#This Row],[ISR]]-Tabla15[[#This Row],[SFS]]-Tabla15[[#This Row],[AFP]],2)</f>
        <v>25</v>
      </c>
      <c r="Q48" s="63">
        <v>24673.62</v>
      </c>
      <c r="R48" s="53" t="str">
        <f>_xlfn.XLOOKUP(Tabla15[[#This Row],[cedula]],Tabla8[Numero Documento],Tabla8[Gen])</f>
        <v>M</v>
      </c>
      <c r="S48" s="53" t="str">
        <f>_xlfn.XLOOKUP(Tabla15[[#This Row],[cedula]],Tabla8[Numero Documento],Tabla8[Lugar Designado Codigo])</f>
        <v>01.83</v>
      </c>
    </row>
    <row r="49" spans="1:19">
      <c r="A49" s="53" t="s">
        <v>3049</v>
      </c>
      <c r="B49" s="53" t="s">
        <v>2058</v>
      </c>
      <c r="C49" s="53" t="s">
        <v>3084</v>
      </c>
      <c r="D49" s="53" t="str">
        <f>Tabla15[[#This Row],[cedula]]&amp;Tabla15[[#This Row],[prog]]&amp;LEFT(Tabla15[[#This Row],[tipo]],3)</f>
        <v>0010057529901FIJ</v>
      </c>
      <c r="E49" s="53" t="s">
        <v>1268</v>
      </c>
      <c r="F49" s="53" t="s">
        <v>104</v>
      </c>
      <c r="G49" s="53" t="str">
        <f>_xlfn.XLOOKUP(Tabla15[[#This Row],[cedula]],Tabla8[Numero Documento],Tabla8[Lugar Designado])</f>
        <v>MINISTERIO DE CULTURA</v>
      </c>
      <c r="H49" s="53" t="s">
        <v>11</v>
      </c>
      <c r="I49" s="62"/>
      <c r="J49" s="53" t="str">
        <f>_xlfn.XLOOKUP(Tabla15[[#This Row],[cargo]],Tabla612[CARGO],Tabla612[CATEGORIA DEL SERVIDOR],"FIJO")</f>
        <v>FIJO</v>
      </c>
      <c r="K49" s="53" t="str">
        <f>IF(ISTEXT(Tabla15[[#This Row],[CARRERA]]),Tabla15[[#This Row],[CARRERA]],Tabla15[[#This Row],[STATUS]])</f>
        <v>FIJO</v>
      </c>
      <c r="L49" s="63">
        <v>25000</v>
      </c>
      <c r="M49" s="65">
        <v>0</v>
      </c>
      <c r="N49" s="63">
        <v>760</v>
      </c>
      <c r="O49" s="63">
        <v>717.5</v>
      </c>
      <c r="P49" s="29">
        <f>ROUND(Tabla15[[#This Row],[sbruto]]-Tabla15[[#This Row],[sneto]]-Tabla15[[#This Row],[ISR]]-Tabla15[[#This Row],[SFS]]-Tabla15[[#This Row],[AFP]],2)</f>
        <v>25</v>
      </c>
      <c r="Q49" s="63">
        <v>23497.5</v>
      </c>
      <c r="R49" s="53" t="str">
        <f>_xlfn.XLOOKUP(Tabla15[[#This Row],[cedula]],Tabla8[Numero Documento],Tabla8[Gen])</f>
        <v>F</v>
      </c>
      <c r="S49" s="53" t="str">
        <f>_xlfn.XLOOKUP(Tabla15[[#This Row],[cedula]],Tabla8[Numero Documento],Tabla8[Lugar Designado Codigo])</f>
        <v>01.83</v>
      </c>
    </row>
    <row r="50" spans="1:19">
      <c r="A50" s="53" t="s">
        <v>3049</v>
      </c>
      <c r="B50" s="53" t="s">
        <v>2233</v>
      </c>
      <c r="C50" s="53" t="s">
        <v>3084</v>
      </c>
      <c r="D50" s="53" t="str">
        <f>Tabla15[[#This Row],[cedula]]&amp;Tabla15[[#This Row],[prog]]&amp;LEFT(Tabla15[[#This Row],[tipo]],3)</f>
        <v>0250041720501FIJ</v>
      </c>
      <c r="E50" s="53" t="s">
        <v>955</v>
      </c>
      <c r="F50" s="53" t="s">
        <v>251</v>
      </c>
      <c r="G50" s="53" t="str">
        <f>_xlfn.XLOOKUP(Tabla15[[#This Row],[cedula]],Tabla8[Numero Documento],Tabla8[Lugar Designado])</f>
        <v>MINISTERIO DE CULTURA</v>
      </c>
      <c r="H50" s="53" t="s">
        <v>11</v>
      </c>
      <c r="I50" s="62"/>
      <c r="J50" s="53" t="str">
        <f>_xlfn.XLOOKUP(Tabla15[[#This Row],[cargo]],Tabla612[CARGO],Tabla612[CATEGORIA DEL SERVIDOR],"FIJO")</f>
        <v>FIJO</v>
      </c>
      <c r="K50" s="53" t="str">
        <f>IF(ISTEXT(Tabla15[[#This Row],[CARRERA]]),Tabla15[[#This Row],[CARRERA]],Tabla15[[#This Row],[STATUS]])</f>
        <v>FIJO</v>
      </c>
      <c r="L50" s="63">
        <v>25000</v>
      </c>
      <c r="M50" s="67">
        <v>0</v>
      </c>
      <c r="N50" s="63">
        <v>760</v>
      </c>
      <c r="O50" s="63">
        <v>717.5</v>
      </c>
      <c r="P50" s="29">
        <f>ROUND(Tabla15[[#This Row],[sbruto]]-Tabla15[[#This Row],[sneto]]-Tabla15[[#This Row],[ISR]]-Tabla15[[#This Row],[SFS]]-Tabla15[[#This Row],[AFP]],2)</f>
        <v>6467.59</v>
      </c>
      <c r="Q50" s="63">
        <v>17054.91</v>
      </c>
      <c r="R50" s="53" t="str">
        <f>_xlfn.XLOOKUP(Tabla15[[#This Row],[cedula]],Tabla8[Numero Documento],Tabla8[Gen])</f>
        <v>M</v>
      </c>
      <c r="S50" s="53" t="str">
        <f>_xlfn.XLOOKUP(Tabla15[[#This Row],[cedula]],Tabla8[Numero Documento],Tabla8[Lugar Designado Codigo])</f>
        <v>01.83</v>
      </c>
    </row>
    <row r="51" spans="1:19">
      <c r="A51" s="53" t="s">
        <v>3049</v>
      </c>
      <c r="B51" s="53" t="s">
        <v>2253</v>
      </c>
      <c r="C51" s="53" t="s">
        <v>3084</v>
      </c>
      <c r="D51" s="53" t="str">
        <f>Tabla15[[#This Row],[cedula]]&amp;Tabla15[[#This Row],[prog]]&amp;LEFT(Tabla15[[#This Row],[tipo]],3)</f>
        <v>0010038506101FIJ</v>
      </c>
      <c r="E51" s="53" t="s">
        <v>804</v>
      </c>
      <c r="F51" s="53" t="s">
        <v>805</v>
      </c>
      <c r="G51" s="53" t="str">
        <f>_xlfn.XLOOKUP(Tabla15[[#This Row],[cedula]],Tabla8[Numero Documento],Tabla8[Lugar Designado])</f>
        <v>MINISTERIO DE CULTURA</v>
      </c>
      <c r="H51" s="53" t="s">
        <v>11</v>
      </c>
      <c r="I51" s="62"/>
      <c r="J51" s="53" t="str">
        <f>_xlfn.XLOOKUP(Tabla15[[#This Row],[cargo]],Tabla612[CARGO],Tabla612[CATEGORIA DEL SERVIDOR],"FIJO")</f>
        <v>ESTATUTO SIMPLIFICADO</v>
      </c>
      <c r="K51" s="53" t="str">
        <f>IF(ISTEXT(Tabla15[[#This Row],[CARRERA]]),Tabla15[[#This Row],[CARRERA]],Tabla15[[#This Row],[STATUS]])</f>
        <v>ESTATUTO SIMPLIFICADO</v>
      </c>
      <c r="L51" s="63">
        <v>25000</v>
      </c>
      <c r="M51" s="67">
        <v>0</v>
      </c>
      <c r="N51" s="63">
        <v>760</v>
      </c>
      <c r="O51" s="63">
        <v>717.5</v>
      </c>
      <c r="P51" s="29">
        <f>ROUND(Tabla15[[#This Row],[sbruto]]-Tabla15[[#This Row],[sneto]]-Tabla15[[#This Row],[ISR]]-Tabla15[[#This Row],[SFS]]-Tabla15[[#This Row],[AFP]],2)</f>
        <v>3873</v>
      </c>
      <c r="Q51" s="63">
        <v>19649.5</v>
      </c>
      <c r="R51" s="53" t="str">
        <f>_xlfn.XLOOKUP(Tabla15[[#This Row],[cedula]],Tabla8[Numero Documento],Tabla8[Gen])</f>
        <v>F</v>
      </c>
      <c r="S51" s="53" t="str">
        <f>_xlfn.XLOOKUP(Tabla15[[#This Row],[cedula]],Tabla8[Numero Documento],Tabla8[Lugar Designado Codigo])</f>
        <v>01.83</v>
      </c>
    </row>
    <row r="52" spans="1:19">
      <c r="A52" s="53" t="s">
        <v>3049</v>
      </c>
      <c r="B52" s="53" t="s">
        <v>2470</v>
      </c>
      <c r="C52" s="53" t="s">
        <v>3087</v>
      </c>
      <c r="D52" s="53" t="str">
        <f>Tabla15[[#This Row],[cedula]]&amp;Tabla15[[#This Row],[prog]]&amp;LEFT(Tabla15[[#This Row],[tipo]],3)</f>
        <v>4022074273411FIJ</v>
      </c>
      <c r="E52" s="53" t="s">
        <v>1047</v>
      </c>
      <c r="F52" s="53" t="s">
        <v>210</v>
      </c>
      <c r="G52" s="53" t="str">
        <f>_xlfn.XLOOKUP(Tabla15[[#This Row],[cedula]],Tabla8[Numero Documento],Tabla8[Lugar Designado])</f>
        <v>MINISTERIO DE CULTURA</v>
      </c>
      <c r="H52" s="53" t="s">
        <v>11</v>
      </c>
      <c r="I52" s="62"/>
      <c r="J52" s="53" t="str">
        <f>_xlfn.XLOOKUP(Tabla15[[#This Row],[cargo]],Tabla612[CARGO],Tabla612[CATEGORIA DEL SERVIDOR],"FIJO")</f>
        <v>FIJO</v>
      </c>
      <c r="K52" s="53" t="str">
        <f>IF(ISTEXT(Tabla15[[#This Row],[CARRERA]]),Tabla15[[#This Row],[CARRERA]],Tabla15[[#This Row],[STATUS]])</f>
        <v>FIJO</v>
      </c>
      <c r="L52" s="63">
        <v>25000</v>
      </c>
      <c r="M52" s="66">
        <v>0</v>
      </c>
      <c r="N52" s="63">
        <v>760</v>
      </c>
      <c r="O52" s="63">
        <v>717.5</v>
      </c>
      <c r="P52" s="29">
        <f>ROUND(Tabla15[[#This Row],[sbruto]]-Tabla15[[#This Row],[sneto]]-Tabla15[[#This Row],[ISR]]-Tabla15[[#This Row],[SFS]]-Tabla15[[#This Row],[AFP]],2)</f>
        <v>25</v>
      </c>
      <c r="Q52" s="63">
        <v>23497.5</v>
      </c>
      <c r="R52" s="53" t="str">
        <f>_xlfn.XLOOKUP(Tabla15[[#This Row],[cedula]],Tabla8[Numero Documento],Tabla8[Gen])</f>
        <v>M</v>
      </c>
      <c r="S52" s="53" t="str">
        <f>_xlfn.XLOOKUP(Tabla15[[#This Row],[cedula]],Tabla8[Numero Documento],Tabla8[Lugar Designado Codigo])</f>
        <v>01.83</v>
      </c>
    </row>
    <row r="53" spans="1:19">
      <c r="A53" s="53" t="s">
        <v>3049</v>
      </c>
      <c r="B53" s="53" t="s">
        <v>3058</v>
      </c>
      <c r="C53" s="53" t="s">
        <v>3084</v>
      </c>
      <c r="D53" s="53" t="str">
        <f>Tabla15[[#This Row],[cedula]]&amp;Tabla15[[#This Row],[prog]]&amp;LEFT(Tabla15[[#This Row],[tipo]],3)</f>
        <v>0680055333801FIJ</v>
      </c>
      <c r="E53" s="53" t="s">
        <v>3072</v>
      </c>
      <c r="F53" s="53" t="s">
        <v>724</v>
      </c>
      <c r="G53" s="53" t="str">
        <f>_xlfn.XLOOKUP(Tabla15[[#This Row],[cedula]],Tabla8[Numero Documento],Tabla8[Lugar Designado])</f>
        <v>MINISTERIO DE CULTURA</v>
      </c>
      <c r="H53" s="53" t="s">
        <v>11</v>
      </c>
      <c r="I53" s="62"/>
      <c r="J53" s="53" t="str">
        <f>_xlfn.XLOOKUP(Tabla15[[#This Row],[cargo]],Tabla612[CARGO],Tabla612[CATEGORIA DEL SERVIDOR],"FIJO")</f>
        <v>ESTATUTO SIMPLIFICADO</v>
      </c>
      <c r="K53" s="53" t="str">
        <f>IF(ISTEXT(Tabla15[[#This Row],[CARRERA]]),Tabla15[[#This Row],[CARRERA]],Tabla15[[#This Row],[STATUS]])</f>
        <v>ESTATUTO SIMPLIFICADO</v>
      </c>
      <c r="L53" s="63">
        <v>24000</v>
      </c>
      <c r="M53" s="67">
        <v>0</v>
      </c>
      <c r="N53" s="63">
        <v>729.6</v>
      </c>
      <c r="O53" s="63">
        <v>688.8</v>
      </c>
      <c r="P53" s="29">
        <f>ROUND(Tabla15[[#This Row],[sbruto]]-Tabla15[[#This Row],[sneto]]-Tabla15[[#This Row],[ISR]]-Tabla15[[#This Row],[SFS]]-Tabla15[[#This Row],[AFP]],2)</f>
        <v>25</v>
      </c>
      <c r="Q53" s="63">
        <v>22556.6</v>
      </c>
      <c r="R53" s="53" t="str">
        <f>_xlfn.XLOOKUP(Tabla15[[#This Row],[cedula]],Tabla8[Numero Documento],Tabla8[Gen])</f>
        <v>M</v>
      </c>
      <c r="S53" s="53" t="str">
        <f>_xlfn.XLOOKUP(Tabla15[[#This Row],[cedula]],Tabla8[Numero Documento],Tabla8[Lugar Designado Codigo])</f>
        <v>01.83</v>
      </c>
    </row>
    <row r="54" spans="1:19">
      <c r="A54" s="53" t="s">
        <v>3049</v>
      </c>
      <c r="B54" s="53" t="s">
        <v>2041</v>
      </c>
      <c r="C54" s="53" t="s">
        <v>3084</v>
      </c>
      <c r="D54" s="53" t="str">
        <f>Tabla15[[#This Row],[cedula]]&amp;Tabla15[[#This Row],[prog]]&amp;LEFT(Tabla15[[#This Row],[tipo]],3)</f>
        <v>4022834108301FIJ</v>
      </c>
      <c r="E54" s="53" t="s">
        <v>1600</v>
      </c>
      <c r="F54" s="53" t="s">
        <v>1601</v>
      </c>
      <c r="G54" s="53" t="str">
        <f>_xlfn.XLOOKUP(Tabla15[[#This Row],[cedula]],Tabla8[Numero Documento],Tabla8[Lugar Designado])</f>
        <v>MINISTERIO DE CULTURA</v>
      </c>
      <c r="H54" s="53" t="s">
        <v>11</v>
      </c>
      <c r="I54" s="62"/>
      <c r="J54" s="53" t="str">
        <f>_xlfn.XLOOKUP(Tabla15[[#This Row],[cargo]],Tabla612[CARGO],Tabla612[CATEGORIA DEL SERVIDOR],"FIJO")</f>
        <v>ESTATUTO SIMPLIFICADO</v>
      </c>
      <c r="K54" s="53" t="str">
        <f>IF(ISTEXT(Tabla15[[#This Row],[CARRERA]]),Tabla15[[#This Row],[CARRERA]],Tabla15[[#This Row],[STATUS]])</f>
        <v>ESTATUTO SIMPLIFICADO</v>
      </c>
      <c r="L54" s="63">
        <v>24000</v>
      </c>
      <c r="M54" s="65">
        <v>0</v>
      </c>
      <c r="N54" s="63">
        <v>729.6</v>
      </c>
      <c r="O54" s="63">
        <v>688.8</v>
      </c>
      <c r="P54" s="29">
        <f>ROUND(Tabla15[[#This Row],[sbruto]]-Tabla15[[#This Row],[sneto]]-Tabla15[[#This Row],[ISR]]-Tabla15[[#This Row],[SFS]]-Tabla15[[#This Row],[AFP]],2)</f>
        <v>12644.26</v>
      </c>
      <c r="Q54" s="63">
        <v>9937.34</v>
      </c>
      <c r="R54" s="53" t="str">
        <f>_xlfn.XLOOKUP(Tabla15[[#This Row],[cedula]],Tabla8[Numero Documento],Tabla8[Gen])</f>
        <v>M</v>
      </c>
      <c r="S54" s="53" t="str">
        <f>_xlfn.XLOOKUP(Tabla15[[#This Row],[cedula]],Tabla8[Numero Documento],Tabla8[Lugar Designado Codigo])</f>
        <v>01.83</v>
      </c>
    </row>
    <row r="55" spans="1:19">
      <c r="A55" s="53" t="s">
        <v>3049</v>
      </c>
      <c r="B55" s="53" t="s">
        <v>3304</v>
      </c>
      <c r="C55" s="53" t="s">
        <v>3084</v>
      </c>
      <c r="D55" s="53" t="str">
        <f>Tabla15[[#This Row],[cedula]]&amp;Tabla15[[#This Row],[prog]]&amp;LEFT(Tabla15[[#This Row],[tipo]],3)</f>
        <v>0011485582801FIJ</v>
      </c>
      <c r="E55" s="53" t="s">
        <v>3272</v>
      </c>
      <c r="F55" s="53" t="s">
        <v>1601</v>
      </c>
      <c r="G55" s="53" t="str">
        <f>_xlfn.XLOOKUP(Tabla15[[#This Row],[cedula]],Tabla8[Numero Documento],Tabla8[Lugar Designado])</f>
        <v>MINISTERIO DE CULTURA</v>
      </c>
      <c r="H55" s="53" t="s">
        <v>11</v>
      </c>
      <c r="I55" s="62"/>
      <c r="J55" s="53" t="str">
        <f>_xlfn.XLOOKUP(Tabla15[[#This Row],[cargo]],Tabla612[CARGO],Tabla612[CATEGORIA DEL SERVIDOR],"FIJO")</f>
        <v>ESTATUTO SIMPLIFICADO</v>
      </c>
      <c r="K55" s="53" t="str">
        <f>IF(ISTEXT(Tabla15[[#This Row],[CARRERA]]),Tabla15[[#This Row],[CARRERA]],Tabla15[[#This Row],[STATUS]])</f>
        <v>ESTATUTO SIMPLIFICADO</v>
      </c>
      <c r="L55" s="63">
        <v>24000</v>
      </c>
      <c r="M55" s="66">
        <v>0</v>
      </c>
      <c r="N55" s="63">
        <v>729.6</v>
      </c>
      <c r="O55" s="63">
        <v>688.8</v>
      </c>
      <c r="P55" s="29">
        <f>ROUND(Tabla15[[#This Row],[sbruto]]-Tabla15[[#This Row],[sneto]]-Tabla15[[#This Row],[ISR]]-Tabla15[[#This Row],[SFS]]-Tabla15[[#This Row],[AFP]],2)</f>
        <v>5071</v>
      </c>
      <c r="Q55" s="63">
        <v>17510.599999999999</v>
      </c>
      <c r="R55" s="53" t="str">
        <f>_xlfn.XLOOKUP(Tabla15[[#This Row],[cedula]],Tabla8[Numero Documento],Tabla8[Gen])</f>
        <v>M</v>
      </c>
      <c r="S55" s="53" t="str">
        <f>_xlfn.XLOOKUP(Tabla15[[#This Row],[cedula]],Tabla8[Numero Documento],Tabla8[Lugar Designado Codigo])</f>
        <v>01.83</v>
      </c>
    </row>
    <row r="56" spans="1:19">
      <c r="A56" s="53" t="s">
        <v>3049</v>
      </c>
      <c r="B56" s="53" t="s">
        <v>1339</v>
      </c>
      <c r="C56" s="53" t="s">
        <v>3084</v>
      </c>
      <c r="D56" s="53" t="str">
        <f>Tabla15[[#This Row],[cedula]]&amp;Tabla15[[#This Row],[prog]]&amp;LEFT(Tabla15[[#This Row],[tipo]],3)</f>
        <v>0010416477701FIJ</v>
      </c>
      <c r="E56" s="53" t="s">
        <v>788</v>
      </c>
      <c r="F56" s="53" t="s">
        <v>507</v>
      </c>
      <c r="G56" s="53" t="str">
        <f>_xlfn.XLOOKUP(Tabla15[[#This Row],[cedula]],Tabla8[Numero Documento],Tabla8[Lugar Designado])</f>
        <v>MINISTERIO DE CULTURA</v>
      </c>
      <c r="H56" s="53" t="s">
        <v>11</v>
      </c>
      <c r="I56" s="62" t="str">
        <f>_xlfn.XLOOKUP(Tabla15[[#This Row],[cedula]],TCARRERA[CEDULA],TCARRERA[CATEGORIA DEL SERVIDOR],"")</f>
        <v>CARRERA ADMINISTRATIVA</v>
      </c>
      <c r="J56" s="53" t="str">
        <f>_xlfn.XLOOKUP(Tabla15[[#This Row],[cargo]],Tabla612[CARGO],Tabla612[CATEGORIA DEL SERVIDOR],"FIJO")</f>
        <v>ESTATUTO SIMPLIFICADO</v>
      </c>
      <c r="K56" s="53" t="str">
        <f>IF(ISTEXT(Tabla15[[#This Row],[CARRERA]]),Tabla15[[#This Row],[CARRERA]],Tabla15[[#This Row],[STATUS]])</f>
        <v>CARRERA ADMINISTRATIVA</v>
      </c>
      <c r="L56" s="63">
        <v>22000</v>
      </c>
      <c r="M56" s="67">
        <v>0</v>
      </c>
      <c r="N56" s="63">
        <v>668.8</v>
      </c>
      <c r="O56" s="63">
        <v>631.4</v>
      </c>
      <c r="P56" s="29">
        <f>ROUND(Tabla15[[#This Row],[sbruto]]-Tabla15[[#This Row],[sneto]]-Tabla15[[#This Row],[ISR]]-Tabla15[[#This Row],[SFS]]-Tabla15[[#This Row],[AFP]],2)</f>
        <v>3471</v>
      </c>
      <c r="Q56" s="63">
        <v>17228.8</v>
      </c>
      <c r="R56" s="53" t="str">
        <f>_xlfn.XLOOKUP(Tabla15[[#This Row],[cedula]],Tabla8[Numero Documento],Tabla8[Gen])</f>
        <v>F</v>
      </c>
      <c r="S56" s="53" t="str">
        <f>_xlfn.XLOOKUP(Tabla15[[#This Row],[cedula]],Tabla8[Numero Documento],Tabla8[Lugar Designado Codigo])</f>
        <v>01.83</v>
      </c>
    </row>
    <row r="57" spans="1:19">
      <c r="A57" s="53" t="s">
        <v>3049</v>
      </c>
      <c r="B57" s="53" t="s">
        <v>2181</v>
      </c>
      <c r="C57" s="53" t="s">
        <v>3084</v>
      </c>
      <c r="D57" s="53" t="str">
        <f>Tabla15[[#This Row],[cedula]]&amp;Tabla15[[#This Row],[prog]]&amp;LEFT(Tabla15[[#This Row],[tipo]],3)</f>
        <v>0540137813701FIJ</v>
      </c>
      <c r="E57" s="53" t="s">
        <v>794</v>
      </c>
      <c r="F57" s="53" t="s">
        <v>10</v>
      </c>
      <c r="G57" s="53" t="str">
        <f>_xlfn.XLOOKUP(Tabla15[[#This Row],[cedula]],Tabla8[Numero Documento],Tabla8[Lugar Designado])</f>
        <v>MINISTERIO DE CULTURA</v>
      </c>
      <c r="H57" s="53" t="s">
        <v>11</v>
      </c>
      <c r="I57" s="62"/>
      <c r="J57" s="53" t="str">
        <f>_xlfn.XLOOKUP(Tabla15[[#This Row],[cargo]],Tabla612[CARGO],Tabla612[CATEGORIA DEL SERVIDOR],"FIJO")</f>
        <v>ESTATUTO SIMPLIFICADO</v>
      </c>
      <c r="K57" s="53" t="str">
        <f>IF(ISTEXT(Tabla15[[#This Row],[CARRERA]]),Tabla15[[#This Row],[CARRERA]],Tabla15[[#This Row],[STATUS]])</f>
        <v>ESTATUTO SIMPLIFICADO</v>
      </c>
      <c r="L57" s="63">
        <v>22000</v>
      </c>
      <c r="M57" s="65">
        <v>0</v>
      </c>
      <c r="N57" s="63">
        <v>668.8</v>
      </c>
      <c r="O57" s="63">
        <v>631.4</v>
      </c>
      <c r="P57" s="29">
        <f>ROUND(Tabla15[[#This Row],[sbruto]]-Tabla15[[#This Row],[sneto]]-Tabla15[[#This Row],[ISR]]-Tabla15[[#This Row],[SFS]]-Tabla15[[#This Row],[AFP]],2)</f>
        <v>1837.45</v>
      </c>
      <c r="Q57" s="63">
        <v>18862.349999999999</v>
      </c>
      <c r="R57" s="53" t="str">
        <f>_xlfn.XLOOKUP(Tabla15[[#This Row],[cedula]],Tabla8[Numero Documento],Tabla8[Gen])</f>
        <v>F</v>
      </c>
      <c r="S57" s="53" t="str">
        <f>_xlfn.XLOOKUP(Tabla15[[#This Row],[cedula]],Tabla8[Numero Documento],Tabla8[Lugar Designado Codigo])</f>
        <v>01.83</v>
      </c>
    </row>
    <row r="58" spans="1:19">
      <c r="A58" s="53" t="s">
        <v>3049</v>
      </c>
      <c r="B58" s="53" t="s">
        <v>2016</v>
      </c>
      <c r="C58" s="53" t="s">
        <v>3084</v>
      </c>
      <c r="D58" s="53" t="str">
        <f>Tabla15[[#This Row],[cedula]]&amp;Tabla15[[#This Row],[prog]]&amp;LEFT(Tabla15[[#This Row],[tipo]],3)</f>
        <v>4023119320801FIJ</v>
      </c>
      <c r="E58" s="53" t="s">
        <v>1229</v>
      </c>
      <c r="F58" s="53" t="s">
        <v>218</v>
      </c>
      <c r="G58" s="53" t="str">
        <f>_xlfn.XLOOKUP(Tabla15[[#This Row],[cedula]],Tabla8[Numero Documento],Tabla8[Lugar Designado])</f>
        <v>MINISTERIO DE CULTURA</v>
      </c>
      <c r="H58" s="53" t="s">
        <v>11</v>
      </c>
      <c r="I58" s="62"/>
      <c r="J58" s="53" t="str">
        <f>_xlfn.XLOOKUP(Tabla15[[#This Row],[cargo]],Tabla612[CARGO],Tabla612[CATEGORIA DEL SERVIDOR],"FIJO")</f>
        <v>ESTATUTO SIMPLIFICADO</v>
      </c>
      <c r="K58" s="53" t="str">
        <f>IF(ISTEXT(Tabla15[[#This Row],[CARRERA]]),Tabla15[[#This Row],[CARRERA]],Tabla15[[#This Row],[STATUS]])</f>
        <v>ESTATUTO SIMPLIFICADO</v>
      </c>
      <c r="L58" s="63">
        <v>20000</v>
      </c>
      <c r="M58" s="65">
        <v>0</v>
      </c>
      <c r="N58" s="63">
        <v>608</v>
      </c>
      <c r="O58" s="63">
        <v>574</v>
      </c>
      <c r="P58" s="29">
        <f>ROUND(Tabla15[[#This Row],[sbruto]]-Tabla15[[#This Row],[sneto]]-Tabla15[[#This Row],[ISR]]-Tabla15[[#This Row],[SFS]]-Tabla15[[#This Row],[AFP]],2)</f>
        <v>25</v>
      </c>
      <c r="Q58" s="63">
        <v>18793</v>
      </c>
      <c r="R58" s="53" t="str">
        <f>_xlfn.XLOOKUP(Tabla15[[#This Row],[cedula]],Tabla8[Numero Documento],Tabla8[Gen])</f>
        <v>M</v>
      </c>
      <c r="S58" s="53" t="str">
        <f>_xlfn.XLOOKUP(Tabla15[[#This Row],[cedula]],Tabla8[Numero Documento],Tabla8[Lugar Designado Codigo])</f>
        <v>01.83</v>
      </c>
    </row>
    <row r="59" spans="1:19">
      <c r="A59" s="53" t="s">
        <v>3049</v>
      </c>
      <c r="B59" s="53" t="s">
        <v>2236</v>
      </c>
      <c r="C59" s="53" t="s">
        <v>3084</v>
      </c>
      <c r="D59" s="53" t="str">
        <f>Tabla15[[#This Row],[cedula]]&amp;Tabla15[[#This Row],[prog]]&amp;LEFT(Tabla15[[#This Row],[tipo]],3)</f>
        <v>0011086699301FIJ</v>
      </c>
      <c r="E59" s="53" t="s">
        <v>1091</v>
      </c>
      <c r="F59" s="53" t="s">
        <v>8</v>
      </c>
      <c r="G59" s="53" t="str">
        <f>_xlfn.XLOOKUP(Tabla15[[#This Row],[cedula]],Tabla8[Numero Documento],Tabla8[Lugar Designado])</f>
        <v>MINISTERIO DE CULTURA</v>
      </c>
      <c r="H59" s="53" t="s">
        <v>11</v>
      </c>
      <c r="I59" s="62"/>
      <c r="J59" s="53" t="str">
        <f>_xlfn.XLOOKUP(Tabla15[[#This Row],[cargo]],Tabla612[CARGO],Tabla612[CATEGORIA DEL SERVIDOR],"FIJO")</f>
        <v>ESTATUTO SIMPLIFICADO</v>
      </c>
      <c r="K59" s="53" t="str">
        <f>IF(ISTEXT(Tabla15[[#This Row],[CARRERA]]),Tabla15[[#This Row],[CARRERA]],Tabla15[[#This Row],[STATUS]])</f>
        <v>ESTATUTO SIMPLIFICADO</v>
      </c>
      <c r="L59" s="63">
        <v>20000</v>
      </c>
      <c r="M59" s="65">
        <v>0</v>
      </c>
      <c r="N59" s="63">
        <v>608</v>
      </c>
      <c r="O59" s="63">
        <v>574</v>
      </c>
      <c r="P59" s="29">
        <f>ROUND(Tabla15[[#This Row],[sbruto]]-Tabla15[[#This Row],[sneto]]-Tabla15[[#This Row],[ISR]]-Tabla15[[#This Row],[SFS]]-Tabla15[[#This Row],[AFP]],2)</f>
        <v>14323.26</v>
      </c>
      <c r="Q59" s="63">
        <v>4494.74</v>
      </c>
      <c r="R59" s="53" t="str">
        <f>_xlfn.XLOOKUP(Tabla15[[#This Row],[cedula]],Tabla8[Numero Documento],Tabla8[Gen])</f>
        <v>F</v>
      </c>
      <c r="S59" s="53" t="str">
        <f>_xlfn.XLOOKUP(Tabla15[[#This Row],[cedula]],Tabla8[Numero Documento],Tabla8[Lugar Designado Codigo])</f>
        <v>01.83</v>
      </c>
    </row>
    <row r="60" spans="1:19">
      <c r="A60" s="53" t="s">
        <v>3049</v>
      </c>
      <c r="B60" s="53" t="s">
        <v>3443</v>
      </c>
      <c r="C60" s="53" t="s">
        <v>3084</v>
      </c>
      <c r="D60" s="53" t="str">
        <f>Tabla15[[#This Row],[cedula]]&amp;Tabla15[[#This Row],[prog]]&amp;LEFT(Tabla15[[#This Row],[tipo]],3)</f>
        <v>4021311702701FIJ</v>
      </c>
      <c r="E60" s="53" t="s">
        <v>3442</v>
      </c>
      <c r="F60" s="53" t="s">
        <v>128</v>
      </c>
      <c r="G60" s="53" t="str">
        <f>_xlfn.XLOOKUP(Tabla15[[#This Row],[cedula]],Tabla8[Numero Documento],Tabla8[Lugar Designado])</f>
        <v>MINISTERIO DE CULTURA</v>
      </c>
      <c r="H60" s="53" t="s">
        <v>11</v>
      </c>
      <c r="I60" s="62"/>
      <c r="J60" s="53" t="str">
        <f>_xlfn.XLOOKUP(Tabla15[[#This Row],[cargo]],Tabla612[CARGO],Tabla612[CATEGORIA DEL SERVIDOR],"FIJO")</f>
        <v>ESTATUTO SIMPLIFICADO</v>
      </c>
      <c r="K60" s="53" t="str">
        <f>IF(ISTEXT(Tabla15[[#This Row],[CARRERA]]),Tabla15[[#This Row],[CARRERA]],Tabla15[[#This Row],[STATUS]])</f>
        <v>ESTATUTO SIMPLIFICADO</v>
      </c>
      <c r="L60" s="63">
        <v>18000</v>
      </c>
      <c r="M60" s="65">
        <v>0</v>
      </c>
      <c r="N60" s="63">
        <v>547.20000000000005</v>
      </c>
      <c r="O60" s="63">
        <v>516.6</v>
      </c>
      <c r="P60" s="29">
        <f>ROUND(Tabla15[[#This Row],[sbruto]]-Tabla15[[#This Row],[sneto]]-Tabla15[[#This Row],[ISR]]-Tabla15[[#This Row],[SFS]]-Tabla15[[#This Row],[AFP]],2)</f>
        <v>25</v>
      </c>
      <c r="Q60" s="63">
        <v>16911.2</v>
      </c>
      <c r="R60" s="53" t="str">
        <f>_xlfn.XLOOKUP(Tabla15[[#This Row],[cedula]],Tabla8[Numero Documento],Tabla8[Gen])</f>
        <v>M</v>
      </c>
      <c r="S60" s="53" t="str">
        <f>_xlfn.XLOOKUP(Tabla15[[#This Row],[cedula]],Tabla8[Numero Documento],Tabla8[Lugar Designado Codigo])</f>
        <v>01.83</v>
      </c>
    </row>
    <row r="61" spans="1:19">
      <c r="A61" s="53" t="s">
        <v>3049</v>
      </c>
      <c r="B61" s="53" t="s">
        <v>3453</v>
      </c>
      <c r="C61" s="53" t="s">
        <v>3084</v>
      </c>
      <c r="D61" s="53" t="str">
        <f>Tabla15[[#This Row],[cedula]]&amp;Tabla15[[#This Row],[prog]]&amp;LEFT(Tabla15[[#This Row],[tipo]],3)</f>
        <v>4022292002301FIJ</v>
      </c>
      <c r="E61" s="53" t="s">
        <v>3452</v>
      </c>
      <c r="F61" s="53" t="s">
        <v>128</v>
      </c>
      <c r="G61" s="53" t="str">
        <f>_xlfn.XLOOKUP(Tabla15[[#This Row],[cedula]],Tabla8[Numero Documento],Tabla8[Lugar Designado])</f>
        <v>MINISTERIO DE CULTURA</v>
      </c>
      <c r="H61" s="53" t="s">
        <v>11</v>
      </c>
      <c r="I61" s="62"/>
      <c r="J61" s="53" t="str">
        <f>_xlfn.XLOOKUP(Tabla15[[#This Row],[cargo]],Tabla612[CARGO],Tabla612[CATEGORIA DEL SERVIDOR],"FIJO")</f>
        <v>ESTATUTO SIMPLIFICADO</v>
      </c>
      <c r="K61" s="53" t="str">
        <f>IF(ISTEXT(Tabla15[[#This Row],[CARRERA]]),Tabla15[[#This Row],[CARRERA]],Tabla15[[#This Row],[STATUS]])</f>
        <v>ESTATUTO SIMPLIFICADO</v>
      </c>
      <c r="L61" s="63">
        <v>18000</v>
      </c>
      <c r="M61" s="67">
        <v>0</v>
      </c>
      <c r="N61" s="63">
        <v>547.20000000000005</v>
      </c>
      <c r="O61" s="63">
        <v>516.6</v>
      </c>
      <c r="P61" s="29">
        <f>ROUND(Tabla15[[#This Row],[sbruto]]-Tabla15[[#This Row],[sneto]]-Tabla15[[#This Row],[ISR]]-Tabla15[[#This Row],[SFS]]-Tabla15[[#This Row],[AFP]],2)</f>
        <v>25</v>
      </c>
      <c r="Q61" s="63">
        <v>16911.2</v>
      </c>
      <c r="R61" s="53" t="str">
        <f>_xlfn.XLOOKUP(Tabla15[[#This Row],[cedula]],Tabla8[Numero Documento],Tabla8[Gen])</f>
        <v>M</v>
      </c>
      <c r="S61" s="53" t="str">
        <f>_xlfn.XLOOKUP(Tabla15[[#This Row],[cedula]],Tabla8[Numero Documento],Tabla8[Lugar Designado Codigo])</f>
        <v>01.83</v>
      </c>
    </row>
    <row r="62" spans="1:19">
      <c r="A62" s="53" t="s">
        <v>3049</v>
      </c>
      <c r="B62" s="53" t="s">
        <v>2139</v>
      </c>
      <c r="C62" s="53" t="s">
        <v>3084</v>
      </c>
      <c r="D62" s="53" t="str">
        <f>Tabla15[[#This Row],[cedula]]&amp;Tabla15[[#This Row],[prog]]&amp;LEFT(Tabla15[[#This Row],[tipo]],3)</f>
        <v>0011095356901FIJ</v>
      </c>
      <c r="E62" s="53" t="s">
        <v>785</v>
      </c>
      <c r="F62" s="53" t="s">
        <v>15</v>
      </c>
      <c r="G62" s="53" t="str">
        <f>_xlfn.XLOOKUP(Tabla15[[#This Row],[cedula]],Tabla8[Numero Documento],Tabla8[Lugar Designado])</f>
        <v>MINISTERIO DE CULTURA</v>
      </c>
      <c r="H62" s="53" t="s">
        <v>11</v>
      </c>
      <c r="I62" s="62"/>
      <c r="J62" s="53" t="str">
        <f>_xlfn.XLOOKUP(Tabla15[[#This Row],[cargo]],Tabla612[CARGO],Tabla612[CATEGORIA DEL SERVIDOR],"FIJO")</f>
        <v>FIJO</v>
      </c>
      <c r="K62" s="53" t="str">
        <f>IF(ISTEXT(Tabla15[[#This Row],[CARRERA]]),Tabla15[[#This Row],[CARRERA]],Tabla15[[#This Row],[STATUS]])</f>
        <v>FIJO</v>
      </c>
      <c r="L62" s="63">
        <v>16500</v>
      </c>
      <c r="M62" s="66">
        <v>0</v>
      </c>
      <c r="N62" s="63">
        <v>501.6</v>
      </c>
      <c r="O62" s="63">
        <v>473.55</v>
      </c>
      <c r="P62" s="29">
        <f>ROUND(Tabla15[[#This Row],[sbruto]]-Tabla15[[#This Row],[sneto]]-Tabla15[[#This Row],[ISR]]-Tabla15[[#This Row],[SFS]]-Tabla15[[#This Row],[AFP]],2)</f>
        <v>5895.9</v>
      </c>
      <c r="Q62" s="63">
        <v>9628.9500000000007</v>
      </c>
      <c r="R62" s="53" t="str">
        <f>_xlfn.XLOOKUP(Tabla15[[#This Row],[cedula]],Tabla8[Numero Documento],Tabla8[Gen])</f>
        <v>M</v>
      </c>
      <c r="S62" s="53" t="str">
        <f>_xlfn.XLOOKUP(Tabla15[[#This Row],[cedula]],Tabla8[Numero Documento],Tabla8[Lugar Designado Codigo])</f>
        <v>01.83</v>
      </c>
    </row>
    <row r="63" spans="1:19">
      <c r="A63" s="53" t="s">
        <v>3049</v>
      </c>
      <c r="B63" s="53" t="s">
        <v>1337</v>
      </c>
      <c r="C63" s="53" t="s">
        <v>3084</v>
      </c>
      <c r="D63" s="53" t="str">
        <f>Tabla15[[#This Row],[cedula]]&amp;Tabla15[[#This Row],[prog]]&amp;LEFT(Tabla15[[#This Row],[tipo]],3)</f>
        <v>0010360135701FIJ</v>
      </c>
      <c r="E63" s="53" t="s">
        <v>787</v>
      </c>
      <c r="F63" s="53" t="s">
        <v>27</v>
      </c>
      <c r="G63" s="53" t="str">
        <f>_xlfn.XLOOKUP(Tabla15[[#This Row],[cedula]],Tabla8[Numero Documento],Tabla8[Lugar Designado])</f>
        <v>MINISTERIO DE CULTURA</v>
      </c>
      <c r="H63" s="53" t="s">
        <v>11</v>
      </c>
      <c r="I63" s="62" t="str">
        <f>_xlfn.XLOOKUP(Tabla15[[#This Row],[cedula]],TCARRERA[CEDULA],TCARRERA[CATEGORIA DEL SERVIDOR],"")</f>
        <v>CARRERA ADMINISTRATIVA</v>
      </c>
      <c r="J63" s="53" t="str">
        <f>_xlfn.XLOOKUP(Tabla15[[#This Row],[cargo]],Tabla612[CARGO],Tabla612[CATEGORIA DEL SERVIDOR],"FIJO")</f>
        <v>ESTATUTO SIMPLIFICADO</v>
      </c>
      <c r="K63" s="53" t="str">
        <f>IF(ISTEXT(Tabla15[[#This Row],[CARRERA]]),Tabla15[[#This Row],[CARRERA]],Tabla15[[#This Row],[STATUS]])</f>
        <v>CARRERA ADMINISTRATIVA</v>
      </c>
      <c r="L63" s="63">
        <v>15000</v>
      </c>
      <c r="M63" s="66">
        <v>0</v>
      </c>
      <c r="N63" s="63">
        <v>456</v>
      </c>
      <c r="O63" s="63">
        <v>430.5</v>
      </c>
      <c r="P63" s="29">
        <f>ROUND(Tabla15[[#This Row],[sbruto]]-Tabla15[[#This Row],[sneto]]-Tabla15[[#This Row],[ISR]]-Tabla15[[#This Row],[SFS]]-Tabla15[[#This Row],[AFP]],2)</f>
        <v>11107.88</v>
      </c>
      <c r="Q63" s="63">
        <v>3005.62</v>
      </c>
      <c r="R63" s="53" t="str">
        <f>_xlfn.XLOOKUP(Tabla15[[#This Row],[cedula]],Tabla8[Numero Documento],Tabla8[Gen])</f>
        <v>M</v>
      </c>
      <c r="S63" s="53" t="str">
        <f>_xlfn.XLOOKUP(Tabla15[[#This Row],[cedula]],Tabla8[Numero Documento],Tabla8[Lugar Designado Codigo])</f>
        <v>01.83</v>
      </c>
    </row>
    <row r="64" spans="1:19">
      <c r="A64" s="53" t="s">
        <v>3049</v>
      </c>
      <c r="B64" s="53" t="s">
        <v>1363</v>
      </c>
      <c r="C64" s="53" t="s">
        <v>3084</v>
      </c>
      <c r="D64" s="53" t="str">
        <f>Tabla15[[#This Row],[cedula]]&amp;Tabla15[[#This Row],[prog]]&amp;LEFT(Tabla15[[#This Row],[tipo]],3)</f>
        <v>0010341719201FIJ</v>
      </c>
      <c r="E64" s="53" t="s">
        <v>798</v>
      </c>
      <c r="F64" s="53" t="s">
        <v>128</v>
      </c>
      <c r="G64" s="53" t="str">
        <f>_xlfn.XLOOKUP(Tabla15[[#This Row],[cedula]],Tabla8[Numero Documento],Tabla8[Lugar Designado])</f>
        <v>MINISTERIO DE CULTURA</v>
      </c>
      <c r="H64" s="53" t="s">
        <v>11</v>
      </c>
      <c r="I64" s="62" t="str">
        <f>_xlfn.XLOOKUP(Tabla15[[#This Row],[cedula]],TCARRERA[CEDULA],TCARRERA[CATEGORIA DEL SERVIDOR],"")</f>
        <v>CARRERA ADMINISTRATIVA</v>
      </c>
      <c r="J64" s="53" t="str">
        <f>_xlfn.XLOOKUP(Tabla15[[#This Row],[cargo]],Tabla612[CARGO],Tabla612[CATEGORIA DEL SERVIDOR],"FIJO")</f>
        <v>ESTATUTO SIMPLIFICADO</v>
      </c>
      <c r="K64" s="53" t="str">
        <f>IF(ISTEXT(Tabla15[[#This Row],[CARRERA]]),Tabla15[[#This Row],[CARRERA]],Tabla15[[#This Row],[STATUS]])</f>
        <v>CARRERA ADMINISTRATIVA</v>
      </c>
      <c r="L64" s="63">
        <v>15000</v>
      </c>
      <c r="M64" s="67">
        <v>0</v>
      </c>
      <c r="N64" s="63">
        <v>456</v>
      </c>
      <c r="O64" s="63">
        <v>430.5</v>
      </c>
      <c r="P64" s="29">
        <f>ROUND(Tabla15[[#This Row],[sbruto]]-Tabla15[[#This Row],[sneto]]-Tabla15[[#This Row],[ISR]]-Tabla15[[#This Row],[SFS]]-Tabla15[[#This Row],[AFP]],2)</f>
        <v>9163.74</v>
      </c>
      <c r="Q64" s="63">
        <v>4949.76</v>
      </c>
      <c r="R64" s="53" t="str">
        <f>_xlfn.XLOOKUP(Tabla15[[#This Row],[cedula]],Tabla8[Numero Documento],Tabla8[Gen])</f>
        <v>M</v>
      </c>
      <c r="S64" s="53" t="str">
        <f>_xlfn.XLOOKUP(Tabla15[[#This Row],[cedula]],Tabla8[Numero Documento],Tabla8[Lugar Designado Codigo])</f>
        <v>01.83</v>
      </c>
    </row>
    <row r="65" spans="1:19">
      <c r="A65" s="53" t="s">
        <v>3049</v>
      </c>
      <c r="B65" s="53" t="s">
        <v>2044</v>
      </c>
      <c r="C65" s="53" t="s">
        <v>3084</v>
      </c>
      <c r="D65" s="53" t="str">
        <f>Tabla15[[#This Row],[cedula]]&amp;Tabla15[[#This Row],[prog]]&amp;LEFT(Tabla15[[#This Row],[tipo]],3)</f>
        <v>4022862442101FIJ</v>
      </c>
      <c r="E65" s="53" t="s">
        <v>1230</v>
      </c>
      <c r="F65" s="53" t="s">
        <v>128</v>
      </c>
      <c r="G65" s="53" t="str">
        <f>_xlfn.XLOOKUP(Tabla15[[#This Row],[cedula]],Tabla8[Numero Documento],Tabla8[Lugar Designado])</f>
        <v>MINISTERIO DE CULTURA</v>
      </c>
      <c r="H65" s="53" t="s">
        <v>11</v>
      </c>
      <c r="I65" s="62"/>
      <c r="J65" s="53" t="str">
        <f>_xlfn.XLOOKUP(Tabla15[[#This Row],[cargo]],Tabla612[CARGO],Tabla612[CATEGORIA DEL SERVIDOR],"FIJO")</f>
        <v>ESTATUTO SIMPLIFICADO</v>
      </c>
      <c r="K65" s="53" t="str">
        <f>IF(ISTEXT(Tabla15[[#This Row],[CARRERA]]),Tabla15[[#This Row],[CARRERA]],Tabla15[[#This Row],[STATUS]])</f>
        <v>ESTATUTO SIMPLIFICADO</v>
      </c>
      <c r="L65" s="63">
        <v>15000</v>
      </c>
      <c r="M65" s="67">
        <v>0</v>
      </c>
      <c r="N65" s="63">
        <v>456</v>
      </c>
      <c r="O65" s="63">
        <v>430.5</v>
      </c>
      <c r="P65" s="29">
        <f>ROUND(Tabla15[[#This Row],[sbruto]]-Tabla15[[#This Row],[sneto]]-Tabla15[[#This Row],[ISR]]-Tabla15[[#This Row],[SFS]]-Tabla15[[#This Row],[AFP]],2)</f>
        <v>25</v>
      </c>
      <c r="Q65" s="63">
        <v>14088.5</v>
      </c>
      <c r="R65" s="53" t="str">
        <f>_xlfn.XLOOKUP(Tabla15[[#This Row],[cedula]],Tabla8[Numero Documento],Tabla8[Gen])</f>
        <v>M</v>
      </c>
      <c r="S65" s="53" t="str">
        <f>_xlfn.XLOOKUP(Tabla15[[#This Row],[cedula]],Tabla8[Numero Documento],Tabla8[Lugar Designado Codigo])</f>
        <v>01.83</v>
      </c>
    </row>
    <row r="66" spans="1:19">
      <c r="A66" s="53" t="s">
        <v>3049</v>
      </c>
      <c r="B66" s="53" t="s">
        <v>2055</v>
      </c>
      <c r="C66" s="53" t="s">
        <v>3084</v>
      </c>
      <c r="D66" s="53" t="str">
        <f>Tabla15[[#This Row],[cedula]]&amp;Tabla15[[#This Row],[prog]]&amp;LEFT(Tabla15[[#This Row],[tipo]],3)</f>
        <v>0010572279701FIJ</v>
      </c>
      <c r="E66" s="53" t="s">
        <v>1257</v>
      </c>
      <c r="F66" s="53" t="s">
        <v>128</v>
      </c>
      <c r="G66" s="53" t="str">
        <f>_xlfn.XLOOKUP(Tabla15[[#This Row],[cedula]],Tabla8[Numero Documento],Tabla8[Lugar Designado])</f>
        <v>MINISTERIO DE CULTURA</v>
      </c>
      <c r="H66" s="53" t="s">
        <v>11</v>
      </c>
      <c r="I66" s="62"/>
      <c r="J66" s="53" t="str">
        <f>_xlfn.XLOOKUP(Tabla15[[#This Row],[cargo]],Tabla612[CARGO],Tabla612[CATEGORIA DEL SERVIDOR],"FIJO")</f>
        <v>ESTATUTO SIMPLIFICADO</v>
      </c>
      <c r="K66" s="53" t="str">
        <f>IF(ISTEXT(Tabla15[[#This Row],[CARRERA]]),Tabla15[[#This Row],[CARRERA]],Tabla15[[#This Row],[STATUS]])</f>
        <v>ESTATUTO SIMPLIFICADO</v>
      </c>
      <c r="L66" s="63">
        <v>15000</v>
      </c>
      <c r="M66" s="66">
        <v>0</v>
      </c>
      <c r="N66" s="63">
        <v>456</v>
      </c>
      <c r="O66" s="63">
        <v>430.5</v>
      </c>
      <c r="P66" s="29">
        <f>ROUND(Tabla15[[#This Row],[sbruto]]-Tabla15[[#This Row],[sneto]]-Tabla15[[#This Row],[ISR]]-Tabla15[[#This Row],[SFS]]-Tabla15[[#This Row],[AFP]],2)</f>
        <v>25</v>
      </c>
      <c r="Q66" s="63">
        <v>14088.5</v>
      </c>
      <c r="R66" s="53" t="str">
        <f>_xlfn.XLOOKUP(Tabla15[[#This Row],[cedula]],Tabla8[Numero Documento],Tabla8[Gen])</f>
        <v>M</v>
      </c>
      <c r="S66" s="53" t="str">
        <f>_xlfn.XLOOKUP(Tabla15[[#This Row],[cedula]],Tabla8[Numero Documento],Tabla8[Lugar Designado Codigo])</f>
        <v>01.83</v>
      </c>
    </row>
    <row r="67" spans="1:19">
      <c r="A67" s="53" t="s">
        <v>3049</v>
      </c>
      <c r="B67" s="53" t="s">
        <v>2071</v>
      </c>
      <c r="C67" s="53" t="s">
        <v>3084</v>
      </c>
      <c r="D67" s="53" t="str">
        <f>Tabla15[[#This Row],[cedula]]&amp;Tabla15[[#This Row],[prog]]&amp;LEFT(Tabla15[[#This Row],[tipo]],3)</f>
        <v>0010537170201FIJ</v>
      </c>
      <c r="E67" s="53" t="s">
        <v>1258</v>
      </c>
      <c r="F67" s="53" t="s">
        <v>128</v>
      </c>
      <c r="G67" s="53" t="str">
        <f>_xlfn.XLOOKUP(Tabla15[[#This Row],[cedula]],Tabla8[Numero Documento],Tabla8[Lugar Designado])</f>
        <v>MINISTERIO DE CULTURA</v>
      </c>
      <c r="H67" s="53" t="s">
        <v>11</v>
      </c>
      <c r="I67" s="62"/>
      <c r="J67" s="53" t="str">
        <f>_xlfn.XLOOKUP(Tabla15[[#This Row],[cargo]],Tabla612[CARGO],Tabla612[CATEGORIA DEL SERVIDOR],"FIJO")</f>
        <v>ESTATUTO SIMPLIFICADO</v>
      </c>
      <c r="K67" s="53" t="str">
        <f>IF(ISTEXT(Tabla15[[#This Row],[CARRERA]]),Tabla15[[#This Row],[CARRERA]],Tabla15[[#This Row],[STATUS]])</f>
        <v>ESTATUTO SIMPLIFICADO</v>
      </c>
      <c r="L67" s="63">
        <v>15000</v>
      </c>
      <c r="M67" s="65">
        <v>0</v>
      </c>
      <c r="N67" s="63">
        <v>456</v>
      </c>
      <c r="O67" s="63">
        <v>430.5</v>
      </c>
      <c r="P67" s="29">
        <f>ROUND(Tabla15[[#This Row],[sbruto]]-Tabla15[[#This Row],[sneto]]-Tabla15[[#This Row],[ISR]]-Tabla15[[#This Row],[SFS]]-Tabla15[[#This Row],[AFP]],2)</f>
        <v>2071</v>
      </c>
      <c r="Q67" s="63">
        <v>12042.5</v>
      </c>
      <c r="R67" s="53" t="str">
        <f>_xlfn.XLOOKUP(Tabla15[[#This Row],[cedula]],Tabla8[Numero Documento],Tabla8[Gen])</f>
        <v>M</v>
      </c>
      <c r="S67" s="53" t="str">
        <f>_xlfn.XLOOKUP(Tabla15[[#This Row],[cedula]],Tabla8[Numero Documento],Tabla8[Lugar Designado Codigo])</f>
        <v>01.83</v>
      </c>
    </row>
    <row r="68" spans="1:19">
      <c r="A68" s="53" t="s">
        <v>3049</v>
      </c>
      <c r="B68" s="53" t="s">
        <v>2081</v>
      </c>
      <c r="C68" s="53" t="s">
        <v>3084</v>
      </c>
      <c r="D68" s="53" t="str">
        <f>Tabla15[[#This Row],[cedula]]&amp;Tabla15[[#This Row],[prog]]&amp;LEFT(Tabla15[[#This Row],[tipo]],3)</f>
        <v>2250052883501FIJ</v>
      </c>
      <c r="E68" s="53" t="s">
        <v>1070</v>
      </c>
      <c r="F68" s="53" t="s">
        <v>128</v>
      </c>
      <c r="G68" s="53" t="str">
        <f>_xlfn.XLOOKUP(Tabla15[[#This Row],[cedula]],Tabla8[Numero Documento],Tabla8[Lugar Designado])</f>
        <v>MINISTERIO DE CULTURA</v>
      </c>
      <c r="H68" s="53" t="s">
        <v>11</v>
      </c>
      <c r="I68" s="62"/>
      <c r="J68" s="53" t="str">
        <f>_xlfn.XLOOKUP(Tabla15[[#This Row],[cargo]],Tabla612[CARGO],Tabla612[CATEGORIA DEL SERVIDOR],"FIJO")</f>
        <v>ESTATUTO SIMPLIFICADO</v>
      </c>
      <c r="K68" s="53" t="str">
        <f>IF(ISTEXT(Tabla15[[#This Row],[CARRERA]]),Tabla15[[#This Row],[CARRERA]],Tabla15[[#This Row],[STATUS]])</f>
        <v>ESTATUTO SIMPLIFICADO</v>
      </c>
      <c r="L68" s="63">
        <v>15000</v>
      </c>
      <c r="M68" s="67">
        <v>0</v>
      </c>
      <c r="N68" s="63">
        <v>456</v>
      </c>
      <c r="O68" s="63">
        <v>430.5</v>
      </c>
      <c r="P68" s="29">
        <f>ROUND(Tabla15[[#This Row],[sbruto]]-Tabla15[[#This Row],[sneto]]-Tabla15[[#This Row],[ISR]]-Tabla15[[#This Row],[SFS]]-Tabla15[[#This Row],[AFP]],2)</f>
        <v>9001.6200000000008</v>
      </c>
      <c r="Q68" s="63">
        <v>5111.88</v>
      </c>
      <c r="R68" s="53" t="str">
        <f>_xlfn.XLOOKUP(Tabla15[[#This Row],[cedula]],Tabla8[Numero Documento],Tabla8[Gen])</f>
        <v>M</v>
      </c>
      <c r="S68" s="53" t="str">
        <f>_xlfn.XLOOKUP(Tabla15[[#This Row],[cedula]],Tabla8[Numero Documento],Tabla8[Lugar Designado Codigo])</f>
        <v>01.83</v>
      </c>
    </row>
    <row r="69" spans="1:19">
      <c r="A69" s="53" t="s">
        <v>3049</v>
      </c>
      <c r="B69" s="53" t="s">
        <v>2097</v>
      </c>
      <c r="C69" s="53" t="s">
        <v>3084</v>
      </c>
      <c r="D69" s="53" t="str">
        <f>Tabla15[[#This Row],[cedula]]&amp;Tabla15[[#This Row],[prog]]&amp;LEFT(Tabla15[[#This Row],[tipo]],3)</f>
        <v>4024867618701FIJ</v>
      </c>
      <c r="E69" s="53" t="s">
        <v>1259</v>
      </c>
      <c r="F69" s="53" t="s">
        <v>128</v>
      </c>
      <c r="G69" s="53" t="str">
        <f>_xlfn.XLOOKUP(Tabla15[[#This Row],[cedula]],Tabla8[Numero Documento],Tabla8[Lugar Designado])</f>
        <v>MINISTERIO DE CULTURA</v>
      </c>
      <c r="H69" s="53" t="s">
        <v>11</v>
      </c>
      <c r="I69" s="62"/>
      <c r="J69" s="53" t="str">
        <f>_xlfn.XLOOKUP(Tabla15[[#This Row],[cargo]],Tabla612[CARGO],Tabla612[CATEGORIA DEL SERVIDOR],"FIJO")</f>
        <v>ESTATUTO SIMPLIFICADO</v>
      </c>
      <c r="K69" s="53" t="str">
        <f>IF(ISTEXT(Tabla15[[#This Row],[CARRERA]]),Tabla15[[#This Row],[CARRERA]],Tabla15[[#This Row],[STATUS]])</f>
        <v>ESTATUTO SIMPLIFICADO</v>
      </c>
      <c r="L69" s="63">
        <v>15000</v>
      </c>
      <c r="M69" s="67">
        <v>0</v>
      </c>
      <c r="N69" s="63">
        <v>456</v>
      </c>
      <c r="O69" s="63">
        <v>430.5</v>
      </c>
      <c r="P69" s="29">
        <f>ROUND(Tabla15[[#This Row],[sbruto]]-Tabla15[[#This Row],[sneto]]-Tabla15[[#This Row],[ISR]]-Tabla15[[#This Row],[SFS]]-Tabla15[[#This Row],[AFP]],2)</f>
        <v>25</v>
      </c>
      <c r="Q69" s="63">
        <v>14088.5</v>
      </c>
      <c r="R69" s="53" t="str">
        <f>_xlfn.XLOOKUP(Tabla15[[#This Row],[cedula]],Tabla8[Numero Documento],Tabla8[Gen])</f>
        <v>M</v>
      </c>
      <c r="S69" s="53" t="str">
        <f>_xlfn.XLOOKUP(Tabla15[[#This Row],[cedula]],Tabla8[Numero Documento],Tabla8[Lugar Designado Codigo])</f>
        <v>01.83</v>
      </c>
    </row>
    <row r="70" spans="1:19">
      <c r="A70" s="53" t="s">
        <v>3049</v>
      </c>
      <c r="B70" s="53" t="s">
        <v>2125</v>
      </c>
      <c r="C70" s="53" t="s">
        <v>3084</v>
      </c>
      <c r="D70" s="53" t="str">
        <f>Tabla15[[#This Row],[cedula]]&amp;Tabla15[[#This Row],[prog]]&amp;LEFT(Tabla15[[#This Row],[tipo]],3)</f>
        <v>0160018835101FIJ</v>
      </c>
      <c r="E70" s="53" t="s">
        <v>1231</v>
      </c>
      <c r="F70" s="53" t="s">
        <v>128</v>
      </c>
      <c r="G70" s="53" t="str">
        <f>_xlfn.XLOOKUP(Tabla15[[#This Row],[cedula]],Tabla8[Numero Documento],Tabla8[Lugar Designado])</f>
        <v>MINISTERIO DE CULTURA</v>
      </c>
      <c r="H70" s="53" t="s">
        <v>11</v>
      </c>
      <c r="I70" s="62"/>
      <c r="J70" s="53" t="str">
        <f>_xlfn.XLOOKUP(Tabla15[[#This Row],[cargo]],Tabla612[CARGO],Tabla612[CATEGORIA DEL SERVIDOR],"FIJO")</f>
        <v>ESTATUTO SIMPLIFICADO</v>
      </c>
      <c r="K70" s="53" t="str">
        <f>IF(ISTEXT(Tabla15[[#This Row],[CARRERA]]),Tabla15[[#This Row],[CARRERA]],Tabla15[[#This Row],[STATUS]])</f>
        <v>ESTATUTO SIMPLIFICADO</v>
      </c>
      <c r="L70" s="63">
        <v>15000</v>
      </c>
      <c r="M70" s="65">
        <v>0</v>
      </c>
      <c r="N70" s="63">
        <v>456</v>
      </c>
      <c r="O70" s="63">
        <v>430.5</v>
      </c>
      <c r="P70" s="29">
        <f>ROUND(Tabla15[[#This Row],[sbruto]]-Tabla15[[#This Row],[sneto]]-Tabla15[[#This Row],[ISR]]-Tabla15[[#This Row],[SFS]]-Tabla15[[#This Row],[AFP]],2)</f>
        <v>25</v>
      </c>
      <c r="Q70" s="63">
        <v>14088.5</v>
      </c>
      <c r="R70" s="53" t="str">
        <f>_xlfn.XLOOKUP(Tabla15[[#This Row],[cedula]],Tabla8[Numero Documento],Tabla8[Gen])</f>
        <v>M</v>
      </c>
      <c r="S70" s="53" t="str">
        <f>_xlfn.XLOOKUP(Tabla15[[#This Row],[cedula]],Tabla8[Numero Documento],Tabla8[Lugar Designado Codigo])</f>
        <v>01.83</v>
      </c>
    </row>
    <row r="71" spans="1:19">
      <c r="A71" s="53" t="s">
        <v>3049</v>
      </c>
      <c r="B71" s="53" t="s">
        <v>2218</v>
      </c>
      <c r="C71" s="53" t="s">
        <v>3084</v>
      </c>
      <c r="D71" s="53" t="str">
        <f>Tabla15[[#This Row],[cedula]]&amp;Tabla15[[#This Row],[prog]]&amp;LEFT(Tabla15[[#This Row],[tipo]],3)</f>
        <v>0010912248101FIJ</v>
      </c>
      <c r="E71" s="53" t="s">
        <v>803</v>
      </c>
      <c r="F71" s="53" t="s">
        <v>128</v>
      </c>
      <c r="G71" s="53" t="str">
        <f>_xlfn.XLOOKUP(Tabla15[[#This Row],[cedula]],Tabla8[Numero Documento],Tabla8[Lugar Designado])</f>
        <v>MINISTERIO DE CULTURA</v>
      </c>
      <c r="H71" s="53" t="s">
        <v>11</v>
      </c>
      <c r="I71" s="62"/>
      <c r="J71" s="53" t="str">
        <f>_xlfn.XLOOKUP(Tabla15[[#This Row],[cargo]],Tabla612[CARGO],Tabla612[CATEGORIA DEL SERVIDOR],"FIJO")</f>
        <v>ESTATUTO SIMPLIFICADO</v>
      </c>
      <c r="K71" s="53" t="str">
        <f>IF(ISTEXT(Tabla15[[#This Row],[CARRERA]]),Tabla15[[#This Row],[CARRERA]],Tabla15[[#This Row],[STATUS]])</f>
        <v>ESTATUTO SIMPLIFICADO</v>
      </c>
      <c r="L71" s="63">
        <v>15000</v>
      </c>
      <c r="M71" s="66">
        <v>0</v>
      </c>
      <c r="N71" s="63">
        <v>456</v>
      </c>
      <c r="O71" s="63">
        <v>430.5</v>
      </c>
      <c r="P71" s="29">
        <f>ROUND(Tabla15[[#This Row],[sbruto]]-Tabla15[[#This Row],[sneto]]-Tabla15[[#This Row],[ISR]]-Tabla15[[#This Row],[SFS]]-Tabla15[[#This Row],[AFP]],2)</f>
        <v>7460.16</v>
      </c>
      <c r="Q71" s="63">
        <v>6653.34</v>
      </c>
      <c r="R71" s="53" t="str">
        <f>_xlfn.XLOOKUP(Tabla15[[#This Row],[cedula]],Tabla8[Numero Documento],Tabla8[Gen])</f>
        <v>M</v>
      </c>
      <c r="S71" s="53" t="str">
        <f>_xlfn.XLOOKUP(Tabla15[[#This Row],[cedula]],Tabla8[Numero Documento],Tabla8[Lugar Designado Codigo])</f>
        <v>01.83</v>
      </c>
    </row>
    <row r="72" spans="1:19">
      <c r="A72" s="53" t="s">
        <v>3049</v>
      </c>
      <c r="B72" s="53" t="s">
        <v>2237</v>
      </c>
      <c r="C72" s="53" t="s">
        <v>3084</v>
      </c>
      <c r="D72" s="53" t="str">
        <f>Tabla15[[#This Row],[cedula]]&amp;Tabla15[[#This Row],[prog]]&amp;LEFT(Tabla15[[#This Row],[tipo]],3)</f>
        <v>4023793886101FIJ</v>
      </c>
      <c r="E72" s="53" t="s">
        <v>1261</v>
      </c>
      <c r="F72" s="53" t="s">
        <v>128</v>
      </c>
      <c r="G72" s="53" t="str">
        <f>_xlfn.XLOOKUP(Tabla15[[#This Row],[cedula]],Tabla8[Numero Documento],Tabla8[Lugar Designado])</f>
        <v>MINISTERIO DE CULTURA</v>
      </c>
      <c r="H72" s="53" t="s">
        <v>11</v>
      </c>
      <c r="I72" s="62"/>
      <c r="J72" s="53" t="str">
        <f>_xlfn.XLOOKUP(Tabla15[[#This Row],[cargo]],Tabla612[CARGO],Tabla612[CATEGORIA DEL SERVIDOR],"FIJO")</f>
        <v>ESTATUTO SIMPLIFICADO</v>
      </c>
      <c r="K72" s="53" t="str">
        <f>IF(ISTEXT(Tabla15[[#This Row],[CARRERA]]),Tabla15[[#This Row],[CARRERA]],Tabla15[[#This Row],[STATUS]])</f>
        <v>ESTATUTO SIMPLIFICADO</v>
      </c>
      <c r="L72" s="63">
        <v>15000</v>
      </c>
      <c r="M72" s="65">
        <v>0</v>
      </c>
      <c r="N72" s="63">
        <v>456</v>
      </c>
      <c r="O72" s="63">
        <v>430.5</v>
      </c>
      <c r="P72" s="29">
        <f>ROUND(Tabla15[[#This Row],[sbruto]]-Tabla15[[#This Row],[sneto]]-Tabla15[[#This Row],[ISR]]-Tabla15[[#This Row],[SFS]]-Tabla15[[#This Row],[AFP]],2)</f>
        <v>4820.17</v>
      </c>
      <c r="Q72" s="63">
        <v>9293.33</v>
      </c>
      <c r="R72" s="53" t="str">
        <f>_xlfn.XLOOKUP(Tabla15[[#This Row],[cedula]],Tabla8[Numero Documento],Tabla8[Gen])</f>
        <v>M</v>
      </c>
      <c r="S72" s="53" t="str">
        <f>_xlfn.XLOOKUP(Tabla15[[#This Row],[cedula]],Tabla8[Numero Documento],Tabla8[Lugar Designado Codigo])</f>
        <v>01.83</v>
      </c>
    </row>
    <row r="73" spans="1:19">
      <c r="A73" s="53" t="s">
        <v>3049</v>
      </c>
      <c r="B73" s="53" t="s">
        <v>2274</v>
      </c>
      <c r="C73" s="53" t="s">
        <v>3084</v>
      </c>
      <c r="D73" s="53" t="str">
        <f>Tabla15[[#This Row],[cedula]]&amp;Tabla15[[#This Row],[prog]]&amp;LEFT(Tabla15[[#This Row],[tipo]],3)</f>
        <v>0011736732601FIJ</v>
      </c>
      <c r="E73" s="53" t="s">
        <v>1092</v>
      </c>
      <c r="F73" s="53" t="s">
        <v>8</v>
      </c>
      <c r="G73" s="53" t="str">
        <f>_xlfn.XLOOKUP(Tabla15[[#This Row],[cedula]],Tabla8[Numero Documento],Tabla8[Lugar Designado])</f>
        <v>MINISTERIO DE CULTURA</v>
      </c>
      <c r="H73" s="53" t="s">
        <v>11</v>
      </c>
      <c r="I73" s="62"/>
      <c r="J73" s="53" t="str">
        <f>_xlfn.XLOOKUP(Tabla15[[#This Row],[cargo]],Tabla612[CARGO],Tabla612[CATEGORIA DEL SERVIDOR],"FIJO")</f>
        <v>ESTATUTO SIMPLIFICADO</v>
      </c>
      <c r="K73" s="53" t="str">
        <f>IF(ISTEXT(Tabla15[[#This Row],[CARRERA]]),Tabla15[[#This Row],[CARRERA]],Tabla15[[#This Row],[STATUS]])</f>
        <v>ESTATUTO SIMPLIFICADO</v>
      </c>
      <c r="L73" s="63">
        <v>15000</v>
      </c>
      <c r="M73" s="66">
        <v>0</v>
      </c>
      <c r="N73" s="63">
        <v>456</v>
      </c>
      <c r="O73" s="63">
        <v>430.5</v>
      </c>
      <c r="P73" s="29">
        <f>ROUND(Tabla15[[#This Row],[sbruto]]-Tabla15[[#This Row],[sneto]]-Tabla15[[#This Row],[ISR]]-Tabla15[[#This Row],[SFS]]-Tabla15[[#This Row],[AFP]],2)</f>
        <v>25</v>
      </c>
      <c r="Q73" s="63">
        <v>14088.5</v>
      </c>
      <c r="R73" s="53" t="str">
        <f>_xlfn.XLOOKUP(Tabla15[[#This Row],[cedula]],Tabla8[Numero Documento],Tabla8[Gen])</f>
        <v>M</v>
      </c>
      <c r="S73" s="53" t="str">
        <f>_xlfn.XLOOKUP(Tabla15[[#This Row],[cedula]],Tabla8[Numero Documento],Tabla8[Lugar Designado Codigo])</f>
        <v>01.83</v>
      </c>
    </row>
    <row r="74" spans="1:19">
      <c r="A74" s="53" t="s">
        <v>3049</v>
      </c>
      <c r="B74" s="53" t="s">
        <v>2095</v>
      </c>
      <c r="C74" s="53" t="s">
        <v>3084</v>
      </c>
      <c r="D74" s="53" t="str">
        <f>Tabla15[[#This Row],[cedula]]&amp;Tabla15[[#This Row],[prog]]&amp;LEFT(Tabla15[[#This Row],[tipo]],3)</f>
        <v>0010364900001FIJ</v>
      </c>
      <c r="E74" s="53" t="s">
        <v>781</v>
      </c>
      <c r="F74" s="53" t="s">
        <v>42</v>
      </c>
      <c r="G74" s="53" t="str">
        <f>_xlfn.XLOOKUP(Tabla15[[#This Row],[cedula]],Tabla8[Numero Documento],Tabla8[Lugar Designado])</f>
        <v>MINISTERIO DE CULTURA</v>
      </c>
      <c r="H74" s="53" t="s">
        <v>11</v>
      </c>
      <c r="I74" s="62"/>
      <c r="J74" s="53" t="str">
        <f>_xlfn.XLOOKUP(Tabla15[[#This Row],[cargo]],Tabla612[CARGO],Tabla612[CATEGORIA DEL SERVIDOR],"FIJO")</f>
        <v>ESTATUTO SIMPLIFICADO</v>
      </c>
      <c r="K74" s="53" t="str">
        <f>IF(ISTEXT(Tabla15[[#This Row],[CARRERA]]),Tabla15[[#This Row],[CARRERA]],Tabla15[[#This Row],[STATUS]])</f>
        <v>ESTATUTO SIMPLIFICADO</v>
      </c>
      <c r="L74" s="63">
        <v>13200</v>
      </c>
      <c r="M74" s="67">
        <v>0</v>
      </c>
      <c r="N74" s="63">
        <v>401.28</v>
      </c>
      <c r="O74" s="63">
        <v>378.84</v>
      </c>
      <c r="P74" s="29">
        <f>ROUND(Tabla15[[#This Row],[sbruto]]-Tabla15[[#This Row],[sneto]]-Tabla15[[#This Row],[ISR]]-Tabla15[[#This Row],[SFS]]-Tabla15[[#This Row],[AFP]],2)</f>
        <v>375</v>
      </c>
      <c r="Q74" s="63">
        <v>12044.88</v>
      </c>
      <c r="R74" s="53" t="str">
        <f>_xlfn.XLOOKUP(Tabla15[[#This Row],[cedula]],Tabla8[Numero Documento],Tabla8[Gen])</f>
        <v>M</v>
      </c>
      <c r="S74" s="53" t="str">
        <f>_xlfn.XLOOKUP(Tabla15[[#This Row],[cedula]],Tabla8[Numero Documento],Tabla8[Lugar Designado Codigo])</f>
        <v>01.83</v>
      </c>
    </row>
    <row r="75" spans="1:19">
      <c r="A75" s="53" t="s">
        <v>3049</v>
      </c>
      <c r="B75" s="53" t="s">
        <v>1347</v>
      </c>
      <c r="C75" s="53" t="s">
        <v>3084</v>
      </c>
      <c r="D75" s="53" t="str">
        <f>Tabla15[[#This Row],[cedula]]&amp;Tabla15[[#This Row],[prog]]&amp;LEFT(Tabla15[[#This Row],[tipo]],3)</f>
        <v>0010933798001FIJ</v>
      </c>
      <c r="E75" s="53" t="s">
        <v>227</v>
      </c>
      <c r="F75" s="53" t="s">
        <v>196</v>
      </c>
      <c r="G75" s="53" t="str">
        <f>_xlfn.XLOOKUP(Tabla15[[#This Row],[cedula]],Tabla8[Numero Documento],Tabla8[Lugar Designado])</f>
        <v>MINISTERIO DE CULTURA</v>
      </c>
      <c r="H75" s="53" t="s">
        <v>11</v>
      </c>
      <c r="I75" s="62" t="str">
        <f>_xlfn.XLOOKUP(Tabla15[[#This Row],[cedula]],TCARRERA[CEDULA],TCARRERA[CATEGORIA DEL SERVIDOR],"")</f>
        <v>CARRERA ADMINISTRATIVA</v>
      </c>
      <c r="J75" s="53" t="str">
        <f>_xlfn.XLOOKUP(Tabla15[[#This Row],[cargo]],Tabla612[CARGO],Tabla612[CATEGORIA DEL SERVIDOR],"FIJO")</f>
        <v>FIJO</v>
      </c>
      <c r="K75" s="53" t="str">
        <f>IF(ISTEXT(Tabla15[[#This Row],[CARRERA]]),Tabla15[[#This Row],[CARRERA]],Tabla15[[#This Row],[STATUS]])</f>
        <v>CARRERA ADMINISTRATIVA</v>
      </c>
      <c r="L75" s="63">
        <v>11399.67</v>
      </c>
      <c r="M75" s="67">
        <v>0</v>
      </c>
      <c r="N75" s="63">
        <v>346.55</v>
      </c>
      <c r="O75" s="63">
        <v>327.17</v>
      </c>
      <c r="P75" s="29">
        <f>ROUND(Tabla15[[#This Row],[sbruto]]-Tabla15[[#This Row],[sneto]]-Tabla15[[#This Row],[ISR]]-Tabla15[[#This Row],[SFS]]-Tabla15[[#This Row],[AFP]],2)</f>
        <v>25</v>
      </c>
      <c r="Q75" s="63">
        <v>10700.95</v>
      </c>
      <c r="R75" s="53" t="str">
        <f>_xlfn.XLOOKUP(Tabla15[[#This Row],[cedula]],Tabla8[Numero Documento],Tabla8[Gen])</f>
        <v>M</v>
      </c>
      <c r="S75" s="53" t="str">
        <f>_xlfn.XLOOKUP(Tabla15[[#This Row],[cedula]],Tabla8[Numero Documento],Tabla8[Lugar Designado Codigo])</f>
        <v>01.83</v>
      </c>
    </row>
    <row r="76" spans="1:19">
      <c r="A76" s="53" t="s">
        <v>3049</v>
      </c>
      <c r="B76" s="53" t="s">
        <v>2028</v>
      </c>
      <c r="C76" s="53" t="s">
        <v>3084</v>
      </c>
      <c r="D76" s="53" t="str">
        <f>Tabla15[[#This Row],[cedula]]&amp;Tabla15[[#This Row],[prog]]&amp;LEFT(Tabla15[[#This Row],[tipo]],3)</f>
        <v>0011581929401FIJ</v>
      </c>
      <c r="E76" s="53" t="s">
        <v>3361</v>
      </c>
      <c r="F76" s="53" t="s">
        <v>8</v>
      </c>
      <c r="G76" s="53" t="str">
        <f>_xlfn.XLOOKUP(Tabla15[[#This Row],[cedula]],Tabla8[Numero Documento],Tabla8[Lugar Designado])</f>
        <v>MINISTERIO DE CULTURA</v>
      </c>
      <c r="H76" s="53" t="s">
        <v>11</v>
      </c>
      <c r="I76" s="62"/>
      <c r="J76" s="53" t="str">
        <f>_xlfn.XLOOKUP(Tabla15[[#This Row],[cargo]],Tabla612[CARGO],Tabla612[CATEGORIA DEL SERVIDOR],"FIJO")</f>
        <v>ESTATUTO SIMPLIFICADO</v>
      </c>
      <c r="K76" s="53" t="str">
        <f>IF(ISTEXT(Tabla15[[#This Row],[CARRERA]]),Tabla15[[#This Row],[CARRERA]],Tabla15[[#This Row],[STATUS]])</f>
        <v>ESTATUTO SIMPLIFICADO</v>
      </c>
      <c r="L76" s="63">
        <v>11000</v>
      </c>
      <c r="M76" s="67">
        <v>0</v>
      </c>
      <c r="N76" s="63">
        <v>334.4</v>
      </c>
      <c r="O76" s="63">
        <v>315.7</v>
      </c>
      <c r="P76" s="29">
        <f>ROUND(Tabla15[[#This Row],[sbruto]]-Tabla15[[#This Row],[sneto]]-Tabla15[[#This Row],[ISR]]-Tabla15[[#This Row],[SFS]]-Tabla15[[#This Row],[AFP]],2)</f>
        <v>25</v>
      </c>
      <c r="Q76" s="63">
        <v>10324.9</v>
      </c>
      <c r="R76" s="53" t="str">
        <f>_xlfn.XLOOKUP(Tabla15[[#This Row],[cedula]],Tabla8[Numero Documento],Tabla8[Gen])</f>
        <v>F</v>
      </c>
      <c r="S76" s="53" t="str">
        <f>_xlfn.XLOOKUP(Tabla15[[#This Row],[cedula]],Tabla8[Numero Documento],Tabla8[Lugar Designado Codigo])</f>
        <v>01.83</v>
      </c>
    </row>
    <row r="77" spans="1:19">
      <c r="A77" s="53" t="s">
        <v>3049</v>
      </c>
      <c r="B77" s="53" t="s">
        <v>2029</v>
      </c>
      <c r="C77" s="53" t="s">
        <v>3084</v>
      </c>
      <c r="D77" s="53" t="str">
        <f>Tabla15[[#This Row],[cedula]]&amp;Tabla15[[#This Row],[prog]]&amp;LEFT(Tabla15[[#This Row],[tipo]],3)</f>
        <v>0010400016101FIJ</v>
      </c>
      <c r="E77" s="53" t="s">
        <v>768</v>
      </c>
      <c r="F77" s="53" t="s">
        <v>401</v>
      </c>
      <c r="G77" s="53" t="str">
        <f>_xlfn.XLOOKUP(Tabla15[[#This Row],[cedula]],Tabla8[Numero Documento],Tabla8[Lugar Designado])</f>
        <v>MINISTERIO DE CULTURA</v>
      </c>
      <c r="H77" s="53" t="s">
        <v>11</v>
      </c>
      <c r="I77" s="62"/>
      <c r="J77" s="53" t="str">
        <f>_xlfn.XLOOKUP(Tabla15[[#This Row],[cargo]],Tabla612[CARGO],Tabla612[CATEGORIA DEL SERVIDOR],"FIJO")</f>
        <v>FIJO</v>
      </c>
      <c r="K77" s="53" t="str">
        <f>IF(ISTEXT(Tabla15[[#This Row],[CARRERA]]),Tabla15[[#This Row],[CARRERA]],Tabla15[[#This Row],[STATUS]])</f>
        <v>FIJO</v>
      </c>
      <c r="L77" s="63">
        <v>11000</v>
      </c>
      <c r="M77" s="65">
        <v>0</v>
      </c>
      <c r="N77" s="63">
        <v>334.4</v>
      </c>
      <c r="O77" s="63">
        <v>315.7</v>
      </c>
      <c r="P77" s="29">
        <f>ROUND(Tabla15[[#This Row],[sbruto]]-Tabla15[[#This Row],[sneto]]-Tabla15[[#This Row],[ISR]]-Tabla15[[#This Row],[SFS]]-Tabla15[[#This Row],[AFP]],2)</f>
        <v>375</v>
      </c>
      <c r="Q77" s="63">
        <v>9974.9</v>
      </c>
      <c r="R77" s="53" t="str">
        <f>_xlfn.XLOOKUP(Tabla15[[#This Row],[cedula]],Tabla8[Numero Documento],Tabla8[Gen])</f>
        <v>F</v>
      </c>
      <c r="S77" s="53" t="str">
        <f>_xlfn.XLOOKUP(Tabla15[[#This Row],[cedula]],Tabla8[Numero Documento],Tabla8[Lugar Designado Codigo])</f>
        <v>01.83</v>
      </c>
    </row>
    <row r="78" spans="1:19">
      <c r="A78" s="53" t="s">
        <v>3049</v>
      </c>
      <c r="B78" s="53" t="s">
        <v>2100</v>
      </c>
      <c r="C78" s="53" t="s">
        <v>3084</v>
      </c>
      <c r="D78" s="53" t="str">
        <f>Tabla15[[#This Row],[cedula]]&amp;Tabla15[[#This Row],[prog]]&amp;LEFT(Tabla15[[#This Row],[tipo]],3)</f>
        <v>0010409802501FIJ</v>
      </c>
      <c r="E78" s="53" t="s">
        <v>782</v>
      </c>
      <c r="F78" s="53" t="s">
        <v>8</v>
      </c>
      <c r="G78" s="53" t="str">
        <f>_xlfn.XLOOKUP(Tabla15[[#This Row],[cedula]],Tabla8[Numero Documento],Tabla8[Lugar Designado])</f>
        <v>MINISTERIO DE CULTURA</v>
      </c>
      <c r="H78" s="53" t="s">
        <v>11</v>
      </c>
      <c r="I78" s="62"/>
      <c r="J78" s="53" t="str">
        <f>_xlfn.XLOOKUP(Tabla15[[#This Row],[cargo]],Tabla612[CARGO],Tabla612[CATEGORIA DEL SERVIDOR],"FIJO")</f>
        <v>ESTATUTO SIMPLIFICADO</v>
      </c>
      <c r="K78" s="53" t="str">
        <f>IF(ISTEXT(Tabla15[[#This Row],[CARRERA]]),Tabla15[[#This Row],[CARRERA]],Tabla15[[#This Row],[STATUS]])</f>
        <v>ESTATUTO SIMPLIFICADO</v>
      </c>
      <c r="L78" s="63">
        <v>11000</v>
      </c>
      <c r="M78" s="66">
        <v>0</v>
      </c>
      <c r="N78" s="63">
        <v>334.4</v>
      </c>
      <c r="O78" s="63">
        <v>315.7</v>
      </c>
      <c r="P78" s="29">
        <f>ROUND(Tabla15[[#This Row],[sbruto]]-Tabla15[[#This Row],[sneto]]-Tabla15[[#This Row],[ISR]]-Tabla15[[#This Row],[SFS]]-Tabla15[[#This Row],[AFP]],2)</f>
        <v>921</v>
      </c>
      <c r="Q78" s="63">
        <v>9428.9</v>
      </c>
      <c r="R78" s="53" t="str">
        <f>_xlfn.XLOOKUP(Tabla15[[#This Row],[cedula]],Tabla8[Numero Documento],Tabla8[Gen])</f>
        <v>F</v>
      </c>
      <c r="S78" s="53" t="str">
        <f>_xlfn.XLOOKUP(Tabla15[[#This Row],[cedula]],Tabla8[Numero Documento],Tabla8[Lugar Designado Codigo])</f>
        <v>01.83</v>
      </c>
    </row>
    <row r="79" spans="1:19">
      <c r="A79" s="53" t="s">
        <v>3049</v>
      </c>
      <c r="B79" s="53" t="s">
        <v>2149</v>
      </c>
      <c r="C79" s="53" t="s">
        <v>3084</v>
      </c>
      <c r="D79" s="53" t="str">
        <f>Tabla15[[#This Row],[cedula]]&amp;Tabla15[[#This Row],[prog]]&amp;LEFT(Tabla15[[#This Row],[tipo]],3)</f>
        <v>0010410864201FIJ</v>
      </c>
      <c r="E79" s="53" t="s">
        <v>789</v>
      </c>
      <c r="F79" s="53" t="s">
        <v>8</v>
      </c>
      <c r="G79" s="53" t="str">
        <f>_xlfn.XLOOKUP(Tabla15[[#This Row],[cedula]],Tabla8[Numero Documento],Tabla8[Lugar Designado])</f>
        <v>MINISTERIO DE CULTURA</v>
      </c>
      <c r="H79" s="53" t="s">
        <v>11</v>
      </c>
      <c r="I79" s="62"/>
      <c r="J79" s="53" t="str">
        <f>_xlfn.XLOOKUP(Tabla15[[#This Row],[cargo]],Tabla612[CARGO],Tabla612[CATEGORIA DEL SERVIDOR],"FIJO")</f>
        <v>ESTATUTO SIMPLIFICADO</v>
      </c>
      <c r="K79" s="53" t="str">
        <f>IF(ISTEXT(Tabla15[[#This Row],[CARRERA]]),Tabla15[[#This Row],[CARRERA]],Tabla15[[#This Row],[STATUS]])</f>
        <v>ESTATUTO SIMPLIFICADO</v>
      </c>
      <c r="L79" s="63">
        <v>11000</v>
      </c>
      <c r="M79" s="67">
        <v>0</v>
      </c>
      <c r="N79" s="63">
        <v>334.4</v>
      </c>
      <c r="O79" s="63">
        <v>315.7</v>
      </c>
      <c r="P79" s="29">
        <f>ROUND(Tabla15[[#This Row],[sbruto]]-Tabla15[[#This Row],[sneto]]-Tabla15[[#This Row],[ISR]]-Tabla15[[#This Row],[SFS]]-Tabla15[[#This Row],[AFP]],2)</f>
        <v>8113.75</v>
      </c>
      <c r="Q79" s="63">
        <v>2236.15</v>
      </c>
      <c r="R79" s="53" t="str">
        <f>_xlfn.XLOOKUP(Tabla15[[#This Row],[cedula]],Tabla8[Numero Documento],Tabla8[Gen])</f>
        <v>F</v>
      </c>
      <c r="S79" s="53" t="str">
        <f>_xlfn.XLOOKUP(Tabla15[[#This Row],[cedula]],Tabla8[Numero Documento],Tabla8[Lugar Designado Codigo])</f>
        <v>01.83</v>
      </c>
    </row>
    <row r="80" spans="1:19">
      <c r="A80" s="53" t="s">
        <v>3049</v>
      </c>
      <c r="B80" s="53" t="s">
        <v>1313</v>
      </c>
      <c r="C80" s="53" t="s">
        <v>3084</v>
      </c>
      <c r="D80" s="53" t="str">
        <f>Tabla15[[#This Row],[cedula]]&amp;Tabla15[[#This Row],[prog]]&amp;LEFT(Tabla15[[#This Row],[tipo]],3)</f>
        <v>0130012482101FIJ</v>
      </c>
      <c r="E80" s="53" t="s">
        <v>770</v>
      </c>
      <c r="F80" s="53" t="s">
        <v>8</v>
      </c>
      <c r="G80" s="53" t="str">
        <f>_xlfn.XLOOKUP(Tabla15[[#This Row],[cedula]],Tabla8[Numero Documento],Tabla8[Lugar Designado])</f>
        <v>MINISTERIO DE CULTURA</v>
      </c>
      <c r="H80" s="53" t="s">
        <v>11</v>
      </c>
      <c r="I80" s="62" t="str">
        <f>_xlfn.XLOOKUP(Tabla15[[#This Row],[cedula]],TCARRERA[CEDULA],TCARRERA[CATEGORIA DEL SERVIDOR],"")</f>
        <v>CARRERA ADMINISTRATIVA</v>
      </c>
      <c r="J80" s="53" t="str">
        <f>_xlfn.XLOOKUP(Tabla15[[#This Row],[cargo]],Tabla612[CARGO],Tabla612[CATEGORIA DEL SERVIDOR],"FIJO")</f>
        <v>ESTATUTO SIMPLIFICADO</v>
      </c>
      <c r="K80" s="53" t="str">
        <f>IF(ISTEXT(Tabla15[[#This Row],[CARRERA]]),Tabla15[[#This Row],[CARRERA]],Tabla15[[#This Row],[STATUS]])</f>
        <v>CARRERA ADMINISTRATIVA</v>
      </c>
      <c r="L80" s="63">
        <v>10000</v>
      </c>
      <c r="M80" s="67">
        <v>0</v>
      </c>
      <c r="N80" s="63">
        <v>304</v>
      </c>
      <c r="O80" s="63">
        <v>287</v>
      </c>
      <c r="P80" s="29">
        <f>ROUND(Tabla15[[#This Row],[sbruto]]-Tabla15[[#This Row],[sneto]]-Tabla15[[#This Row],[ISR]]-Tabla15[[#This Row],[SFS]]-Tabla15[[#This Row],[AFP]],2)</f>
        <v>75</v>
      </c>
      <c r="Q80" s="63">
        <v>9334</v>
      </c>
      <c r="R80" s="53" t="str">
        <f>_xlfn.XLOOKUP(Tabla15[[#This Row],[cedula]],Tabla8[Numero Documento],Tabla8[Gen])</f>
        <v>M</v>
      </c>
      <c r="S80" s="53" t="str">
        <f>_xlfn.XLOOKUP(Tabla15[[#This Row],[cedula]],Tabla8[Numero Documento],Tabla8[Lugar Designado Codigo])</f>
        <v>01.83</v>
      </c>
    </row>
    <row r="81" spans="1:19">
      <c r="A81" s="53" t="s">
        <v>3049</v>
      </c>
      <c r="B81" s="53" t="s">
        <v>2036</v>
      </c>
      <c r="C81" s="53" t="s">
        <v>3084</v>
      </c>
      <c r="D81" s="53" t="str">
        <f>Tabla15[[#This Row],[cedula]]&amp;Tabla15[[#This Row],[prog]]&amp;LEFT(Tabla15[[#This Row],[tipo]],3)</f>
        <v>0010564313401FIJ</v>
      </c>
      <c r="E81" s="53" t="s">
        <v>771</v>
      </c>
      <c r="F81" s="53" t="s">
        <v>772</v>
      </c>
      <c r="G81" s="53" t="str">
        <f>_xlfn.XLOOKUP(Tabla15[[#This Row],[cedula]],Tabla8[Numero Documento],Tabla8[Lugar Designado])</f>
        <v>MINISTERIO DE CULTURA</v>
      </c>
      <c r="H81" s="53" t="s">
        <v>11</v>
      </c>
      <c r="I81" s="62"/>
      <c r="J81" s="53" t="str">
        <f>_xlfn.XLOOKUP(Tabla15[[#This Row],[cargo]],Tabla612[CARGO],Tabla612[CATEGORIA DEL SERVIDOR],"FIJO")</f>
        <v>FIJO</v>
      </c>
      <c r="K81" s="53" t="str">
        <f>IF(ISTEXT(Tabla15[[#This Row],[CARRERA]]),Tabla15[[#This Row],[CARRERA]],Tabla15[[#This Row],[STATUS]])</f>
        <v>FIJO</v>
      </c>
      <c r="L81" s="63">
        <v>10000</v>
      </c>
      <c r="M81" s="67">
        <v>0</v>
      </c>
      <c r="N81" s="63">
        <v>304</v>
      </c>
      <c r="O81" s="63">
        <v>287</v>
      </c>
      <c r="P81" s="29">
        <f>ROUND(Tabla15[[#This Row],[sbruto]]-Tabla15[[#This Row],[sneto]]-Tabla15[[#This Row],[ISR]]-Tabla15[[#This Row],[SFS]]-Tabla15[[#This Row],[AFP]],2)</f>
        <v>325</v>
      </c>
      <c r="Q81" s="63">
        <v>9084</v>
      </c>
      <c r="R81" s="53" t="str">
        <f>_xlfn.XLOOKUP(Tabla15[[#This Row],[cedula]],Tabla8[Numero Documento],Tabla8[Gen])</f>
        <v>M</v>
      </c>
      <c r="S81" s="53" t="str">
        <f>_xlfn.XLOOKUP(Tabla15[[#This Row],[cedula]],Tabla8[Numero Documento],Tabla8[Lugar Designado Codigo])</f>
        <v>01.83</v>
      </c>
    </row>
    <row r="82" spans="1:19">
      <c r="A82" s="53" t="s">
        <v>3049</v>
      </c>
      <c r="B82" s="53" t="s">
        <v>2084</v>
      </c>
      <c r="C82" s="53" t="s">
        <v>3084</v>
      </c>
      <c r="D82" s="53" t="str">
        <f>Tabla15[[#This Row],[cedula]]&amp;Tabla15[[#This Row],[prog]]&amp;LEFT(Tabla15[[#This Row],[tipo]],3)</f>
        <v>0110021388101FIJ</v>
      </c>
      <c r="E82" s="53" t="s">
        <v>779</v>
      </c>
      <c r="F82" s="53" t="s">
        <v>780</v>
      </c>
      <c r="G82" s="53" t="str">
        <f>_xlfn.XLOOKUP(Tabla15[[#This Row],[cedula]],Tabla8[Numero Documento],Tabla8[Lugar Designado])</f>
        <v>MINISTERIO DE CULTURA</v>
      </c>
      <c r="H82" s="53" t="s">
        <v>11</v>
      </c>
      <c r="I82" s="62"/>
      <c r="J82" s="53" t="str">
        <f>_xlfn.XLOOKUP(Tabla15[[#This Row],[cargo]],Tabla612[CARGO],Tabla612[CATEGORIA DEL SERVIDOR],"FIJO")</f>
        <v>FIJO</v>
      </c>
      <c r="K82" s="53" t="str">
        <f>IF(ISTEXT(Tabla15[[#This Row],[CARRERA]]),Tabla15[[#This Row],[CARRERA]],Tabla15[[#This Row],[STATUS]])</f>
        <v>FIJO</v>
      </c>
      <c r="L82" s="63">
        <v>10000</v>
      </c>
      <c r="M82" s="66">
        <v>0</v>
      </c>
      <c r="N82" s="63">
        <v>304</v>
      </c>
      <c r="O82" s="63">
        <v>287</v>
      </c>
      <c r="P82" s="29">
        <f>ROUND(Tabla15[[#This Row],[sbruto]]-Tabla15[[#This Row],[sneto]]-Tabla15[[#This Row],[ISR]]-Tabla15[[#This Row],[SFS]]-Tabla15[[#This Row],[AFP]],2)</f>
        <v>375</v>
      </c>
      <c r="Q82" s="63">
        <v>9034</v>
      </c>
      <c r="R82" s="53" t="str">
        <f>_xlfn.XLOOKUP(Tabla15[[#This Row],[cedula]],Tabla8[Numero Documento],Tabla8[Gen])</f>
        <v>M</v>
      </c>
      <c r="S82" s="53" t="str">
        <f>_xlfn.XLOOKUP(Tabla15[[#This Row],[cedula]],Tabla8[Numero Documento],Tabla8[Lugar Designado Codigo])</f>
        <v>01.83</v>
      </c>
    </row>
    <row r="83" spans="1:19">
      <c r="A83" s="53" t="s">
        <v>3049</v>
      </c>
      <c r="B83" s="53" t="s">
        <v>2148</v>
      </c>
      <c r="C83" s="53" t="s">
        <v>3084</v>
      </c>
      <c r="D83" s="53" t="str">
        <f>Tabla15[[#This Row],[cedula]]&amp;Tabla15[[#This Row],[prog]]&amp;LEFT(Tabla15[[#This Row],[tipo]],3)</f>
        <v>0010086547601FIJ</v>
      </c>
      <c r="E83" s="53" t="s">
        <v>1077</v>
      </c>
      <c r="F83" s="53" t="s">
        <v>140</v>
      </c>
      <c r="G83" s="53" t="str">
        <f>_xlfn.XLOOKUP(Tabla15[[#This Row],[cedula]],Tabla8[Numero Documento],Tabla8[Lugar Designado])</f>
        <v>CONSEJO INTERSECTORIAL PARA LA POLITICA DEL LIBRO, LA LECTURA Y LAS BIBLIOTECAS</v>
      </c>
      <c r="H83" s="53" t="s">
        <v>11</v>
      </c>
      <c r="I83" s="62"/>
      <c r="J83" s="53" t="str">
        <f>_xlfn.XLOOKUP(Tabla15[[#This Row],[cargo]],Tabla612[CARGO],Tabla612[CATEGORIA DEL SERVIDOR],"FIJO")</f>
        <v>FIJO</v>
      </c>
      <c r="K83" s="53" t="str">
        <f>IF(ISTEXT(Tabla15[[#This Row],[CARRERA]]),Tabla15[[#This Row],[CARRERA]],Tabla15[[#This Row],[STATUS]])</f>
        <v>FIJO</v>
      </c>
      <c r="L83" s="63">
        <v>145000</v>
      </c>
      <c r="M83" s="64">
        <v>22690.49</v>
      </c>
      <c r="N83" s="63">
        <v>4408</v>
      </c>
      <c r="O83" s="63">
        <v>4161.5</v>
      </c>
      <c r="P83" s="29">
        <f>ROUND(Tabla15[[#This Row],[sbruto]]-Tabla15[[#This Row],[sneto]]-Tabla15[[#This Row],[ISR]]-Tabla15[[#This Row],[SFS]]-Tabla15[[#This Row],[AFP]],2)</f>
        <v>25</v>
      </c>
      <c r="Q83" s="63">
        <v>113715.01</v>
      </c>
      <c r="R83" s="53" t="str">
        <f>_xlfn.XLOOKUP(Tabla15[[#This Row],[cedula]],Tabla8[Numero Documento],Tabla8[Gen])</f>
        <v>F</v>
      </c>
      <c r="S83" s="53" t="str">
        <f>_xlfn.XLOOKUP(Tabla15[[#This Row],[cedula]],Tabla8[Numero Documento],Tabla8[Lugar Designado Codigo])</f>
        <v>01.83.00.00.00.15</v>
      </c>
    </row>
    <row r="84" spans="1:19">
      <c r="A84" s="53" t="s">
        <v>3049</v>
      </c>
      <c r="B84" s="53" t="s">
        <v>3231</v>
      </c>
      <c r="C84" s="53" t="s">
        <v>3084</v>
      </c>
      <c r="D84" s="53" t="str">
        <f>Tabla15[[#This Row],[cedula]]&amp;Tabla15[[#This Row],[prog]]&amp;LEFT(Tabla15[[#This Row],[tipo]],3)</f>
        <v>0340038857901FIJ</v>
      </c>
      <c r="E84" s="53" t="s">
        <v>3214</v>
      </c>
      <c r="F84" s="53" t="s">
        <v>130</v>
      </c>
      <c r="G84" s="53" t="str">
        <f>_xlfn.XLOOKUP(Tabla15[[#This Row],[cedula]],Tabla8[Numero Documento],Tabla8[Lugar Designado])</f>
        <v>OFICINA DE ACCESO A LA INFORMACION OAI</v>
      </c>
      <c r="H84" s="53" t="s">
        <v>11</v>
      </c>
      <c r="I84" s="62"/>
      <c r="J84" s="53" t="str">
        <f>_xlfn.XLOOKUP(Tabla15[[#This Row],[cargo]],Tabla612[CARGO],Tabla612[CATEGORIA DEL SERVIDOR],"FIJO")</f>
        <v>FIJO</v>
      </c>
      <c r="K84" s="53" t="str">
        <f>IF(ISTEXT(Tabla15[[#This Row],[CARRERA]]),Tabla15[[#This Row],[CARRERA]],Tabla15[[#This Row],[STATUS]])</f>
        <v>FIJO</v>
      </c>
      <c r="L84" s="63">
        <v>100000</v>
      </c>
      <c r="M84" s="64">
        <v>12105.37</v>
      </c>
      <c r="N84" s="63">
        <v>3040</v>
      </c>
      <c r="O84" s="63">
        <v>2870</v>
      </c>
      <c r="P84" s="29">
        <f>ROUND(Tabla15[[#This Row],[sbruto]]-Tabla15[[#This Row],[sneto]]-Tabla15[[#This Row],[ISR]]-Tabla15[[#This Row],[SFS]]-Tabla15[[#This Row],[AFP]],2)</f>
        <v>25</v>
      </c>
      <c r="Q84" s="63">
        <v>81959.63</v>
      </c>
      <c r="R84" s="53" t="str">
        <f>_xlfn.XLOOKUP(Tabla15[[#This Row],[cedula]],Tabla8[Numero Documento],Tabla8[Gen])</f>
        <v>F</v>
      </c>
      <c r="S84" s="53" t="str">
        <f>_xlfn.XLOOKUP(Tabla15[[#This Row],[cedula]],Tabla8[Numero Documento],Tabla8[Lugar Designado Codigo])</f>
        <v>01.83.00.00.00.16</v>
      </c>
    </row>
    <row r="85" spans="1:19">
      <c r="A85" s="53" t="s">
        <v>3049</v>
      </c>
      <c r="B85" s="53" t="s">
        <v>2121</v>
      </c>
      <c r="C85" s="53" t="s">
        <v>3084</v>
      </c>
      <c r="D85" s="53" t="str">
        <f>Tabla15[[#This Row],[cedula]]&amp;Tabla15[[#This Row],[prog]]&amp;LEFT(Tabla15[[#This Row],[tipo]],3)</f>
        <v>0011852896701FIJ</v>
      </c>
      <c r="E85" s="53" t="s">
        <v>1074</v>
      </c>
      <c r="F85" s="53" t="s">
        <v>1075</v>
      </c>
      <c r="G85" s="53" t="str">
        <f>_xlfn.XLOOKUP(Tabla15[[#This Row],[cedula]],Tabla8[Numero Documento],Tabla8[Lugar Designado])</f>
        <v>COMISION NACIONAL DOMINICANA PARA LA UNESCO</v>
      </c>
      <c r="H85" s="53" t="s">
        <v>11</v>
      </c>
      <c r="I85" s="62"/>
      <c r="J85" s="53" t="str">
        <f>_xlfn.XLOOKUP(Tabla15[[#This Row],[cargo]],Tabla612[CARGO],Tabla612[CATEGORIA DEL SERVIDOR],"FIJO")</f>
        <v>FIJO</v>
      </c>
      <c r="K85" s="53" t="str">
        <f>IF(ISTEXT(Tabla15[[#This Row],[CARRERA]]),Tabla15[[#This Row],[CARRERA]],Tabla15[[#This Row],[STATUS]])</f>
        <v>FIJO</v>
      </c>
      <c r="L85" s="63">
        <v>180000</v>
      </c>
      <c r="M85" s="64">
        <v>31055.42</v>
      </c>
      <c r="N85" s="63">
        <v>4943.8</v>
      </c>
      <c r="O85" s="63">
        <v>5166</v>
      </c>
      <c r="P85" s="29">
        <f>ROUND(Tabla15[[#This Row],[sbruto]]-Tabla15[[#This Row],[sneto]]-Tabla15[[#This Row],[ISR]]-Tabla15[[#This Row],[SFS]]-Tabla15[[#This Row],[AFP]],2)</f>
        <v>25</v>
      </c>
      <c r="Q85" s="63">
        <v>138809.78</v>
      </c>
      <c r="R85" s="53" t="str">
        <f>_xlfn.XLOOKUP(Tabla15[[#This Row],[cedula]],Tabla8[Numero Documento],Tabla8[Gen])</f>
        <v>M</v>
      </c>
      <c r="S85" s="53" t="str">
        <f>_xlfn.XLOOKUP(Tabla15[[#This Row],[cedula]],Tabla8[Numero Documento],Tabla8[Lugar Designado Codigo])</f>
        <v>01.83.00.00.00.17</v>
      </c>
    </row>
    <row r="86" spans="1:19">
      <c r="A86" s="53" t="s">
        <v>3049</v>
      </c>
      <c r="B86" s="53" t="s">
        <v>1331</v>
      </c>
      <c r="C86" s="53" t="s">
        <v>3084</v>
      </c>
      <c r="D86" s="53" t="str">
        <f>Tabla15[[#This Row],[cedula]]&amp;Tabla15[[#This Row],[prog]]&amp;LEFT(Tabla15[[#This Row],[tipo]],3)</f>
        <v>0600009051101FIJ</v>
      </c>
      <c r="E86" s="53" t="s">
        <v>184</v>
      </c>
      <c r="F86" s="53" t="s">
        <v>186</v>
      </c>
      <c r="G86" s="53" t="str">
        <f>_xlfn.XLOOKUP(Tabla15[[#This Row],[cedula]],Tabla8[Numero Documento],Tabla8[Lugar Designado])</f>
        <v>COMISION NACIONAL DOMINICANA PARA LA UNESCO</v>
      </c>
      <c r="H86" s="53" t="s">
        <v>11</v>
      </c>
      <c r="I86" s="62" t="str">
        <f>_xlfn.XLOOKUP(Tabla15[[#This Row],[cedula]],TCARRERA[CEDULA],TCARRERA[CATEGORIA DEL SERVIDOR],"")</f>
        <v>CARRERA ADMINISTRATIVA</v>
      </c>
      <c r="J86" s="53" t="str">
        <f>_xlfn.XLOOKUP(Tabla15[[#This Row],[cargo]],Tabla612[CARGO],Tabla612[CATEGORIA DEL SERVIDOR],"FIJO")</f>
        <v>FIJO</v>
      </c>
      <c r="K86" s="53" t="str">
        <f>IF(ISTEXT(Tabla15[[#This Row],[CARRERA]]),Tabla15[[#This Row],[CARRERA]],Tabla15[[#This Row],[STATUS]])</f>
        <v>CARRERA ADMINISTRATIVA</v>
      </c>
      <c r="L86" s="63">
        <v>65000</v>
      </c>
      <c r="M86" s="64">
        <v>4427.58</v>
      </c>
      <c r="N86" s="63">
        <v>1976</v>
      </c>
      <c r="O86" s="63">
        <v>1865.5</v>
      </c>
      <c r="P86" s="29">
        <f>ROUND(Tabla15[[#This Row],[sbruto]]-Tabla15[[#This Row],[sneto]]-Tabla15[[#This Row],[ISR]]-Tabla15[[#This Row],[SFS]]-Tabla15[[#This Row],[AFP]],2)</f>
        <v>375</v>
      </c>
      <c r="Q86" s="63">
        <v>56355.92</v>
      </c>
      <c r="R86" s="53" t="str">
        <f>_xlfn.XLOOKUP(Tabla15[[#This Row],[cedula]],Tabla8[Numero Documento],Tabla8[Gen])</f>
        <v>F</v>
      </c>
      <c r="S86" s="53" t="str">
        <f>_xlfn.XLOOKUP(Tabla15[[#This Row],[cedula]],Tabla8[Numero Documento],Tabla8[Lugar Designado Codigo])</f>
        <v>01.83.00.00.00.17</v>
      </c>
    </row>
    <row r="87" spans="1:19">
      <c r="A87" s="53" t="s">
        <v>3049</v>
      </c>
      <c r="B87" s="53" t="s">
        <v>2061</v>
      </c>
      <c r="C87" s="53" t="s">
        <v>3084</v>
      </c>
      <c r="D87" s="53" t="str">
        <f>Tabla15[[#This Row],[cedula]]&amp;Tabla15[[#This Row],[prog]]&amp;LEFT(Tabla15[[#This Row],[tipo]],3)</f>
        <v>2250078643301FIJ</v>
      </c>
      <c r="E87" s="53" t="s">
        <v>1931</v>
      </c>
      <c r="F87" s="53" t="s">
        <v>389</v>
      </c>
      <c r="G87" s="53" t="str">
        <f>_xlfn.XLOOKUP(Tabla15[[#This Row],[cedula]],Tabla8[Numero Documento],Tabla8[Lugar Designado])</f>
        <v>COMISION NACIONAL DOMINICANA PARA LA UNESCO</v>
      </c>
      <c r="H87" s="53" t="s">
        <v>11</v>
      </c>
      <c r="I87" s="62"/>
      <c r="J87" s="53" t="str">
        <f>_xlfn.XLOOKUP(Tabla15[[#This Row],[cargo]],Tabla612[CARGO],Tabla612[CATEGORIA DEL SERVIDOR],"FIJO")</f>
        <v>FIJO</v>
      </c>
      <c r="K87" s="53" t="str">
        <f>IF(ISTEXT(Tabla15[[#This Row],[CARRERA]]),Tabla15[[#This Row],[CARRERA]],Tabla15[[#This Row],[STATUS]])</f>
        <v>FIJO</v>
      </c>
      <c r="L87" s="63">
        <v>25000</v>
      </c>
      <c r="M87" s="66">
        <v>0</v>
      </c>
      <c r="N87" s="63">
        <v>760</v>
      </c>
      <c r="O87" s="63">
        <v>717.5</v>
      </c>
      <c r="P87" s="29">
        <f>ROUND(Tabla15[[#This Row],[sbruto]]-Tabla15[[#This Row],[sneto]]-Tabla15[[#This Row],[ISR]]-Tabla15[[#This Row],[SFS]]-Tabla15[[#This Row],[AFP]],2)</f>
        <v>25</v>
      </c>
      <c r="Q87" s="63">
        <v>23497.5</v>
      </c>
      <c r="R87" s="53" t="str">
        <f>_xlfn.XLOOKUP(Tabla15[[#This Row],[cedula]],Tabla8[Numero Documento],Tabla8[Gen])</f>
        <v>M</v>
      </c>
      <c r="S87" s="53" t="str">
        <f>_xlfn.XLOOKUP(Tabla15[[#This Row],[cedula]],Tabla8[Numero Documento],Tabla8[Lugar Designado Codigo])</f>
        <v>01.83.00.00.00.17</v>
      </c>
    </row>
    <row r="88" spans="1:19">
      <c r="A88" s="53" t="s">
        <v>3049</v>
      </c>
      <c r="B88" s="53" t="s">
        <v>2225</v>
      </c>
      <c r="C88" s="53" t="s">
        <v>3084</v>
      </c>
      <c r="D88" s="53" t="str">
        <f>Tabla15[[#This Row],[cedula]]&amp;Tabla15[[#This Row],[prog]]&amp;LEFT(Tabla15[[#This Row],[tipo]],3)</f>
        <v>0011567316201FIJ</v>
      </c>
      <c r="E88" s="53" t="s">
        <v>1275</v>
      </c>
      <c r="F88" s="53" t="s">
        <v>724</v>
      </c>
      <c r="G88" s="53" t="str">
        <f>_xlfn.XLOOKUP(Tabla15[[#This Row],[cedula]],Tabla8[Numero Documento],Tabla8[Lugar Designado])</f>
        <v>COMISION NACIONAL DOMINICANA PARA LA UNESCO</v>
      </c>
      <c r="H88" s="53" t="s">
        <v>11</v>
      </c>
      <c r="I88" s="62"/>
      <c r="J88" s="53" t="str">
        <f>_xlfn.XLOOKUP(Tabla15[[#This Row],[cargo]],Tabla612[CARGO],Tabla612[CATEGORIA DEL SERVIDOR],"FIJO")</f>
        <v>ESTATUTO SIMPLIFICADO</v>
      </c>
      <c r="K88" s="53" t="str">
        <f>IF(ISTEXT(Tabla15[[#This Row],[CARRERA]]),Tabla15[[#This Row],[CARRERA]],Tabla15[[#This Row],[STATUS]])</f>
        <v>ESTATUTO SIMPLIFICADO</v>
      </c>
      <c r="L88" s="63">
        <v>24000</v>
      </c>
      <c r="M88" s="65">
        <v>0</v>
      </c>
      <c r="N88" s="63">
        <v>729.6</v>
      </c>
      <c r="O88" s="63">
        <v>688.8</v>
      </c>
      <c r="P88" s="29">
        <f>ROUND(Tabla15[[#This Row],[sbruto]]-Tabla15[[#This Row],[sneto]]-Tabla15[[#This Row],[ISR]]-Tabla15[[#This Row],[SFS]]-Tabla15[[#This Row],[AFP]],2)</f>
        <v>25</v>
      </c>
      <c r="Q88" s="63">
        <v>22556.6</v>
      </c>
      <c r="R88" s="53" t="str">
        <f>_xlfn.XLOOKUP(Tabla15[[#This Row],[cedula]],Tabla8[Numero Documento],Tabla8[Gen])</f>
        <v>M</v>
      </c>
      <c r="S88" s="53" t="str">
        <f>_xlfn.XLOOKUP(Tabla15[[#This Row],[cedula]],Tabla8[Numero Documento],Tabla8[Lugar Designado Codigo])</f>
        <v>01.83.00.00.00.17</v>
      </c>
    </row>
    <row r="89" spans="1:19">
      <c r="A89" s="53" t="s">
        <v>3049</v>
      </c>
      <c r="B89" s="53" t="s">
        <v>2162</v>
      </c>
      <c r="C89" s="53" t="s">
        <v>3084</v>
      </c>
      <c r="D89" s="53" t="str">
        <f>Tabla15[[#This Row],[cedula]]&amp;Tabla15[[#This Row],[prog]]&amp;LEFT(Tabla15[[#This Row],[tipo]],3)</f>
        <v>0011146011901FIJ</v>
      </c>
      <c r="E89" s="53" t="s">
        <v>187</v>
      </c>
      <c r="F89" s="53" t="s">
        <v>188</v>
      </c>
      <c r="G89" s="53" t="str">
        <f>_xlfn.XLOOKUP(Tabla15[[#This Row],[cedula]],Tabla8[Numero Documento],Tabla8[Lugar Designado])</f>
        <v>COMISION NACIONAL DOMINICANA PARA LA UNESCO</v>
      </c>
      <c r="H89" s="53" t="s">
        <v>11</v>
      </c>
      <c r="I89" s="62"/>
      <c r="J89" s="53" t="str">
        <f>_xlfn.XLOOKUP(Tabla15[[#This Row],[cargo]],Tabla612[CARGO],Tabla612[CATEGORIA DEL SERVIDOR],"FIJO")</f>
        <v>FIJO</v>
      </c>
      <c r="K89" s="53" t="str">
        <f>IF(ISTEXT(Tabla15[[#This Row],[CARRERA]]),Tabla15[[#This Row],[CARRERA]],Tabla15[[#This Row],[STATUS]])</f>
        <v>FIJO</v>
      </c>
      <c r="L89" s="63">
        <v>10000</v>
      </c>
      <c r="M89" s="65">
        <v>0</v>
      </c>
      <c r="N89" s="63">
        <v>304</v>
      </c>
      <c r="O89" s="63">
        <v>287</v>
      </c>
      <c r="P89" s="29">
        <f>ROUND(Tabla15[[#This Row],[sbruto]]-Tabla15[[#This Row],[sneto]]-Tabla15[[#This Row],[ISR]]-Tabla15[[#This Row],[SFS]]-Tabla15[[#This Row],[AFP]],2)</f>
        <v>375</v>
      </c>
      <c r="Q89" s="63">
        <v>9034</v>
      </c>
      <c r="R89" s="53" t="str">
        <f>_xlfn.XLOOKUP(Tabla15[[#This Row],[cedula]],Tabla8[Numero Documento],Tabla8[Gen])</f>
        <v>F</v>
      </c>
      <c r="S89" s="53" t="str">
        <f>_xlfn.XLOOKUP(Tabla15[[#This Row],[cedula]],Tabla8[Numero Documento],Tabla8[Lugar Designado Codigo])</f>
        <v>01.83.00.00.00.17</v>
      </c>
    </row>
    <row r="90" spans="1:19">
      <c r="A90" s="53" t="s">
        <v>3049</v>
      </c>
      <c r="B90" s="53" t="s">
        <v>1517</v>
      </c>
      <c r="C90" s="53" t="s">
        <v>3098</v>
      </c>
      <c r="D90" s="53" t="str">
        <f>Tabla15[[#This Row],[cedula]]&amp;Tabla15[[#This Row],[prog]]&amp;LEFT(Tabla15[[#This Row],[tipo]],3)</f>
        <v>0110001393513FIJ</v>
      </c>
      <c r="E90" s="53" t="s">
        <v>321</v>
      </c>
      <c r="F90" s="53" t="s">
        <v>3250</v>
      </c>
      <c r="G90" s="53" t="str">
        <f>_xlfn.XLOOKUP(Tabla15[[#This Row],[cedula]],Tabla8[Numero Documento],Tabla8[Lugar Designado])</f>
        <v>COMISION NACIONAL DE ESPECTACULOS PUBLICOS Y RADIOFONIA</v>
      </c>
      <c r="H90" s="53" t="s">
        <v>11</v>
      </c>
      <c r="I90" s="62" t="str">
        <f>_xlfn.XLOOKUP(Tabla15[[#This Row],[cedula]],TCARRERA[CEDULA],TCARRERA[CATEGORIA DEL SERVIDOR],"")</f>
        <v>CARRERA ADMINISTRATIVA</v>
      </c>
      <c r="J90" s="53" t="str">
        <f>_xlfn.XLOOKUP(Tabla15[[#This Row],[cargo]],Tabla612[CARGO],Tabla612[CATEGORIA DEL SERVIDOR],"FIJO")</f>
        <v>FIJO</v>
      </c>
      <c r="K90" s="53" t="str">
        <f>IF(ISTEXT(Tabla15[[#This Row],[CARRERA]]),Tabla15[[#This Row],[CARRERA]],Tabla15[[#This Row],[STATUS]])</f>
        <v>CARRERA ADMINISTRATIVA</v>
      </c>
      <c r="L90" s="63">
        <v>65000</v>
      </c>
      <c r="M90" s="63">
        <v>4427.58</v>
      </c>
      <c r="N90" s="63">
        <v>1976</v>
      </c>
      <c r="O90" s="63">
        <v>1865.5</v>
      </c>
      <c r="P90" s="29">
        <f>ROUND(Tabla15[[#This Row],[sbruto]]-Tabla15[[#This Row],[sneto]]-Tabla15[[#This Row],[ISR]]-Tabla15[[#This Row],[SFS]]-Tabla15[[#This Row],[AFP]],2)</f>
        <v>3959</v>
      </c>
      <c r="Q90" s="63">
        <v>52771.92</v>
      </c>
      <c r="R90" s="53" t="str">
        <f>_xlfn.XLOOKUP(Tabla15[[#This Row],[cedula]],Tabla8[Numero Documento],Tabla8[Gen])</f>
        <v>F</v>
      </c>
      <c r="S90" s="53" t="str">
        <f>_xlfn.XLOOKUP(Tabla15[[#This Row],[cedula]],Tabla8[Numero Documento],Tabla8[Lugar Designado Codigo])</f>
        <v>01.83.00.00.00.18</v>
      </c>
    </row>
    <row r="91" spans="1:19">
      <c r="A91" s="53" t="s">
        <v>3049</v>
      </c>
      <c r="B91" s="53" t="s">
        <v>2611</v>
      </c>
      <c r="C91" s="53" t="s">
        <v>3098</v>
      </c>
      <c r="D91" s="53" t="str">
        <f>Tabla15[[#This Row],[cedula]]&amp;Tabla15[[#This Row],[prog]]&amp;LEFT(Tabla15[[#This Row],[tipo]],3)</f>
        <v>0710025571513FIJ</v>
      </c>
      <c r="E91" s="53" t="s">
        <v>158</v>
      </c>
      <c r="F91" s="53" t="s">
        <v>32</v>
      </c>
      <c r="G91" s="53" t="str">
        <f>_xlfn.XLOOKUP(Tabla15[[#This Row],[cedula]],Tabla8[Numero Documento],Tabla8[Lugar Designado])</f>
        <v>COMISION NACIONAL DE ESPECTACULOS PUBLICOS Y RADIOFONIA</v>
      </c>
      <c r="H91" s="53" t="s">
        <v>11</v>
      </c>
      <c r="I91" s="62"/>
      <c r="J91" s="53" t="str">
        <f>_xlfn.XLOOKUP(Tabla15[[#This Row],[cargo]],Tabla612[CARGO],Tabla612[CATEGORIA DEL SERVIDOR],"FIJO")</f>
        <v>FIJO</v>
      </c>
      <c r="K91" s="53" t="str">
        <f>IF(ISTEXT(Tabla15[[#This Row],[CARRERA]]),Tabla15[[#This Row],[CARRERA]],Tabla15[[#This Row],[STATUS]])</f>
        <v>FIJO</v>
      </c>
      <c r="L91" s="63">
        <v>55000</v>
      </c>
      <c r="M91" s="64">
        <v>2332.81</v>
      </c>
      <c r="N91" s="63">
        <v>1672</v>
      </c>
      <c r="O91" s="63">
        <v>1578.5</v>
      </c>
      <c r="P91" s="29">
        <f>ROUND(Tabla15[[#This Row],[sbruto]]-Tabla15[[#This Row],[sneto]]-Tabla15[[#This Row],[ISR]]-Tabla15[[#This Row],[SFS]]-Tabla15[[#This Row],[AFP]],2)</f>
        <v>3533.45</v>
      </c>
      <c r="Q91" s="63">
        <v>45883.24</v>
      </c>
      <c r="R91" s="53" t="str">
        <f>_xlfn.XLOOKUP(Tabla15[[#This Row],[cedula]],Tabla8[Numero Documento],Tabla8[Gen])</f>
        <v>F</v>
      </c>
      <c r="S91" s="53" t="str">
        <f>_xlfn.XLOOKUP(Tabla15[[#This Row],[cedula]],Tabla8[Numero Documento],Tabla8[Lugar Designado Codigo])</f>
        <v>01.83.00.00.00.18</v>
      </c>
    </row>
    <row r="92" spans="1:19">
      <c r="A92" s="53" t="s">
        <v>3049</v>
      </c>
      <c r="B92" s="53" t="s">
        <v>2621</v>
      </c>
      <c r="C92" s="53" t="s">
        <v>3098</v>
      </c>
      <c r="D92" s="53" t="str">
        <f>Tabla15[[#This Row],[cedula]]&amp;Tabla15[[#This Row],[prog]]&amp;LEFT(Tabla15[[#This Row],[tipo]],3)</f>
        <v>0010056087913FIJ</v>
      </c>
      <c r="E92" s="53" t="s">
        <v>1269</v>
      </c>
      <c r="F92" s="53" t="s">
        <v>1270</v>
      </c>
      <c r="G92" s="53" t="str">
        <f>_xlfn.XLOOKUP(Tabla15[[#This Row],[cedula]],Tabla8[Numero Documento],Tabla8[Lugar Designado])</f>
        <v>COMISION NACIONAL DE ESPECTACULOS PUBLICOS Y RADIOFONIA</v>
      </c>
      <c r="H92" s="53" t="s">
        <v>11</v>
      </c>
      <c r="I92" s="62"/>
      <c r="J92" s="53" t="str">
        <f>_xlfn.XLOOKUP(Tabla15[[#This Row],[cargo]],Tabla612[CARGO],Tabla612[CATEGORIA DEL SERVIDOR],"FIJO")</f>
        <v>FIJO</v>
      </c>
      <c r="K92" s="53" t="str">
        <f>IF(ISTEXT(Tabla15[[#This Row],[CARRERA]]),Tabla15[[#This Row],[CARRERA]],Tabla15[[#This Row],[STATUS]])</f>
        <v>FIJO</v>
      </c>
      <c r="L92" s="63">
        <v>39645</v>
      </c>
      <c r="M92" s="63">
        <v>392.55</v>
      </c>
      <c r="N92" s="63">
        <v>1205.21</v>
      </c>
      <c r="O92" s="63">
        <v>1137.81</v>
      </c>
      <c r="P92" s="29">
        <f>ROUND(Tabla15[[#This Row],[sbruto]]-Tabla15[[#This Row],[sneto]]-Tabla15[[#This Row],[ISR]]-Tabla15[[#This Row],[SFS]]-Tabla15[[#This Row],[AFP]],2)</f>
        <v>25</v>
      </c>
      <c r="Q92" s="63">
        <v>36884.43</v>
      </c>
      <c r="R92" s="53" t="str">
        <f>_xlfn.XLOOKUP(Tabla15[[#This Row],[cedula]],Tabla8[Numero Documento],Tabla8[Gen])</f>
        <v>M</v>
      </c>
      <c r="S92" s="53" t="str">
        <f>_xlfn.XLOOKUP(Tabla15[[#This Row],[cedula]],Tabla8[Numero Documento],Tabla8[Lugar Designado Codigo])</f>
        <v>01.83.00.00.00.18</v>
      </c>
    </row>
    <row r="93" spans="1:19">
      <c r="A93" s="53" t="s">
        <v>3049</v>
      </c>
      <c r="B93" s="53" t="s">
        <v>1537</v>
      </c>
      <c r="C93" s="53" t="s">
        <v>3098</v>
      </c>
      <c r="D93" s="53" t="str">
        <f>Tabla15[[#This Row],[cedula]]&amp;Tabla15[[#This Row],[prog]]&amp;LEFT(Tabla15[[#This Row],[tipo]],3)</f>
        <v>0011125142713FIJ</v>
      </c>
      <c r="E93" s="53" t="s">
        <v>170</v>
      </c>
      <c r="F93" s="53" t="s">
        <v>171</v>
      </c>
      <c r="G93" s="53" t="str">
        <f>_xlfn.XLOOKUP(Tabla15[[#This Row],[cedula]],Tabla8[Numero Documento],Tabla8[Lugar Designado])</f>
        <v>COMISION NACIONAL DE ESPECTACULOS PUBLICOS Y RADIOFONIA</v>
      </c>
      <c r="H93" s="53" t="s">
        <v>11</v>
      </c>
      <c r="I93" s="62" t="str">
        <f>_xlfn.XLOOKUP(Tabla15[[#This Row],[cedula]],TCARRERA[CEDULA],TCARRERA[CATEGORIA DEL SERVIDOR],"")</f>
        <v>CARRERA ADMINISTRATIVA</v>
      </c>
      <c r="J93" s="53" t="str">
        <f>_xlfn.XLOOKUP(Tabla15[[#This Row],[cargo]],Tabla612[CARGO],Tabla612[CATEGORIA DEL SERVIDOR],"FIJO")</f>
        <v>ESTATUTO SIMPLIFICADO</v>
      </c>
      <c r="K93" s="53" t="str">
        <f>IF(ISTEXT(Tabla15[[#This Row],[CARRERA]]),Tabla15[[#This Row],[CARRERA]],Tabla15[[#This Row],[STATUS]])</f>
        <v>CARRERA ADMINISTRATIVA</v>
      </c>
      <c r="L93" s="63">
        <v>35000</v>
      </c>
      <c r="M93" s="67">
        <v>0</v>
      </c>
      <c r="N93" s="63">
        <v>1064</v>
      </c>
      <c r="O93" s="63">
        <v>1004.5</v>
      </c>
      <c r="P93" s="29">
        <f>ROUND(Tabla15[[#This Row],[sbruto]]-Tabla15[[#This Row],[sneto]]-Tabla15[[#This Row],[ISR]]-Tabla15[[#This Row],[SFS]]-Tabla15[[#This Row],[AFP]],2)</f>
        <v>3933.45</v>
      </c>
      <c r="Q93" s="63">
        <v>28998.05</v>
      </c>
      <c r="R93" s="53" t="str">
        <f>_xlfn.XLOOKUP(Tabla15[[#This Row],[cedula]],Tabla8[Numero Documento],Tabla8[Gen])</f>
        <v>F</v>
      </c>
      <c r="S93" s="53" t="str">
        <f>_xlfn.XLOOKUP(Tabla15[[#This Row],[cedula]],Tabla8[Numero Documento],Tabla8[Lugar Designado Codigo])</f>
        <v>01.83.00.00.00.18</v>
      </c>
    </row>
    <row r="94" spans="1:19">
      <c r="A94" s="53" t="s">
        <v>3049</v>
      </c>
      <c r="B94" s="53" t="s">
        <v>2575</v>
      </c>
      <c r="C94" s="53" t="s">
        <v>3098</v>
      </c>
      <c r="D94" s="53" t="str">
        <f>Tabla15[[#This Row],[cedula]]&amp;Tabla15[[#This Row],[prog]]&amp;LEFT(Tabla15[[#This Row],[tipo]],3)</f>
        <v>0010239279213FIJ</v>
      </c>
      <c r="E94" s="53" t="s">
        <v>1287</v>
      </c>
      <c r="F94" s="53" t="s">
        <v>140</v>
      </c>
      <c r="G94" s="53" t="str">
        <f>_xlfn.XLOOKUP(Tabla15[[#This Row],[cedula]],Tabla8[Numero Documento],Tabla8[Lugar Designado])</f>
        <v>COMISION NACIONAL DE ESPECTACULOS PUBLICOS Y RADIOFONIA</v>
      </c>
      <c r="H94" s="53" t="s">
        <v>11</v>
      </c>
      <c r="I94" s="62"/>
      <c r="J94" s="53" t="str">
        <f>_xlfn.XLOOKUP(Tabla15[[#This Row],[cargo]],Tabla612[CARGO],Tabla612[CATEGORIA DEL SERVIDOR],"FIJO")</f>
        <v>FIJO</v>
      </c>
      <c r="K94" s="53" t="str">
        <f>IF(ISTEXT(Tabla15[[#This Row],[CARRERA]]),Tabla15[[#This Row],[CARRERA]],Tabla15[[#This Row],[STATUS]])</f>
        <v>FIJO</v>
      </c>
      <c r="L94" s="63">
        <v>27300</v>
      </c>
      <c r="M94" s="67">
        <v>0</v>
      </c>
      <c r="N94" s="63">
        <v>829.92</v>
      </c>
      <c r="O94" s="63">
        <v>783.51</v>
      </c>
      <c r="P94" s="29">
        <f>ROUND(Tabla15[[#This Row],[sbruto]]-Tabla15[[#This Row],[sneto]]-Tabla15[[#This Row],[ISR]]-Tabla15[[#This Row],[SFS]]-Tabla15[[#This Row],[AFP]],2)</f>
        <v>25</v>
      </c>
      <c r="Q94" s="63">
        <v>25661.57</v>
      </c>
      <c r="R94" s="53" t="str">
        <f>_xlfn.XLOOKUP(Tabla15[[#This Row],[cedula]],Tabla8[Numero Documento],Tabla8[Gen])</f>
        <v>M</v>
      </c>
      <c r="S94" s="53" t="str">
        <f>_xlfn.XLOOKUP(Tabla15[[#This Row],[cedula]],Tabla8[Numero Documento],Tabla8[Lugar Designado Codigo])</f>
        <v>01.83.00.00.00.18</v>
      </c>
    </row>
    <row r="95" spans="1:19">
      <c r="A95" s="53" t="s">
        <v>3049</v>
      </c>
      <c r="B95" s="53" t="s">
        <v>2566</v>
      </c>
      <c r="C95" s="53" t="s">
        <v>3098</v>
      </c>
      <c r="D95" s="53" t="str">
        <f>Tabla15[[#This Row],[cedula]]&amp;Tabla15[[#This Row],[prog]]&amp;LEFT(Tabla15[[#This Row],[tipo]],3)</f>
        <v>0011791651013FIJ</v>
      </c>
      <c r="E95" s="53" t="s">
        <v>1852</v>
      </c>
      <c r="F95" s="53" t="s">
        <v>140</v>
      </c>
      <c r="G95" s="53" t="str">
        <f>_xlfn.XLOOKUP(Tabla15[[#This Row],[cedula]],Tabla8[Numero Documento],Tabla8[Lugar Designado])</f>
        <v>COMISION NACIONAL DE ESPECTACULOS PUBLICOS Y RADIOFONIA</v>
      </c>
      <c r="H95" s="53" t="s">
        <v>11</v>
      </c>
      <c r="I95" s="62"/>
      <c r="J95" s="53" t="str">
        <f>_xlfn.XLOOKUP(Tabla15[[#This Row],[cargo]],Tabla612[CARGO],Tabla612[CATEGORIA DEL SERVIDOR],"FIJO")</f>
        <v>FIJO</v>
      </c>
      <c r="K95" s="53" t="str">
        <f>IF(ISTEXT(Tabla15[[#This Row],[CARRERA]]),Tabla15[[#This Row],[CARRERA]],Tabla15[[#This Row],[STATUS]])</f>
        <v>FIJO</v>
      </c>
      <c r="L95" s="63">
        <v>27205.34</v>
      </c>
      <c r="M95" s="65">
        <v>0</v>
      </c>
      <c r="N95" s="63">
        <v>827.04</v>
      </c>
      <c r="O95" s="63">
        <v>780.79</v>
      </c>
      <c r="P95" s="29">
        <f>ROUND(Tabla15[[#This Row],[sbruto]]-Tabla15[[#This Row],[sneto]]-Tabla15[[#This Row],[ISR]]-Tabla15[[#This Row],[SFS]]-Tabla15[[#This Row],[AFP]],2)</f>
        <v>25</v>
      </c>
      <c r="Q95" s="63">
        <v>25572.51</v>
      </c>
      <c r="R95" s="53" t="str">
        <f>_xlfn.XLOOKUP(Tabla15[[#This Row],[cedula]],Tabla8[Numero Documento],Tabla8[Gen])</f>
        <v>F</v>
      </c>
      <c r="S95" s="53" t="str">
        <f>_xlfn.XLOOKUP(Tabla15[[#This Row],[cedula]],Tabla8[Numero Documento],Tabla8[Lugar Designado Codigo])</f>
        <v>01.83.00.00.00.18</v>
      </c>
    </row>
    <row r="96" spans="1:19">
      <c r="A96" s="53" t="s">
        <v>3049</v>
      </c>
      <c r="B96" s="53" t="s">
        <v>2573</v>
      </c>
      <c r="C96" s="53" t="s">
        <v>3098</v>
      </c>
      <c r="D96" s="53" t="str">
        <f>Tabla15[[#This Row],[cedula]]&amp;Tabla15[[#This Row],[prog]]&amp;LEFT(Tabla15[[#This Row],[tipo]],3)</f>
        <v>0010824559813FIJ</v>
      </c>
      <c r="E96" s="53" t="s">
        <v>1267</v>
      </c>
      <c r="F96" s="53" t="s">
        <v>389</v>
      </c>
      <c r="G96" s="53" t="str">
        <f>_xlfn.XLOOKUP(Tabla15[[#This Row],[cedula]],Tabla8[Numero Documento],Tabla8[Lugar Designado])</f>
        <v>COMISION NACIONAL DE ESPECTACULOS PUBLICOS Y RADIOFONIA</v>
      </c>
      <c r="H96" s="53" t="s">
        <v>11</v>
      </c>
      <c r="I96" s="62"/>
      <c r="J96" s="53" t="str">
        <f>_xlfn.XLOOKUP(Tabla15[[#This Row],[cargo]],Tabla612[CARGO],Tabla612[CATEGORIA DEL SERVIDOR],"FIJO")</f>
        <v>FIJO</v>
      </c>
      <c r="K96" s="53" t="str">
        <f>IF(ISTEXT(Tabla15[[#This Row],[CARRERA]]),Tabla15[[#This Row],[CARRERA]],Tabla15[[#This Row],[STATUS]])</f>
        <v>FIJO</v>
      </c>
      <c r="L96" s="63">
        <v>26250</v>
      </c>
      <c r="M96" s="66">
        <v>0</v>
      </c>
      <c r="N96" s="63">
        <v>798</v>
      </c>
      <c r="O96" s="63">
        <v>753.38</v>
      </c>
      <c r="P96" s="29">
        <f>ROUND(Tabla15[[#This Row],[sbruto]]-Tabla15[[#This Row],[sneto]]-Tabla15[[#This Row],[ISR]]-Tabla15[[#This Row],[SFS]]-Tabla15[[#This Row],[AFP]],2)</f>
        <v>25</v>
      </c>
      <c r="Q96" s="63">
        <v>24673.62</v>
      </c>
      <c r="R96" s="53" t="str">
        <f>_xlfn.XLOOKUP(Tabla15[[#This Row],[cedula]],Tabla8[Numero Documento],Tabla8[Gen])</f>
        <v>F</v>
      </c>
      <c r="S96" s="53" t="str">
        <f>_xlfn.XLOOKUP(Tabla15[[#This Row],[cedula]],Tabla8[Numero Documento],Tabla8[Lugar Designado Codigo])</f>
        <v>01.83.00.00.00.18</v>
      </c>
    </row>
    <row r="97" spans="1:19">
      <c r="A97" s="53" t="s">
        <v>3049</v>
      </c>
      <c r="B97" s="53" t="s">
        <v>1542</v>
      </c>
      <c r="C97" s="53" t="s">
        <v>3098</v>
      </c>
      <c r="D97" s="53" t="str">
        <f>Tabla15[[#This Row],[cedula]]&amp;Tabla15[[#This Row],[prog]]&amp;LEFT(Tabla15[[#This Row],[tipo]],3)</f>
        <v>0010497904213FIJ</v>
      </c>
      <c r="E97" s="53" t="s">
        <v>175</v>
      </c>
      <c r="F97" s="53" t="s">
        <v>55</v>
      </c>
      <c r="G97" s="53" t="str">
        <f>_xlfn.XLOOKUP(Tabla15[[#This Row],[cedula]],Tabla8[Numero Documento],Tabla8[Lugar Designado])</f>
        <v>COMISION NACIONAL DE ESPECTACULOS PUBLICOS Y RADIOFONIA</v>
      </c>
      <c r="H97" s="53" t="s">
        <v>11</v>
      </c>
      <c r="I97" s="62" t="str">
        <f>_xlfn.XLOOKUP(Tabla15[[#This Row],[cedula]],TCARRERA[CEDULA],TCARRERA[CATEGORIA DEL SERVIDOR],"")</f>
        <v>CARRERA ADMINISTRATIVA</v>
      </c>
      <c r="J97" s="53" t="str">
        <f>_xlfn.XLOOKUP(Tabla15[[#This Row],[cargo]],Tabla612[CARGO],Tabla612[CATEGORIA DEL SERVIDOR],"FIJO")</f>
        <v>FIJO</v>
      </c>
      <c r="K97" s="53" t="str">
        <f>IF(ISTEXT(Tabla15[[#This Row],[CARRERA]]),Tabla15[[#This Row],[CARRERA]],Tabla15[[#This Row],[STATUS]])</f>
        <v>CARRERA ADMINISTRATIVA</v>
      </c>
      <c r="L97" s="63">
        <v>25000</v>
      </c>
      <c r="M97" s="67">
        <v>0</v>
      </c>
      <c r="N97" s="63">
        <v>760</v>
      </c>
      <c r="O97" s="63">
        <v>717.5</v>
      </c>
      <c r="P97" s="29">
        <f>ROUND(Tabla15[[#This Row],[sbruto]]-Tabla15[[#This Row],[sneto]]-Tabla15[[#This Row],[ISR]]-Tabla15[[#This Row],[SFS]]-Tabla15[[#This Row],[AFP]],2)</f>
        <v>2747.23</v>
      </c>
      <c r="Q97" s="63">
        <v>20775.27</v>
      </c>
      <c r="R97" s="53" t="str">
        <f>_xlfn.XLOOKUP(Tabla15[[#This Row],[cedula]],Tabla8[Numero Documento],Tabla8[Gen])</f>
        <v>F</v>
      </c>
      <c r="S97" s="53" t="str">
        <f>_xlfn.XLOOKUP(Tabla15[[#This Row],[cedula]],Tabla8[Numero Documento],Tabla8[Lugar Designado Codigo])</f>
        <v>01.83.00.00.00.18</v>
      </c>
    </row>
    <row r="98" spans="1:19">
      <c r="A98" s="53" t="s">
        <v>3049</v>
      </c>
      <c r="B98" s="53" t="s">
        <v>1558</v>
      </c>
      <c r="C98" s="53" t="s">
        <v>3098</v>
      </c>
      <c r="D98" s="53" t="str">
        <f>Tabla15[[#This Row],[cedula]]&amp;Tabla15[[#This Row],[prog]]&amp;LEFT(Tabla15[[#This Row],[tipo]],3)</f>
        <v>0120087323813FIJ</v>
      </c>
      <c r="E98" s="53" t="s">
        <v>178</v>
      </c>
      <c r="F98" s="53" t="s">
        <v>10</v>
      </c>
      <c r="G98" s="53" t="str">
        <f>_xlfn.XLOOKUP(Tabla15[[#This Row],[cedula]],Tabla8[Numero Documento],Tabla8[Lugar Designado])</f>
        <v>COMISION NACIONAL DE ESPECTACULOS PUBLICOS Y RADIOFONIA</v>
      </c>
      <c r="H98" s="53" t="s">
        <v>11</v>
      </c>
      <c r="I98" s="62" t="str">
        <f>_xlfn.XLOOKUP(Tabla15[[#This Row],[cedula]],TCARRERA[CEDULA],TCARRERA[CATEGORIA DEL SERVIDOR],"")</f>
        <v>CARRERA ADMINISTRATIVA</v>
      </c>
      <c r="J98" s="53" t="str">
        <f>_xlfn.XLOOKUP(Tabla15[[#This Row],[cargo]],Tabla612[CARGO],Tabla612[CATEGORIA DEL SERVIDOR],"FIJO")</f>
        <v>ESTATUTO SIMPLIFICADO</v>
      </c>
      <c r="K98" s="53" t="str">
        <f>IF(ISTEXT(Tabla15[[#This Row],[CARRERA]]),Tabla15[[#This Row],[CARRERA]],Tabla15[[#This Row],[STATUS]])</f>
        <v>CARRERA ADMINISTRATIVA</v>
      </c>
      <c r="L98" s="63">
        <v>25000</v>
      </c>
      <c r="M98" s="67">
        <v>0</v>
      </c>
      <c r="N98" s="63">
        <v>760</v>
      </c>
      <c r="O98" s="63">
        <v>717.5</v>
      </c>
      <c r="P98" s="29">
        <f>ROUND(Tabla15[[#This Row],[sbruto]]-Tabla15[[#This Row],[sneto]]-Tabla15[[#This Row],[ISR]]-Tabla15[[#This Row],[SFS]]-Tabla15[[#This Row],[AFP]],2)</f>
        <v>2257.31</v>
      </c>
      <c r="Q98" s="63">
        <v>21265.19</v>
      </c>
      <c r="R98" s="53" t="str">
        <f>_xlfn.XLOOKUP(Tabla15[[#This Row],[cedula]],Tabla8[Numero Documento],Tabla8[Gen])</f>
        <v>M</v>
      </c>
      <c r="S98" s="53" t="str">
        <f>_xlfn.XLOOKUP(Tabla15[[#This Row],[cedula]],Tabla8[Numero Documento],Tabla8[Lugar Designado Codigo])</f>
        <v>01.83.00.00.00.18</v>
      </c>
    </row>
    <row r="99" spans="1:19">
      <c r="A99" s="53" t="s">
        <v>3049</v>
      </c>
      <c r="B99" s="53" t="s">
        <v>3384</v>
      </c>
      <c r="C99" s="53" t="s">
        <v>3098</v>
      </c>
      <c r="D99" s="53" t="str">
        <f>Tabla15[[#This Row],[cedula]]&amp;Tabla15[[#This Row],[prog]]&amp;LEFT(Tabla15[[#This Row],[tipo]],3)</f>
        <v>0011502948013FIJ</v>
      </c>
      <c r="E99" s="53" t="s">
        <v>3383</v>
      </c>
      <c r="F99" s="53" t="s">
        <v>389</v>
      </c>
      <c r="G99" s="53" t="str">
        <f>_xlfn.XLOOKUP(Tabla15[[#This Row],[cedula]],Tabla8[Numero Documento],Tabla8[Lugar Designado])</f>
        <v>COMISION NACIONAL DE ESPECTACULOS PUBLICOS Y RADIOFONIA</v>
      </c>
      <c r="H99" s="53" t="s">
        <v>11</v>
      </c>
      <c r="I99" s="62"/>
      <c r="J99" s="53" t="str">
        <f>_xlfn.XLOOKUP(Tabla15[[#This Row],[cargo]],Tabla612[CARGO],Tabla612[CATEGORIA DEL SERVIDOR],"FIJO")</f>
        <v>FIJO</v>
      </c>
      <c r="K99" s="53" t="str">
        <f>IF(ISTEXT(Tabla15[[#This Row],[CARRERA]]),Tabla15[[#This Row],[CARRERA]],Tabla15[[#This Row],[STATUS]])</f>
        <v>FIJO</v>
      </c>
      <c r="L99" s="63">
        <v>25000</v>
      </c>
      <c r="M99" s="65">
        <v>0</v>
      </c>
      <c r="N99" s="63">
        <v>760</v>
      </c>
      <c r="O99" s="63">
        <v>717.5</v>
      </c>
      <c r="P99" s="29">
        <f>ROUND(Tabla15[[#This Row],[sbruto]]-Tabla15[[#This Row],[sneto]]-Tabla15[[#This Row],[ISR]]-Tabla15[[#This Row],[SFS]]-Tabla15[[#This Row],[AFP]],2)</f>
        <v>25</v>
      </c>
      <c r="Q99" s="63">
        <v>23497.5</v>
      </c>
      <c r="R99" s="53" t="str">
        <f>_xlfn.XLOOKUP(Tabla15[[#This Row],[cedula]],Tabla8[Numero Documento],Tabla8[Gen])</f>
        <v>M</v>
      </c>
      <c r="S99" s="53" t="str">
        <f>_xlfn.XLOOKUP(Tabla15[[#This Row],[cedula]],Tabla8[Numero Documento],Tabla8[Lugar Designado Codigo])</f>
        <v>01.83.00.00.00.18</v>
      </c>
    </row>
    <row r="100" spans="1:19">
      <c r="A100" s="53" t="s">
        <v>3049</v>
      </c>
      <c r="B100" s="53" t="s">
        <v>2644</v>
      </c>
      <c r="C100" s="53" t="s">
        <v>3098</v>
      </c>
      <c r="D100" s="53" t="str">
        <f>Tabla15[[#This Row],[cedula]]&amp;Tabla15[[#This Row],[prog]]&amp;LEFT(Tabla15[[#This Row],[tipo]],3)</f>
        <v>0010881988913FIJ</v>
      </c>
      <c r="E100" s="53" t="s">
        <v>168</v>
      </c>
      <c r="F100" s="53" t="s">
        <v>149</v>
      </c>
      <c r="G100" s="53" t="str">
        <f>_xlfn.XLOOKUP(Tabla15[[#This Row],[cedula]],Tabla8[Numero Documento],Tabla8[Lugar Designado])</f>
        <v>COMISION NACIONAL DE ESPECTACULOS PUBLICOS Y RADIOFONIA</v>
      </c>
      <c r="H100" s="53" t="s">
        <v>11</v>
      </c>
      <c r="I100" s="62"/>
      <c r="J100" s="53" t="str">
        <f>_xlfn.XLOOKUP(Tabla15[[#This Row],[cargo]],Tabla612[CARGO],Tabla612[CATEGORIA DEL SERVIDOR],"FIJO")</f>
        <v>FIJO</v>
      </c>
      <c r="K100" s="53" t="str">
        <f>IF(ISTEXT(Tabla15[[#This Row],[CARRERA]]),Tabla15[[#This Row],[CARRERA]],Tabla15[[#This Row],[STATUS]])</f>
        <v>FIJO</v>
      </c>
      <c r="L100" s="63">
        <v>25000</v>
      </c>
      <c r="M100" s="67">
        <v>0</v>
      </c>
      <c r="N100" s="63">
        <v>760</v>
      </c>
      <c r="O100" s="63">
        <v>717.5</v>
      </c>
      <c r="P100" s="29">
        <f>ROUND(Tabla15[[#This Row],[sbruto]]-Tabla15[[#This Row],[sneto]]-Tabla15[[#This Row],[ISR]]-Tabla15[[#This Row],[SFS]]-Tabla15[[#This Row],[AFP]],2)</f>
        <v>2751</v>
      </c>
      <c r="Q100" s="63">
        <v>20771.5</v>
      </c>
      <c r="R100" s="53" t="str">
        <f>_xlfn.XLOOKUP(Tabla15[[#This Row],[cedula]],Tabla8[Numero Documento],Tabla8[Gen])</f>
        <v>M</v>
      </c>
      <c r="S100" s="53" t="str">
        <f>_xlfn.XLOOKUP(Tabla15[[#This Row],[cedula]],Tabla8[Numero Documento],Tabla8[Lugar Designado Codigo])</f>
        <v>01.83.00.00.00.18</v>
      </c>
    </row>
    <row r="101" spans="1:19">
      <c r="A101" s="53" t="s">
        <v>3049</v>
      </c>
      <c r="B101" s="53" t="s">
        <v>3302</v>
      </c>
      <c r="C101" s="53" t="s">
        <v>3098</v>
      </c>
      <c r="D101" s="53" t="str">
        <f>Tabla15[[#This Row],[cedula]]&amp;Tabla15[[#This Row],[prog]]&amp;LEFT(Tabla15[[#This Row],[tipo]],3)</f>
        <v>0011643231113FIJ</v>
      </c>
      <c r="E101" s="53" t="s">
        <v>3270</v>
      </c>
      <c r="F101" s="53" t="s">
        <v>10</v>
      </c>
      <c r="G101" s="53" t="str">
        <f>_xlfn.XLOOKUP(Tabla15[[#This Row],[cedula]],Tabla8[Numero Documento],Tabla8[Lugar Designado])</f>
        <v>COMISION NACIONAL DE ESPECTACULOS PUBLICOS Y RADIOFONIA</v>
      </c>
      <c r="H101" s="53" t="s">
        <v>11</v>
      </c>
      <c r="I101" s="62"/>
      <c r="J101" s="53" t="str">
        <f>_xlfn.XLOOKUP(Tabla15[[#This Row],[cargo]],Tabla612[CARGO],Tabla612[CATEGORIA DEL SERVIDOR],"FIJO")</f>
        <v>ESTATUTO SIMPLIFICADO</v>
      </c>
      <c r="K101" s="53" t="str">
        <f>IF(ISTEXT(Tabla15[[#This Row],[CARRERA]]),Tabla15[[#This Row],[CARRERA]],Tabla15[[#This Row],[STATUS]])</f>
        <v>ESTATUTO SIMPLIFICADO</v>
      </c>
      <c r="L101" s="63">
        <v>25000</v>
      </c>
      <c r="M101" s="67">
        <v>0</v>
      </c>
      <c r="N101" s="63">
        <v>760</v>
      </c>
      <c r="O101" s="63">
        <v>717.5</v>
      </c>
      <c r="P101" s="29">
        <f>ROUND(Tabla15[[#This Row],[sbruto]]-Tabla15[[#This Row],[sneto]]-Tabla15[[#This Row],[ISR]]-Tabla15[[#This Row],[SFS]]-Tabla15[[#This Row],[AFP]],2)</f>
        <v>25</v>
      </c>
      <c r="Q101" s="63">
        <v>23497.5</v>
      </c>
      <c r="R101" s="53" t="str">
        <f>_xlfn.XLOOKUP(Tabla15[[#This Row],[cedula]],Tabla8[Numero Documento],Tabla8[Gen])</f>
        <v>F</v>
      </c>
      <c r="S101" s="53" t="str">
        <f>_xlfn.XLOOKUP(Tabla15[[#This Row],[cedula]],Tabla8[Numero Documento],Tabla8[Lugar Designado Codigo])</f>
        <v>01.83.00.00.00.18</v>
      </c>
    </row>
    <row r="102" spans="1:19">
      <c r="A102" s="53" t="s">
        <v>3049</v>
      </c>
      <c r="B102" s="53" t="s">
        <v>1550</v>
      </c>
      <c r="C102" s="53" t="s">
        <v>3098</v>
      </c>
      <c r="D102" s="53" t="str">
        <f>Tabla15[[#This Row],[cedula]]&amp;Tabla15[[#This Row],[prog]]&amp;LEFT(Tabla15[[#This Row],[tipo]],3)</f>
        <v>0011014181913FIJ</v>
      </c>
      <c r="E102" s="53" t="s">
        <v>707</v>
      </c>
      <c r="F102" s="53" t="s">
        <v>8</v>
      </c>
      <c r="G102" s="53" t="str">
        <f>_xlfn.XLOOKUP(Tabla15[[#This Row],[cedula]],Tabla8[Numero Documento],Tabla8[Lugar Designado])</f>
        <v>COMISION NACIONAL DE ESPECTACULOS PUBLICOS Y RADIOFONIA</v>
      </c>
      <c r="H102" s="53" t="s">
        <v>11</v>
      </c>
      <c r="I102" s="62" t="str">
        <f>_xlfn.XLOOKUP(Tabla15[[#This Row],[cedula]],TCARRERA[CEDULA],TCARRERA[CATEGORIA DEL SERVIDOR],"")</f>
        <v>CARRERA ADMINISTRATIVA</v>
      </c>
      <c r="J102" s="53" t="str">
        <f>_xlfn.XLOOKUP(Tabla15[[#This Row],[cargo]],Tabla612[CARGO],Tabla612[CATEGORIA DEL SERVIDOR],"FIJO")</f>
        <v>ESTATUTO SIMPLIFICADO</v>
      </c>
      <c r="K102" s="53" t="str">
        <f>IF(ISTEXT(Tabla15[[#This Row],[CARRERA]]),Tabla15[[#This Row],[CARRERA]],Tabla15[[#This Row],[STATUS]])</f>
        <v>CARRERA ADMINISTRATIVA</v>
      </c>
      <c r="L102" s="63">
        <v>20000</v>
      </c>
      <c r="M102" s="66">
        <v>0</v>
      </c>
      <c r="N102" s="63">
        <v>608</v>
      </c>
      <c r="O102" s="63">
        <v>574</v>
      </c>
      <c r="P102" s="29">
        <f>ROUND(Tabla15[[#This Row],[sbruto]]-Tabla15[[#This Row],[sneto]]-Tabla15[[#This Row],[ISR]]-Tabla15[[#This Row],[SFS]]-Tabla15[[#This Row],[AFP]],2)</f>
        <v>7982.44</v>
      </c>
      <c r="Q102" s="63">
        <v>10835.56</v>
      </c>
      <c r="R102" s="53" t="str">
        <f>_xlfn.XLOOKUP(Tabla15[[#This Row],[cedula]],Tabla8[Numero Documento],Tabla8[Gen])</f>
        <v>F</v>
      </c>
      <c r="S102" s="53" t="str">
        <f>_xlfn.XLOOKUP(Tabla15[[#This Row],[cedula]],Tabla8[Numero Documento],Tabla8[Lugar Designado Codigo])</f>
        <v>01.83.00.00.00.18</v>
      </c>
    </row>
    <row r="103" spans="1:19">
      <c r="A103" s="53" t="s">
        <v>3049</v>
      </c>
      <c r="B103" s="53" t="s">
        <v>2645</v>
      </c>
      <c r="C103" s="53" t="s">
        <v>3098</v>
      </c>
      <c r="D103" s="53" t="str">
        <f>Tabla15[[#This Row],[cedula]]&amp;Tabla15[[#This Row],[prog]]&amp;LEFT(Tabla15[[#This Row],[tipo]],3)</f>
        <v>0010488203013FIJ</v>
      </c>
      <c r="E103" s="53" t="s">
        <v>169</v>
      </c>
      <c r="F103" s="53" t="s">
        <v>133</v>
      </c>
      <c r="G103" s="53" t="str">
        <f>_xlfn.XLOOKUP(Tabla15[[#This Row],[cedula]],Tabla8[Numero Documento],Tabla8[Lugar Designado])</f>
        <v>COMISION NACIONAL DE ESPECTACULOS PUBLICOS Y RADIOFONIA</v>
      </c>
      <c r="H103" s="53" t="s">
        <v>11</v>
      </c>
      <c r="I103" s="62"/>
      <c r="J103" s="53" t="str">
        <f>_xlfn.XLOOKUP(Tabla15[[#This Row],[cargo]],Tabla612[CARGO],Tabla612[CATEGORIA DEL SERVIDOR],"FIJO")</f>
        <v>ESTATUTO SIMPLIFICADO</v>
      </c>
      <c r="K103" s="53" t="str">
        <f>IF(ISTEXT(Tabla15[[#This Row],[CARRERA]]),Tabla15[[#This Row],[CARRERA]],Tabla15[[#This Row],[STATUS]])</f>
        <v>ESTATUTO SIMPLIFICADO</v>
      </c>
      <c r="L103" s="63">
        <v>20000</v>
      </c>
      <c r="M103" s="67">
        <v>0</v>
      </c>
      <c r="N103" s="63">
        <v>608</v>
      </c>
      <c r="O103" s="63">
        <v>574</v>
      </c>
      <c r="P103" s="29">
        <f>ROUND(Tabla15[[#This Row],[sbruto]]-Tabla15[[#This Row],[sneto]]-Tabla15[[#This Row],[ISR]]-Tabla15[[#This Row],[SFS]]-Tabla15[[#This Row],[AFP]],2)</f>
        <v>625</v>
      </c>
      <c r="Q103" s="63">
        <v>18193</v>
      </c>
      <c r="R103" s="53" t="str">
        <f>_xlfn.XLOOKUP(Tabla15[[#This Row],[cedula]],Tabla8[Numero Documento],Tabla8[Gen])</f>
        <v>M</v>
      </c>
      <c r="S103" s="53" t="str">
        <f>_xlfn.XLOOKUP(Tabla15[[#This Row],[cedula]],Tabla8[Numero Documento],Tabla8[Lugar Designado Codigo])</f>
        <v>01.83.00.00.00.18</v>
      </c>
    </row>
    <row r="104" spans="1:19">
      <c r="A104" s="53" t="s">
        <v>3049</v>
      </c>
      <c r="B104" s="53" t="s">
        <v>2673</v>
      </c>
      <c r="C104" s="53" t="s">
        <v>3098</v>
      </c>
      <c r="D104" s="53" t="str">
        <f>Tabla15[[#This Row],[cedula]]&amp;Tabla15[[#This Row],[prog]]&amp;LEFT(Tabla15[[#This Row],[tipo]],3)</f>
        <v>0010301828913FIJ</v>
      </c>
      <c r="E104" s="53" t="s">
        <v>173</v>
      </c>
      <c r="F104" s="53" t="s">
        <v>174</v>
      </c>
      <c r="G104" s="53" t="str">
        <f>_xlfn.XLOOKUP(Tabla15[[#This Row],[cedula]],Tabla8[Numero Documento],Tabla8[Lugar Designado])</f>
        <v>COMISION NACIONAL DE ESPECTACULOS PUBLICOS Y RADIOFONIA</v>
      </c>
      <c r="H104" s="53" t="s">
        <v>11</v>
      </c>
      <c r="I104" s="62"/>
      <c r="J104" s="53" t="str">
        <f>_xlfn.XLOOKUP(Tabla15[[#This Row],[cargo]],Tabla612[CARGO],Tabla612[CATEGORIA DEL SERVIDOR],"FIJO")</f>
        <v>FIJO</v>
      </c>
      <c r="K104" s="53" t="str">
        <f>IF(ISTEXT(Tabla15[[#This Row],[CARRERA]]),Tabla15[[#This Row],[CARRERA]],Tabla15[[#This Row],[STATUS]])</f>
        <v>FIJO</v>
      </c>
      <c r="L104" s="63">
        <v>16500</v>
      </c>
      <c r="M104" s="66">
        <v>0</v>
      </c>
      <c r="N104" s="63">
        <v>501.6</v>
      </c>
      <c r="O104" s="63">
        <v>473.55</v>
      </c>
      <c r="P104" s="29">
        <f>ROUND(Tabla15[[#This Row],[sbruto]]-Tabla15[[#This Row],[sneto]]-Tabla15[[#This Row],[ISR]]-Tabla15[[#This Row],[SFS]]-Tabla15[[#This Row],[AFP]],2)</f>
        <v>3658.24</v>
      </c>
      <c r="Q104" s="63">
        <v>11866.61</v>
      </c>
      <c r="R104" s="53" t="str">
        <f>_xlfn.XLOOKUP(Tabla15[[#This Row],[cedula]],Tabla8[Numero Documento],Tabla8[Gen])</f>
        <v>M</v>
      </c>
      <c r="S104" s="53" t="str">
        <f>_xlfn.XLOOKUP(Tabla15[[#This Row],[cedula]],Tabla8[Numero Documento],Tabla8[Lugar Designado Codigo])</f>
        <v>01.83.00.00.00.18</v>
      </c>
    </row>
    <row r="105" spans="1:19">
      <c r="A105" s="53" t="s">
        <v>3049</v>
      </c>
      <c r="B105" s="53" t="s">
        <v>2634</v>
      </c>
      <c r="C105" s="53" t="s">
        <v>3098</v>
      </c>
      <c r="D105" s="53" t="str">
        <f>Tabla15[[#This Row],[cedula]]&amp;Tabla15[[#This Row],[prog]]&amp;LEFT(Tabla15[[#This Row],[tipo]],3)</f>
        <v>0010573108713FIJ</v>
      </c>
      <c r="E105" s="53" t="s">
        <v>163</v>
      </c>
      <c r="F105" s="53" t="s">
        <v>149</v>
      </c>
      <c r="G105" s="53" t="str">
        <f>_xlfn.XLOOKUP(Tabla15[[#This Row],[cedula]],Tabla8[Numero Documento],Tabla8[Lugar Designado])</f>
        <v>COMISION NACIONAL DE ESPECTACULOS PUBLICOS Y RADIOFONIA</v>
      </c>
      <c r="H105" s="53" t="s">
        <v>11</v>
      </c>
      <c r="I105" s="62"/>
      <c r="J105" s="53" t="str">
        <f>_xlfn.XLOOKUP(Tabla15[[#This Row],[cargo]],Tabla612[CARGO],Tabla612[CATEGORIA DEL SERVIDOR],"FIJO")</f>
        <v>FIJO</v>
      </c>
      <c r="K105" s="53" t="str">
        <f>IF(ISTEXT(Tabla15[[#This Row],[CARRERA]]),Tabla15[[#This Row],[CARRERA]],Tabla15[[#This Row],[STATUS]])</f>
        <v>FIJO</v>
      </c>
      <c r="L105" s="63">
        <v>13200</v>
      </c>
      <c r="M105" s="65">
        <v>0</v>
      </c>
      <c r="N105" s="63">
        <v>401.28</v>
      </c>
      <c r="O105" s="63">
        <v>378.84</v>
      </c>
      <c r="P105" s="29">
        <f>ROUND(Tabla15[[#This Row],[sbruto]]-Tabla15[[#This Row],[sneto]]-Tabla15[[#This Row],[ISR]]-Tabla15[[#This Row],[SFS]]-Tabla15[[#This Row],[AFP]],2)</f>
        <v>5669.95</v>
      </c>
      <c r="Q105" s="63">
        <v>6749.93</v>
      </c>
      <c r="R105" s="53" t="str">
        <f>_xlfn.XLOOKUP(Tabla15[[#This Row],[cedula]],Tabla8[Numero Documento],Tabla8[Gen])</f>
        <v>F</v>
      </c>
      <c r="S105" s="53" t="str">
        <f>_xlfn.XLOOKUP(Tabla15[[#This Row],[cedula]],Tabla8[Numero Documento],Tabla8[Lugar Designado Codigo])</f>
        <v>01.83.00.00.00.18</v>
      </c>
    </row>
    <row r="106" spans="1:19">
      <c r="A106" s="53" t="s">
        <v>3049</v>
      </c>
      <c r="B106" s="53" t="s">
        <v>2628</v>
      </c>
      <c r="C106" s="53" t="s">
        <v>3098</v>
      </c>
      <c r="D106" s="53" t="str">
        <f>Tabla15[[#This Row],[cedula]]&amp;Tabla15[[#This Row],[prog]]&amp;LEFT(Tabla15[[#This Row],[tipo]],3)</f>
        <v>0011031879713FIJ</v>
      </c>
      <c r="E106" s="53" t="s">
        <v>161</v>
      </c>
      <c r="F106" s="53" t="s">
        <v>162</v>
      </c>
      <c r="G106" s="53" t="str">
        <f>_xlfn.XLOOKUP(Tabla15[[#This Row],[cedula]],Tabla8[Numero Documento],Tabla8[Lugar Designado])</f>
        <v>COMISION NACIONAL DE ESPECTACULOS PUBLICOS Y RADIOFONIA</v>
      </c>
      <c r="H106" s="53" t="s">
        <v>11</v>
      </c>
      <c r="I106" s="62"/>
      <c r="J106" s="53" t="str">
        <f>_xlfn.XLOOKUP(Tabla15[[#This Row],[cargo]],Tabla612[CARGO],Tabla612[CATEGORIA DEL SERVIDOR],"FIJO")</f>
        <v>FIJO</v>
      </c>
      <c r="K106" s="53" t="str">
        <f>IF(ISTEXT(Tabla15[[#This Row],[CARRERA]]),Tabla15[[#This Row],[CARRERA]],Tabla15[[#This Row],[STATUS]])</f>
        <v>FIJO</v>
      </c>
      <c r="L106" s="63">
        <v>11292.79</v>
      </c>
      <c r="M106" s="66">
        <v>0</v>
      </c>
      <c r="N106" s="63">
        <v>343.3</v>
      </c>
      <c r="O106" s="63">
        <v>324.10000000000002</v>
      </c>
      <c r="P106" s="29">
        <f>ROUND(Tabla15[[#This Row],[sbruto]]-Tabla15[[#This Row],[sneto]]-Tabla15[[#This Row],[ISR]]-Tabla15[[#This Row],[SFS]]-Tabla15[[#This Row],[AFP]],2)</f>
        <v>5276.16</v>
      </c>
      <c r="Q106" s="63">
        <v>5349.23</v>
      </c>
      <c r="R106" s="53" t="str">
        <f>_xlfn.XLOOKUP(Tabla15[[#This Row],[cedula]],Tabla8[Numero Documento],Tabla8[Gen])</f>
        <v>F</v>
      </c>
      <c r="S106" s="53" t="str">
        <f>_xlfn.XLOOKUP(Tabla15[[#This Row],[cedula]],Tabla8[Numero Documento],Tabla8[Lugar Designado Codigo])</f>
        <v>01.83.00.00.00.18</v>
      </c>
    </row>
    <row r="107" spans="1:19">
      <c r="A107" s="53" t="s">
        <v>3049</v>
      </c>
      <c r="B107" s="53" t="s">
        <v>2696</v>
      </c>
      <c r="C107" s="53" t="s">
        <v>3098</v>
      </c>
      <c r="D107" s="53" t="str">
        <f>Tabla15[[#This Row],[cedula]]&amp;Tabla15[[#This Row],[prog]]&amp;LEFT(Tabla15[[#This Row],[tipo]],3)</f>
        <v>0011483444313FIJ</v>
      </c>
      <c r="E107" s="53" t="s">
        <v>179</v>
      </c>
      <c r="F107" s="53" t="s">
        <v>147</v>
      </c>
      <c r="G107" s="53" t="str">
        <f>_xlfn.XLOOKUP(Tabla15[[#This Row],[cedula]],Tabla8[Numero Documento],Tabla8[Lugar Designado])</f>
        <v>COMISION NACIONAL DE ESPECTACULOS PUBLICOS Y RADIOFONIA</v>
      </c>
      <c r="H107" s="53" t="s">
        <v>11</v>
      </c>
      <c r="I107" s="62"/>
      <c r="J107" s="53" t="str">
        <f>_xlfn.XLOOKUP(Tabla15[[#This Row],[cargo]],Tabla612[CARGO],Tabla612[CATEGORIA DEL SERVIDOR],"FIJO")</f>
        <v>FIJO</v>
      </c>
      <c r="K107" s="53" t="str">
        <f>IF(ISTEXT(Tabla15[[#This Row],[CARRERA]]),Tabla15[[#This Row],[CARRERA]],Tabla15[[#This Row],[STATUS]])</f>
        <v>FIJO</v>
      </c>
      <c r="L107" s="63">
        <v>11000</v>
      </c>
      <c r="M107" s="67">
        <v>0</v>
      </c>
      <c r="N107" s="63">
        <v>334.4</v>
      </c>
      <c r="O107" s="63">
        <v>315.7</v>
      </c>
      <c r="P107" s="29">
        <f>ROUND(Tabla15[[#This Row],[sbruto]]-Tabla15[[#This Row],[sneto]]-Tabla15[[#This Row],[ISR]]-Tabla15[[#This Row],[SFS]]-Tabla15[[#This Row],[AFP]],2)</f>
        <v>325</v>
      </c>
      <c r="Q107" s="63">
        <v>10024.9</v>
      </c>
      <c r="R107" s="53" t="str">
        <f>_xlfn.XLOOKUP(Tabla15[[#This Row],[cedula]],Tabla8[Numero Documento],Tabla8[Gen])</f>
        <v>F</v>
      </c>
      <c r="S107" s="53" t="str">
        <f>_xlfn.XLOOKUP(Tabla15[[#This Row],[cedula]],Tabla8[Numero Documento],Tabla8[Lugar Designado Codigo])</f>
        <v>01.83.00.00.00.18</v>
      </c>
    </row>
    <row r="108" spans="1:19">
      <c r="A108" s="53" t="s">
        <v>3049</v>
      </c>
      <c r="B108" s="53" t="s">
        <v>1525</v>
      </c>
      <c r="C108" s="53" t="s">
        <v>3098</v>
      </c>
      <c r="D108" s="53" t="str">
        <f>Tabla15[[#This Row],[cedula]]&amp;Tabla15[[#This Row],[prog]]&amp;LEFT(Tabla15[[#This Row],[tipo]],3)</f>
        <v>0011285979813FIJ</v>
      </c>
      <c r="E108" s="53" t="s">
        <v>154</v>
      </c>
      <c r="F108" s="53" t="s">
        <v>155</v>
      </c>
      <c r="G108" s="53" t="str">
        <f>_xlfn.XLOOKUP(Tabla15[[#This Row],[cedula]],Tabla8[Numero Documento],Tabla8[Lugar Designado])</f>
        <v>COMISION NACIONAL DE ESPECTACULOS PUBLICOS Y RADIOFONIA</v>
      </c>
      <c r="H108" s="53" t="s">
        <v>11</v>
      </c>
      <c r="I108" s="62" t="str">
        <f>_xlfn.XLOOKUP(Tabla15[[#This Row],[cedula]],TCARRERA[CEDULA],TCARRERA[CATEGORIA DEL SERVIDOR],"")</f>
        <v>CARRERA ADMINISTRATIVA</v>
      </c>
      <c r="J108" s="53" t="str">
        <f>_xlfn.XLOOKUP(Tabla15[[#This Row],[cargo]],Tabla612[CARGO],Tabla612[CATEGORIA DEL SERVIDOR],"FIJO")</f>
        <v>FIJO</v>
      </c>
      <c r="K108" s="53" t="str">
        <f>IF(ISTEXT(Tabla15[[#This Row],[CARRERA]]),Tabla15[[#This Row],[CARRERA]],Tabla15[[#This Row],[STATUS]])</f>
        <v>CARRERA ADMINISTRATIVA</v>
      </c>
      <c r="L108" s="63">
        <v>10000</v>
      </c>
      <c r="M108" s="67">
        <v>0</v>
      </c>
      <c r="N108" s="63">
        <v>304</v>
      </c>
      <c r="O108" s="63">
        <v>287</v>
      </c>
      <c r="P108" s="29">
        <f>ROUND(Tabla15[[#This Row],[sbruto]]-Tabla15[[#This Row],[sneto]]-Tabla15[[#This Row],[ISR]]-Tabla15[[#This Row],[SFS]]-Tabla15[[#This Row],[AFP]],2)</f>
        <v>75</v>
      </c>
      <c r="Q108" s="63">
        <v>9334</v>
      </c>
      <c r="R108" s="53" t="str">
        <f>_xlfn.XLOOKUP(Tabla15[[#This Row],[cedula]],Tabla8[Numero Documento],Tabla8[Gen])</f>
        <v>M</v>
      </c>
      <c r="S108" s="53" t="str">
        <f>_xlfn.XLOOKUP(Tabla15[[#This Row],[cedula]],Tabla8[Numero Documento],Tabla8[Lugar Designado Codigo])</f>
        <v>01.83.00.00.00.18</v>
      </c>
    </row>
    <row r="109" spans="1:19">
      <c r="A109" s="53" t="s">
        <v>3049</v>
      </c>
      <c r="B109" s="53" t="s">
        <v>1526</v>
      </c>
      <c r="C109" s="53" t="s">
        <v>3098</v>
      </c>
      <c r="D109" s="53" t="str">
        <f>Tabla15[[#This Row],[cedula]]&amp;Tabla15[[#This Row],[prog]]&amp;LEFT(Tabla15[[#This Row],[tipo]],3)</f>
        <v>0011374211813FIJ</v>
      </c>
      <c r="E109" s="53" t="s">
        <v>157</v>
      </c>
      <c r="F109" s="53" t="s">
        <v>153</v>
      </c>
      <c r="G109" s="53" t="str">
        <f>_xlfn.XLOOKUP(Tabla15[[#This Row],[cedula]],Tabla8[Numero Documento],Tabla8[Lugar Designado])</f>
        <v>COMISION NACIONAL DE ESPECTACULOS PUBLICOS Y RADIOFONIA</v>
      </c>
      <c r="H109" s="53" t="s">
        <v>11</v>
      </c>
      <c r="I109" s="62" t="str">
        <f>_xlfn.XLOOKUP(Tabla15[[#This Row],[cedula]],TCARRERA[CEDULA],TCARRERA[CATEGORIA DEL SERVIDOR],"")</f>
        <v>CARRERA ADMINISTRATIVA</v>
      </c>
      <c r="J109" s="53" t="str">
        <f>_xlfn.XLOOKUP(Tabla15[[#This Row],[cargo]],Tabla612[CARGO],Tabla612[CATEGORIA DEL SERVIDOR],"FIJO")</f>
        <v>FIJO</v>
      </c>
      <c r="K109" s="53" t="str">
        <f>IF(ISTEXT(Tabla15[[#This Row],[CARRERA]]),Tabla15[[#This Row],[CARRERA]],Tabla15[[#This Row],[STATUS]])</f>
        <v>CARRERA ADMINISTRATIVA</v>
      </c>
      <c r="L109" s="63">
        <v>10000</v>
      </c>
      <c r="M109" s="67">
        <v>0</v>
      </c>
      <c r="N109" s="63">
        <v>304</v>
      </c>
      <c r="O109" s="63">
        <v>287</v>
      </c>
      <c r="P109" s="29">
        <f>ROUND(Tabla15[[#This Row],[sbruto]]-Tabla15[[#This Row],[sneto]]-Tabla15[[#This Row],[ISR]]-Tabla15[[#This Row],[SFS]]-Tabla15[[#This Row],[AFP]],2)</f>
        <v>375</v>
      </c>
      <c r="Q109" s="63">
        <v>9034</v>
      </c>
      <c r="R109" s="53" t="str">
        <f>_xlfn.XLOOKUP(Tabla15[[#This Row],[cedula]],Tabla8[Numero Documento],Tabla8[Gen])</f>
        <v>M</v>
      </c>
      <c r="S109" s="53" t="str">
        <f>_xlfn.XLOOKUP(Tabla15[[#This Row],[cedula]],Tabla8[Numero Documento],Tabla8[Lugar Designado Codigo])</f>
        <v>01.83.00.00.00.18</v>
      </c>
    </row>
    <row r="110" spans="1:19">
      <c r="A110" s="53" t="s">
        <v>3049</v>
      </c>
      <c r="B110" s="53" t="s">
        <v>1533</v>
      </c>
      <c r="C110" s="53" t="s">
        <v>3098</v>
      </c>
      <c r="D110" s="53" t="str">
        <f>Tabla15[[#This Row],[cedula]]&amp;Tabla15[[#This Row],[prog]]&amp;LEFT(Tabla15[[#This Row],[tipo]],3)</f>
        <v>0520010138313FIJ</v>
      </c>
      <c r="E110" s="53" t="s">
        <v>166</v>
      </c>
      <c r="F110" s="53" t="s">
        <v>167</v>
      </c>
      <c r="G110" s="53" t="str">
        <f>_xlfn.XLOOKUP(Tabla15[[#This Row],[cedula]],Tabla8[Numero Documento],Tabla8[Lugar Designado])</f>
        <v>COMISION NACIONAL DE ESPECTACULOS PUBLICOS Y RADIOFONIA</v>
      </c>
      <c r="H110" s="53" t="s">
        <v>11</v>
      </c>
      <c r="I110" s="62" t="str">
        <f>_xlfn.XLOOKUP(Tabla15[[#This Row],[cedula]],TCARRERA[CEDULA],TCARRERA[CATEGORIA DEL SERVIDOR],"")</f>
        <v>CARRERA ADMINISTRATIVA</v>
      </c>
      <c r="J110" s="53" t="str">
        <f>_xlfn.XLOOKUP(Tabla15[[#This Row],[cargo]],Tabla612[CARGO],Tabla612[CATEGORIA DEL SERVIDOR],"FIJO")</f>
        <v>FIJO</v>
      </c>
      <c r="K110" s="53" t="str">
        <f>IF(ISTEXT(Tabla15[[#This Row],[CARRERA]]),Tabla15[[#This Row],[CARRERA]],Tabla15[[#This Row],[STATUS]])</f>
        <v>CARRERA ADMINISTRATIVA</v>
      </c>
      <c r="L110" s="63">
        <v>10000</v>
      </c>
      <c r="M110" s="67">
        <v>0</v>
      </c>
      <c r="N110" s="63">
        <v>304</v>
      </c>
      <c r="O110" s="63">
        <v>287</v>
      </c>
      <c r="P110" s="29">
        <f>ROUND(Tabla15[[#This Row],[sbruto]]-Tabla15[[#This Row],[sneto]]-Tabla15[[#This Row],[ISR]]-Tabla15[[#This Row],[SFS]]-Tabla15[[#This Row],[AFP]],2)</f>
        <v>5666.78</v>
      </c>
      <c r="Q110" s="63">
        <v>3742.22</v>
      </c>
      <c r="R110" s="53" t="str">
        <f>_xlfn.XLOOKUP(Tabla15[[#This Row],[cedula]],Tabla8[Numero Documento],Tabla8[Gen])</f>
        <v>F</v>
      </c>
      <c r="S110" s="53" t="str">
        <f>_xlfn.XLOOKUP(Tabla15[[#This Row],[cedula]],Tabla8[Numero Documento],Tabla8[Lugar Designado Codigo])</f>
        <v>01.83.00.00.00.18</v>
      </c>
    </row>
    <row r="111" spans="1:19">
      <c r="A111" s="53" t="s">
        <v>3049</v>
      </c>
      <c r="B111" s="53" t="s">
        <v>1562</v>
      </c>
      <c r="C111" s="53" t="s">
        <v>3098</v>
      </c>
      <c r="D111" s="53" t="str">
        <f>Tabla15[[#This Row],[cedula]]&amp;Tabla15[[#This Row],[prog]]&amp;LEFT(Tabla15[[#This Row],[tipo]],3)</f>
        <v>0010130241213FIJ</v>
      </c>
      <c r="E111" s="53" t="s">
        <v>180</v>
      </c>
      <c r="F111" s="53" t="s">
        <v>153</v>
      </c>
      <c r="G111" s="53" t="str">
        <f>_xlfn.XLOOKUP(Tabla15[[#This Row],[cedula]],Tabla8[Numero Documento],Tabla8[Lugar Designado])</f>
        <v>COMISION NACIONAL DE ESPECTACULOS PUBLICOS Y RADIOFONIA</v>
      </c>
      <c r="H111" s="53" t="s">
        <v>11</v>
      </c>
      <c r="I111" s="62" t="str">
        <f>_xlfn.XLOOKUP(Tabla15[[#This Row],[cedula]],TCARRERA[CEDULA],TCARRERA[CATEGORIA DEL SERVIDOR],"")</f>
        <v>CARRERA ADMINISTRATIVA</v>
      </c>
      <c r="J111" s="53" t="str">
        <f>_xlfn.XLOOKUP(Tabla15[[#This Row],[cargo]],Tabla612[CARGO],Tabla612[CATEGORIA DEL SERVIDOR],"FIJO")</f>
        <v>FIJO</v>
      </c>
      <c r="K111" s="53" t="str">
        <f>IF(ISTEXT(Tabla15[[#This Row],[CARRERA]]),Tabla15[[#This Row],[CARRERA]],Tabla15[[#This Row],[STATUS]])</f>
        <v>CARRERA ADMINISTRATIVA</v>
      </c>
      <c r="L111" s="63">
        <v>10000</v>
      </c>
      <c r="M111" s="67">
        <v>0</v>
      </c>
      <c r="N111" s="63">
        <v>304</v>
      </c>
      <c r="O111" s="63">
        <v>287</v>
      </c>
      <c r="P111" s="29">
        <f>ROUND(Tabla15[[#This Row],[sbruto]]-Tabla15[[#This Row],[sneto]]-Tabla15[[#This Row],[ISR]]-Tabla15[[#This Row],[SFS]]-Tabla15[[#This Row],[AFP]],2)</f>
        <v>575</v>
      </c>
      <c r="Q111" s="63">
        <v>8834</v>
      </c>
      <c r="R111" s="53" t="str">
        <f>_xlfn.XLOOKUP(Tabla15[[#This Row],[cedula]],Tabla8[Numero Documento],Tabla8[Gen])</f>
        <v>M</v>
      </c>
      <c r="S111" s="53" t="str">
        <f>_xlfn.XLOOKUP(Tabla15[[#This Row],[cedula]],Tabla8[Numero Documento],Tabla8[Lugar Designado Codigo])</f>
        <v>01.83.00.00.00.18</v>
      </c>
    </row>
    <row r="112" spans="1:19">
      <c r="A112" s="53" t="s">
        <v>3049</v>
      </c>
      <c r="B112" s="53" t="s">
        <v>1563</v>
      </c>
      <c r="C112" s="53" t="s">
        <v>3098</v>
      </c>
      <c r="D112" s="53" t="str">
        <f>Tabla15[[#This Row],[cedula]]&amp;Tabla15[[#This Row],[prog]]&amp;LEFT(Tabla15[[#This Row],[tipo]],3)</f>
        <v>0011272922313FIJ</v>
      </c>
      <c r="E112" s="53" t="s">
        <v>181</v>
      </c>
      <c r="F112" s="53" t="s">
        <v>153</v>
      </c>
      <c r="G112" s="53" t="str">
        <f>_xlfn.XLOOKUP(Tabla15[[#This Row],[cedula]],Tabla8[Numero Documento],Tabla8[Lugar Designado])</f>
        <v>COMISION NACIONAL DE ESPECTACULOS PUBLICOS Y RADIOFONIA</v>
      </c>
      <c r="H112" s="53" t="s">
        <v>11</v>
      </c>
      <c r="I112" s="62" t="str">
        <f>_xlfn.XLOOKUP(Tabla15[[#This Row],[cedula]],TCARRERA[CEDULA],TCARRERA[CATEGORIA DEL SERVIDOR],"")</f>
        <v>CARRERA ADMINISTRATIVA</v>
      </c>
      <c r="J112" s="53" t="str">
        <f>_xlfn.XLOOKUP(Tabla15[[#This Row],[cargo]],Tabla612[CARGO],Tabla612[CATEGORIA DEL SERVIDOR],"FIJO")</f>
        <v>FIJO</v>
      </c>
      <c r="K112" s="53" t="str">
        <f>IF(ISTEXT(Tabla15[[#This Row],[CARRERA]]),Tabla15[[#This Row],[CARRERA]],Tabla15[[#This Row],[STATUS]])</f>
        <v>CARRERA ADMINISTRATIVA</v>
      </c>
      <c r="L112" s="63">
        <v>10000</v>
      </c>
      <c r="M112" s="66">
        <v>0</v>
      </c>
      <c r="N112" s="63">
        <v>304</v>
      </c>
      <c r="O112" s="63">
        <v>287</v>
      </c>
      <c r="P112" s="29">
        <f>ROUND(Tabla15[[#This Row],[sbruto]]-Tabla15[[#This Row],[sneto]]-Tabla15[[#This Row],[ISR]]-Tabla15[[#This Row],[SFS]]-Tabla15[[#This Row],[AFP]],2)</f>
        <v>525</v>
      </c>
      <c r="Q112" s="63">
        <v>8884</v>
      </c>
      <c r="R112" s="53" t="str">
        <f>_xlfn.XLOOKUP(Tabla15[[#This Row],[cedula]],Tabla8[Numero Documento],Tabla8[Gen])</f>
        <v>M</v>
      </c>
      <c r="S112" s="53" t="str">
        <f>_xlfn.XLOOKUP(Tabla15[[#This Row],[cedula]],Tabla8[Numero Documento],Tabla8[Lugar Designado Codigo])</f>
        <v>01.83.00.00.00.18</v>
      </c>
    </row>
    <row r="113" spans="1:19">
      <c r="A113" s="53" t="s">
        <v>3049</v>
      </c>
      <c r="B113" s="53" t="s">
        <v>2559</v>
      </c>
      <c r="C113" s="53" t="s">
        <v>3098</v>
      </c>
      <c r="D113" s="53" t="str">
        <f>Tabla15[[#This Row],[cedula]]&amp;Tabla15[[#This Row],[prog]]&amp;LEFT(Tabla15[[#This Row],[tipo]],3)</f>
        <v>0260073775913FIJ</v>
      </c>
      <c r="E113" s="53" t="s">
        <v>143</v>
      </c>
      <c r="F113" s="53" t="s">
        <v>145</v>
      </c>
      <c r="G113" s="53" t="str">
        <f>_xlfn.XLOOKUP(Tabla15[[#This Row],[cedula]],Tabla8[Numero Documento],Tabla8[Lugar Designado])</f>
        <v>COMISION NACIONAL DE ESPECTACULOS PUBLICOS Y RADIOFONIA</v>
      </c>
      <c r="H113" s="53" t="s">
        <v>11</v>
      </c>
      <c r="I113" s="62"/>
      <c r="J113" s="53" t="str">
        <f>_xlfn.XLOOKUP(Tabla15[[#This Row],[cargo]],Tabla612[CARGO],Tabla612[CATEGORIA DEL SERVIDOR],"FIJO")</f>
        <v>FIJO</v>
      </c>
      <c r="K113" s="53" t="str">
        <f>IF(ISTEXT(Tabla15[[#This Row],[CARRERA]]),Tabla15[[#This Row],[CARRERA]],Tabla15[[#This Row],[STATUS]])</f>
        <v>FIJO</v>
      </c>
      <c r="L113" s="63">
        <v>10000</v>
      </c>
      <c r="M113" s="66">
        <v>0</v>
      </c>
      <c r="N113" s="63">
        <v>304</v>
      </c>
      <c r="O113" s="63">
        <v>287</v>
      </c>
      <c r="P113" s="29">
        <f>ROUND(Tabla15[[#This Row],[sbruto]]-Tabla15[[#This Row],[sneto]]-Tabla15[[#This Row],[ISR]]-Tabla15[[#This Row],[SFS]]-Tabla15[[#This Row],[AFP]],2)</f>
        <v>75</v>
      </c>
      <c r="Q113" s="63">
        <v>9334</v>
      </c>
      <c r="R113" s="53" t="str">
        <f>_xlfn.XLOOKUP(Tabla15[[#This Row],[cedula]],Tabla8[Numero Documento],Tabla8[Gen])</f>
        <v>M</v>
      </c>
      <c r="S113" s="53" t="str">
        <f>_xlfn.XLOOKUP(Tabla15[[#This Row],[cedula]],Tabla8[Numero Documento],Tabla8[Lugar Designado Codigo])</f>
        <v>01.83.00.00.00.18</v>
      </c>
    </row>
    <row r="114" spans="1:19">
      <c r="A114" s="53" t="s">
        <v>3049</v>
      </c>
      <c r="B114" s="53" t="s">
        <v>2579</v>
      </c>
      <c r="C114" s="53" t="s">
        <v>3098</v>
      </c>
      <c r="D114" s="53" t="str">
        <f>Tabla15[[#This Row],[cedula]]&amp;Tabla15[[#This Row],[prog]]&amp;LEFT(Tabla15[[#This Row],[tipo]],3)</f>
        <v>0260036813413FIJ</v>
      </c>
      <c r="E114" s="53" t="s">
        <v>148</v>
      </c>
      <c r="F114" s="53" t="s">
        <v>149</v>
      </c>
      <c r="G114" s="53" t="str">
        <f>_xlfn.XLOOKUP(Tabla15[[#This Row],[cedula]],Tabla8[Numero Documento],Tabla8[Lugar Designado])</f>
        <v>COMISION NACIONAL DE ESPECTACULOS PUBLICOS Y RADIOFONIA</v>
      </c>
      <c r="H114" s="53" t="s">
        <v>11</v>
      </c>
      <c r="I114" s="62"/>
      <c r="J114" s="53" t="str">
        <f>_xlfn.XLOOKUP(Tabla15[[#This Row],[cargo]],Tabla612[CARGO],Tabla612[CATEGORIA DEL SERVIDOR],"FIJO")</f>
        <v>FIJO</v>
      </c>
      <c r="K114" s="53" t="str">
        <f>IF(ISTEXT(Tabla15[[#This Row],[CARRERA]]),Tabla15[[#This Row],[CARRERA]],Tabla15[[#This Row],[STATUS]])</f>
        <v>FIJO</v>
      </c>
      <c r="L114" s="63">
        <v>10000</v>
      </c>
      <c r="M114" s="66">
        <v>0</v>
      </c>
      <c r="N114" s="63">
        <v>304</v>
      </c>
      <c r="O114" s="63">
        <v>287</v>
      </c>
      <c r="P114" s="29">
        <f>ROUND(Tabla15[[#This Row],[sbruto]]-Tabla15[[#This Row],[sneto]]-Tabla15[[#This Row],[ISR]]-Tabla15[[#This Row],[SFS]]-Tabla15[[#This Row],[AFP]],2)</f>
        <v>4520.45</v>
      </c>
      <c r="Q114" s="63">
        <v>4888.55</v>
      </c>
      <c r="R114" s="53" t="str">
        <f>_xlfn.XLOOKUP(Tabla15[[#This Row],[cedula]],Tabla8[Numero Documento],Tabla8[Gen])</f>
        <v>F</v>
      </c>
      <c r="S114" s="53" t="str">
        <f>_xlfn.XLOOKUP(Tabla15[[#This Row],[cedula]],Tabla8[Numero Documento],Tabla8[Lugar Designado Codigo])</f>
        <v>01.83.00.00.00.18</v>
      </c>
    </row>
    <row r="115" spans="1:19">
      <c r="A115" s="53" t="s">
        <v>3049</v>
      </c>
      <c r="B115" s="53" t="s">
        <v>2580</v>
      </c>
      <c r="C115" s="53" t="s">
        <v>3098</v>
      </c>
      <c r="D115" s="53" t="str">
        <f>Tabla15[[#This Row],[cedula]]&amp;Tabla15[[#This Row],[prog]]&amp;LEFT(Tabla15[[#This Row],[tipo]],3)</f>
        <v>0540012583613FIJ</v>
      </c>
      <c r="E115" s="53" t="s">
        <v>150</v>
      </c>
      <c r="F115" s="53" t="s">
        <v>8</v>
      </c>
      <c r="G115" s="53" t="str">
        <f>_xlfn.XLOOKUP(Tabla15[[#This Row],[cedula]],Tabla8[Numero Documento],Tabla8[Lugar Designado])</f>
        <v>COMISION NACIONAL DE ESPECTACULOS PUBLICOS Y RADIOFONIA</v>
      </c>
      <c r="H115" s="53" t="s">
        <v>11</v>
      </c>
      <c r="I115" s="62"/>
      <c r="J115" s="53" t="str">
        <f>_xlfn.XLOOKUP(Tabla15[[#This Row],[cargo]],Tabla612[CARGO],Tabla612[CATEGORIA DEL SERVIDOR],"FIJO")</f>
        <v>ESTATUTO SIMPLIFICADO</v>
      </c>
      <c r="K115" s="53" t="str">
        <f>IF(ISTEXT(Tabla15[[#This Row],[CARRERA]]),Tabla15[[#This Row],[CARRERA]],Tabla15[[#This Row],[STATUS]])</f>
        <v>ESTATUTO SIMPLIFICADO</v>
      </c>
      <c r="L115" s="63">
        <v>10000</v>
      </c>
      <c r="M115" s="67">
        <v>0</v>
      </c>
      <c r="N115" s="63">
        <v>304</v>
      </c>
      <c r="O115" s="63">
        <v>287</v>
      </c>
      <c r="P115" s="29">
        <f>ROUND(Tabla15[[#This Row],[sbruto]]-Tabla15[[#This Row],[sneto]]-Tabla15[[#This Row],[ISR]]-Tabla15[[#This Row],[SFS]]-Tabla15[[#This Row],[AFP]],2)</f>
        <v>4146.17</v>
      </c>
      <c r="Q115" s="63">
        <v>5262.83</v>
      </c>
      <c r="R115" s="53" t="str">
        <f>_xlfn.XLOOKUP(Tabla15[[#This Row],[cedula]],Tabla8[Numero Documento],Tabla8[Gen])</f>
        <v>F</v>
      </c>
      <c r="S115" s="53" t="str">
        <f>_xlfn.XLOOKUP(Tabla15[[#This Row],[cedula]],Tabla8[Numero Documento],Tabla8[Lugar Designado Codigo])</f>
        <v>01.83.00.00.00.18</v>
      </c>
    </row>
    <row r="116" spans="1:19">
      <c r="A116" s="53" t="s">
        <v>3049</v>
      </c>
      <c r="B116" s="53" t="s">
        <v>2623</v>
      </c>
      <c r="C116" s="53" t="s">
        <v>3098</v>
      </c>
      <c r="D116" s="53" t="str">
        <f>Tabla15[[#This Row],[cedula]]&amp;Tabla15[[#This Row],[prog]]&amp;LEFT(Tabla15[[#This Row],[tipo]],3)</f>
        <v>0310029662713FIJ</v>
      </c>
      <c r="E116" s="53" t="s">
        <v>160</v>
      </c>
      <c r="F116" s="53" t="s">
        <v>151</v>
      </c>
      <c r="G116" s="53" t="str">
        <f>_xlfn.XLOOKUP(Tabla15[[#This Row],[cedula]],Tabla8[Numero Documento],Tabla8[Lugar Designado])</f>
        <v>COMISION NACIONAL DE ESPECTACULOS PUBLICOS Y RADIOFONIA</v>
      </c>
      <c r="H116" s="53" t="s">
        <v>11</v>
      </c>
      <c r="I116" s="62"/>
      <c r="J116" s="53" t="str">
        <f>_xlfn.XLOOKUP(Tabla15[[#This Row],[cargo]],Tabla612[CARGO],Tabla612[CATEGORIA DEL SERVIDOR],"FIJO")</f>
        <v>FIJO</v>
      </c>
      <c r="K116" s="53" t="str">
        <f>IF(ISTEXT(Tabla15[[#This Row],[CARRERA]]),Tabla15[[#This Row],[CARRERA]],Tabla15[[#This Row],[STATUS]])</f>
        <v>FIJO</v>
      </c>
      <c r="L116" s="63">
        <v>10000</v>
      </c>
      <c r="M116" s="66">
        <v>0</v>
      </c>
      <c r="N116" s="63">
        <v>304</v>
      </c>
      <c r="O116" s="63">
        <v>287</v>
      </c>
      <c r="P116" s="29">
        <f>ROUND(Tabla15[[#This Row],[sbruto]]-Tabla15[[#This Row],[sneto]]-Tabla15[[#This Row],[ISR]]-Tabla15[[#This Row],[SFS]]-Tabla15[[#This Row],[AFP]],2)</f>
        <v>375</v>
      </c>
      <c r="Q116" s="63">
        <v>9034</v>
      </c>
      <c r="R116" s="53" t="str">
        <f>_xlfn.XLOOKUP(Tabla15[[#This Row],[cedula]],Tabla8[Numero Documento],Tabla8[Gen])</f>
        <v>M</v>
      </c>
      <c r="S116" s="53" t="str">
        <f>_xlfn.XLOOKUP(Tabla15[[#This Row],[cedula]],Tabla8[Numero Documento],Tabla8[Lugar Designado Codigo])</f>
        <v>01.83.00.00.00.18</v>
      </c>
    </row>
    <row r="117" spans="1:19">
      <c r="A117" s="53" t="s">
        <v>3049</v>
      </c>
      <c r="B117" s="53" t="s">
        <v>2635</v>
      </c>
      <c r="C117" s="53" t="s">
        <v>3098</v>
      </c>
      <c r="D117" s="53" t="str">
        <f>Tabla15[[#This Row],[cedula]]&amp;Tabla15[[#This Row],[prog]]&amp;LEFT(Tabla15[[#This Row],[tipo]],3)</f>
        <v>0010005070713FIJ</v>
      </c>
      <c r="E117" s="53" t="s">
        <v>164</v>
      </c>
      <c r="F117" s="53" t="s">
        <v>165</v>
      </c>
      <c r="G117" s="53" t="str">
        <f>_xlfn.XLOOKUP(Tabla15[[#This Row],[cedula]],Tabla8[Numero Documento],Tabla8[Lugar Designado])</f>
        <v>COMISION NACIONAL DE ESPECTACULOS PUBLICOS Y RADIOFONIA</v>
      </c>
      <c r="H117" s="53" t="s">
        <v>11</v>
      </c>
      <c r="I117" s="62"/>
      <c r="J117" s="53" t="str">
        <f>_xlfn.XLOOKUP(Tabla15[[#This Row],[cargo]],Tabla612[CARGO],Tabla612[CATEGORIA DEL SERVIDOR],"FIJO")</f>
        <v>FIJO</v>
      </c>
      <c r="K117" s="53" t="str">
        <f>IF(ISTEXT(Tabla15[[#This Row],[CARRERA]]),Tabla15[[#This Row],[CARRERA]],Tabla15[[#This Row],[STATUS]])</f>
        <v>FIJO</v>
      </c>
      <c r="L117" s="63">
        <v>10000</v>
      </c>
      <c r="M117" s="66">
        <v>0</v>
      </c>
      <c r="N117" s="63">
        <v>304</v>
      </c>
      <c r="O117" s="63">
        <v>287</v>
      </c>
      <c r="P117" s="29">
        <f>ROUND(Tabla15[[#This Row],[sbruto]]-Tabla15[[#This Row],[sneto]]-Tabla15[[#This Row],[ISR]]-Tabla15[[#This Row],[SFS]]-Tabla15[[#This Row],[AFP]],2)</f>
        <v>75</v>
      </c>
      <c r="Q117" s="63">
        <v>9334</v>
      </c>
      <c r="R117" s="53" t="str">
        <f>_xlfn.XLOOKUP(Tabla15[[#This Row],[cedula]],Tabla8[Numero Documento],Tabla8[Gen])</f>
        <v>F</v>
      </c>
      <c r="S117" s="53" t="str">
        <f>_xlfn.XLOOKUP(Tabla15[[#This Row],[cedula]],Tabla8[Numero Documento],Tabla8[Lugar Designado Codigo])</f>
        <v>01.83.00.00.00.18</v>
      </c>
    </row>
    <row r="118" spans="1:19">
      <c r="A118" s="53" t="s">
        <v>3049</v>
      </c>
      <c r="B118" s="53" t="s">
        <v>2668</v>
      </c>
      <c r="C118" s="53" t="s">
        <v>3098</v>
      </c>
      <c r="D118" s="53" t="str">
        <f>Tabla15[[#This Row],[cedula]]&amp;Tabla15[[#This Row],[prog]]&amp;LEFT(Tabla15[[#This Row],[tipo]],3)</f>
        <v>0860004841013FIJ</v>
      </c>
      <c r="E118" s="53" t="s">
        <v>172</v>
      </c>
      <c r="F118" s="53" t="s">
        <v>162</v>
      </c>
      <c r="G118" s="53" t="str">
        <f>_xlfn.XLOOKUP(Tabla15[[#This Row],[cedula]],Tabla8[Numero Documento],Tabla8[Lugar Designado])</f>
        <v>COMISION NACIONAL DE ESPECTACULOS PUBLICOS Y RADIOFONIA</v>
      </c>
      <c r="H118" s="53" t="s">
        <v>11</v>
      </c>
      <c r="I118" s="62"/>
      <c r="J118" s="53" t="str">
        <f>_xlfn.XLOOKUP(Tabla15[[#This Row],[cargo]],Tabla612[CARGO],Tabla612[CATEGORIA DEL SERVIDOR],"FIJO")</f>
        <v>FIJO</v>
      </c>
      <c r="K118" s="53" t="str">
        <f>IF(ISTEXT(Tabla15[[#This Row],[CARRERA]]),Tabla15[[#This Row],[CARRERA]],Tabla15[[#This Row],[STATUS]])</f>
        <v>FIJO</v>
      </c>
      <c r="L118" s="63">
        <v>10000</v>
      </c>
      <c r="M118" s="66">
        <v>0</v>
      </c>
      <c r="N118" s="63">
        <v>304</v>
      </c>
      <c r="O118" s="63">
        <v>287</v>
      </c>
      <c r="P118" s="29">
        <f>ROUND(Tabla15[[#This Row],[sbruto]]-Tabla15[[#This Row],[sneto]]-Tabla15[[#This Row],[ISR]]-Tabla15[[#This Row],[SFS]]-Tabla15[[#This Row],[AFP]],2)</f>
        <v>425</v>
      </c>
      <c r="Q118" s="63">
        <v>8984</v>
      </c>
      <c r="R118" s="53" t="str">
        <f>_xlfn.XLOOKUP(Tabla15[[#This Row],[cedula]],Tabla8[Numero Documento],Tabla8[Gen])</f>
        <v>M</v>
      </c>
      <c r="S118" s="53" t="str">
        <f>_xlfn.XLOOKUP(Tabla15[[#This Row],[cedula]],Tabla8[Numero Documento],Tabla8[Lugar Designado Codigo])</f>
        <v>01.83.00.00.00.18</v>
      </c>
    </row>
    <row r="119" spans="1:19">
      <c r="A119" s="53" t="s">
        <v>3049</v>
      </c>
      <c r="B119" s="53" t="s">
        <v>2716</v>
      </c>
      <c r="C119" s="53" t="s">
        <v>3098</v>
      </c>
      <c r="D119" s="53" t="str">
        <f>Tabla15[[#This Row],[cedula]]&amp;Tabla15[[#This Row],[prog]]&amp;LEFT(Tabla15[[#This Row],[tipo]],3)</f>
        <v>0011347970313FIJ</v>
      </c>
      <c r="E119" s="53" t="s">
        <v>182</v>
      </c>
      <c r="F119" s="53" t="s">
        <v>155</v>
      </c>
      <c r="G119" s="53" t="str">
        <f>_xlfn.XLOOKUP(Tabla15[[#This Row],[cedula]],Tabla8[Numero Documento],Tabla8[Lugar Designado])</f>
        <v>COMISION NACIONAL DE ESPECTACULOS PUBLICOS Y RADIOFONIA</v>
      </c>
      <c r="H119" s="53" t="s">
        <v>11</v>
      </c>
      <c r="I119" s="62"/>
      <c r="J119" s="53" t="str">
        <f>_xlfn.XLOOKUP(Tabla15[[#This Row],[cargo]],Tabla612[CARGO],Tabla612[CATEGORIA DEL SERVIDOR],"FIJO")</f>
        <v>FIJO</v>
      </c>
      <c r="K119" s="53" t="str">
        <f>IF(ISTEXT(Tabla15[[#This Row],[CARRERA]]),Tabla15[[#This Row],[CARRERA]],Tabla15[[#This Row],[STATUS]])</f>
        <v>FIJO</v>
      </c>
      <c r="L119" s="63">
        <v>10000</v>
      </c>
      <c r="M119" s="66">
        <v>0</v>
      </c>
      <c r="N119" s="63">
        <v>304</v>
      </c>
      <c r="O119" s="63">
        <v>287</v>
      </c>
      <c r="P119" s="29">
        <f>ROUND(Tabla15[[#This Row],[sbruto]]-Tabla15[[#This Row],[sneto]]-Tabla15[[#This Row],[ISR]]-Tabla15[[#This Row],[SFS]]-Tabla15[[#This Row],[AFP]],2)</f>
        <v>375</v>
      </c>
      <c r="Q119" s="63">
        <v>9034</v>
      </c>
      <c r="R119" s="53" t="str">
        <f>_xlfn.XLOOKUP(Tabla15[[#This Row],[cedula]],Tabla8[Numero Documento],Tabla8[Gen])</f>
        <v>M</v>
      </c>
      <c r="S119" s="53" t="str">
        <f>_xlfn.XLOOKUP(Tabla15[[#This Row],[cedula]],Tabla8[Numero Documento],Tabla8[Lugar Designado Codigo])</f>
        <v>01.83.00.00.00.18</v>
      </c>
    </row>
    <row r="120" spans="1:19">
      <c r="A120" s="53" t="s">
        <v>3049</v>
      </c>
      <c r="B120" s="53" t="s">
        <v>1306</v>
      </c>
      <c r="C120" s="53" t="s">
        <v>3087</v>
      </c>
      <c r="D120" s="53" t="str">
        <f>Tabla15[[#This Row],[cedula]]&amp;Tabla15[[#This Row],[prog]]&amp;LEFT(Tabla15[[#This Row],[tipo]],3)</f>
        <v>2230023829611FIJ</v>
      </c>
      <c r="E120" s="53" t="s">
        <v>269</v>
      </c>
      <c r="F120" s="53" t="s">
        <v>232</v>
      </c>
      <c r="G120" s="53" t="str">
        <f>_xlfn.XLOOKUP(Tabla15[[#This Row],[cedula]],Tabla8[Numero Documento],Tabla8[Lugar Designado])</f>
        <v>DEPARTAMENTO DE TECNOLOGIA DE LA INFORMACION Y COMUNICACION</v>
      </c>
      <c r="H120" s="53" t="s">
        <v>11</v>
      </c>
      <c r="I120" s="62" t="str">
        <f>_xlfn.XLOOKUP(Tabla15[[#This Row],[cedula]],TCARRERA[CEDULA],TCARRERA[CATEGORIA DEL SERVIDOR],"")</f>
        <v>CARRERA ADMINISTRATIVA</v>
      </c>
      <c r="J120" s="53" t="str">
        <f>_xlfn.XLOOKUP(Tabla15[[#This Row],[cargo]],Tabla612[CARGO],Tabla612[CATEGORIA DEL SERVIDOR],"FIJO")</f>
        <v>FIJO</v>
      </c>
      <c r="K120" s="53" t="str">
        <f>IF(ISTEXT(Tabla15[[#This Row],[CARRERA]]),Tabla15[[#This Row],[CARRERA]],Tabla15[[#This Row],[STATUS]])</f>
        <v>CARRERA ADMINISTRATIVA</v>
      </c>
      <c r="L120" s="63">
        <v>65000</v>
      </c>
      <c r="M120" s="64">
        <v>4427.58</v>
      </c>
      <c r="N120" s="63">
        <v>1976</v>
      </c>
      <c r="O120" s="63">
        <v>1865.5</v>
      </c>
      <c r="P120" s="29">
        <f>ROUND(Tabla15[[#This Row],[sbruto]]-Tabla15[[#This Row],[sneto]]-Tabla15[[#This Row],[ISR]]-Tabla15[[#This Row],[SFS]]-Tabla15[[#This Row],[AFP]],2)</f>
        <v>4521</v>
      </c>
      <c r="Q120" s="63">
        <v>52209.919999999998</v>
      </c>
      <c r="R120" s="53" t="str">
        <f>_xlfn.XLOOKUP(Tabla15[[#This Row],[cedula]],Tabla8[Numero Documento],Tabla8[Gen])</f>
        <v>M</v>
      </c>
      <c r="S120" s="53" t="str">
        <f>_xlfn.XLOOKUP(Tabla15[[#This Row],[cedula]],Tabla8[Numero Documento],Tabla8[Lugar Designado Codigo])</f>
        <v>01.83.00.00.00.20</v>
      </c>
    </row>
    <row r="121" spans="1:19">
      <c r="A121" s="53" t="s">
        <v>3049</v>
      </c>
      <c r="B121" s="53" t="s">
        <v>2191</v>
      </c>
      <c r="C121" s="53" t="s">
        <v>3084</v>
      </c>
      <c r="D121" s="53" t="str">
        <f>Tabla15[[#This Row],[cedula]]&amp;Tabla15[[#This Row],[prog]]&amp;LEFT(Tabla15[[#This Row],[tipo]],3)</f>
        <v>0011886157401FIJ</v>
      </c>
      <c r="E121" s="53" t="s">
        <v>1088</v>
      </c>
      <c r="F121" s="53" t="s">
        <v>1089</v>
      </c>
      <c r="G121" s="53" t="str">
        <f>_xlfn.XLOOKUP(Tabla15[[#This Row],[cedula]],Tabla8[Numero Documento],Tabla8[Lugar Designado])</f>
        <v>DEPARTAMENTO DE TECNOLOGIA DE LA INFORMACION Y COMUNICACION</v>
      </c>
      <c r="H121" s="53" t="s">
        <v>11</v>
      </c>
      <c r="I121" s="62"/>
      <c r="J121" s="53" t="str">
        <f>_xlfn.XLOOKUP(Tabla15[[#This Row],[cargo]],Tabla612[CARGO],Tabla612[CATEGORIA DEL SERVIDOR],"FIJO")</f>
        <v>FIJO</v>
      </c>
      <c r="K121" s="53" t="str">
        <f>IF(ISTEXT(Tabla15[[#This Row],[CARRERA]]),Tabla15[[#This Row],[CARRERA]],Tabla15[[#This Row],[STATUS]])</f>
        <v>FIJO</v>
      </c>
      <c r="L121" s="63">
        <v>65000</v>
      </c>
      <c r="M121" s="63">
        <v>4427.58</v>
      </c>
      <c r="N121" s="63">
        <v>1976</v>
      </c>
      <c r="O121" s="63">
        <v>1865.5</v>
      </c>
      <c r="P121" s="29">
        <f>ROUND(Tabla15[[#This Row],[sbruto]]-Tabla15[[#This Row],[sneto]]-Tabla15[[#This Row],[ISR]]-Tabla15[[#This Row],[SFS]]-Tabla15[[#This Row],[AFP]],2)</f>
        <v>325</v>
      </c>
      <c r="Q121" s="63">
        <v>56405.919999999998</v>
      </c>
      <c r="R121" s="53" t="str">
        <f>_xlfn.XLOOKUP(Tabla15[[#This Row],[cedula]],Tabla8[Numero Documento],Tabla8[Gen])</f>
        <v>M</v>
      </c>
      <c r="S121" s="53" t="str">
        <f>_xlfn.XLOOKUP(Tabla15[[#This Row],[cedula]],Tabla8[Numero Documento],Tabla8[Lugar Designado Codigo])</f>
        <v>01.83.00.00.00.20</v>
      </c>
    </row>
    <row r="122" spans="1:19">
      <c r="A122" s="53" t="s">
        <v>3049</v>
      </c>
      <c r="B122" s="53" t="s">
        <v>2278</v>
      </c>
      <c r="C122" s="53" t="s">
        <v>3084</v>
      </c>
      <c r="D122" s="53" t="str">
        <f>Tabla15[[#This Row],[cedula]]&amp;Tabla15[[#This Row],[prog]]&amp;LEFT(Tabla15[[#This Row],[tipo]],3)</f>
        <v>0011839594601FIJ</v>
      </c>
      <c r="E122" s="53" t="s">
        <v>272</v>
      </c>
      <c r="F122" s="53" t="s">
        <v>232</v>
      </c>
      <c r="G122" s="53" t="str">
        <f>_xlfn.XLOOKUP(Tabla15[[#This Row],[cedula]],Tabla8[Numero Documento],Tabla8[Lugar Designado])</f>
        <v>DEPARTAMENTO DE TECNOLOGIA DE LA INFORMACION Y COMUNICACION</v>
      </c>
      <c r="H122" s="53" t="s">
        <v>11</v>
      </c>
      <c r="I122" s="62"/>
      <c r="J122" s="53" t="str">
        <f>_xlfn.XLOOKUP(Tabla15[[#This Row],[cargo]],Tabla612[CARGO],Tabla612[CATEGORIA DEL SERVIDOR],"FIJO")</f>
        <v>FIJO</v>
      </c>
      <c r="K122" s="53" t="str">
        <f>IF(ISTEXT(Tabla15[[#This Row],[CARRERA]]),Tabla15[[#This Row],[CARRERA]],Tabla15[[#This Row],[STATUS]])</f>
        <v>FIJO</v>
      </c>
      <c r="L122" s="63">
        <v>60000</v>
      </c>
      <c r="M122" s="64">
        <v>3184.19</v>
      </c>
      <c r="N122" s="63">
        <v>1824</v>
      </c>
      <c r="O122" s="63">
        <v>1722</v>
      </c>
      <c r="P122" s="29">
        <f>ROUND(Tabla15[[#This Row],[sbruto]]-Tabla15[[#This Row],[sneto]]-Tabla15[[#This Row],[ISR]]-Tabla15[[#This Row],[SFS]]-Tabla15[[#This Row],[AFP]],2)</f>
        <v>5383.45</v>
      </c>
      <c r="Q122" s="63">
        <v>47886.36</v>
      </c>
      <c r="R122" s="53" t="str">
        <f>_xlfn.XLOOKUP(Tabla15[[#This Row],[cedula]],Tabla8[Numero Documento],Tabla8[Gen])</f>
        <v>M</v>
      </c>
      <c r="S122" s="53" t="str">
        <f>_xlfn.XLOOKUP(Tabla15[[#This Row],[cedula]],Tabla8[Numero Documento],Tabla8[Lugar Designado Codigo])</f>
        <v>01.83.00.00.00.20</v>
      </c>
    </row>
    <row r="123" spans="1:19">
      <c r="A123" s="53" t="s">
        <v>3049</v>
      </c>
      <c r="B123" s="53" t="s">
        <v>2120</v>
      </c>
      <c r="C123" s="53" t="s">
        <v>3084</v>
      </c>
      <c r="D123" s="53" t="str">
        <f>Tabla15[[#This Row],[cedula]]&amp;Tabla15[[#This Row],[prog]]&amp;LEFT(Tabla15[[#This Row],[tipo]],3)</f>
        <v>0011852868601FIJ</v>
      </c>
      <c r="E123" s="53" t="s">
        <v>271</v>
      </c>
      <c r="F123" s="53" t="s">
        <v>232</v>
      </c>
      <c r="G123" s="53" t="str">
        <f>_xlfn.XLOOKUP(Tabla15[[#This Row],[cedula]],Tabla8[Numero Documento],Tabla8[Lugar Designado])</f>
        <v>DEPARTAMENTO DE TECNOLOGIA DE LA INFORMACION Y COMUNICACION</v>
      </c>
      <c r="H123" s="53" t="s">
        <v>11</v>
      </c>
      <c r="I123" s="62"/>
      <c r="J123" s="53" t="str">
        <f>_xlfn.XLOOKUP(Tabla15[[#This Row],[cargo]],Tabla612[CARGO],Tabla612[CATEGORIA DEL SERVIDOR],"FIJO")</f>
        <v>FIJO</v>
      </c>
      <c r="K123" s="53" t="str">
        <f>IF(ISTEXT(Tabla15[[#This Row],[CARRERA]]),Tabla15[[#This Row],[CARRERA]],Tabla15[[#This Row],[STATUS]])</f>
        <v>FIJO</v>
      </c>
      <c r="L123" s="63">
        <v>45000</v>
      </c>
      <c r="M123" s="64">
        <v>1148.33</v>
      </c>
      <c r="N123" s="63">
        <v>1368</v>
      </c>
      <c r="O123" s="63">
        <v>1291.5</v>
      </c>
      <c r="P123" s="29">
        <f>ROUND(Tabla15[[#This Row],[sbruto]]-Tabla15[[#This Row],[sneto]]-Tabla15[[#This Row],[ISR]]-Tabla15[[#This Row],[SFS]]-Tabla15[[#This Row],[AFP]],2)</f>
        <v>7793.63</v>
      </c>
      <c r="Q123" s="63">
        <v>33398.54</v>
      </c>
      <c r="R123" s="53" t="str">
        <f>_xlfn.XLOOKUP(Tabla15[[#This Row],[cedula]],Tabla8[Numero Documento],Tabla8[Gen])</f>
        <v>F</v>
      </c>
      <c r="S123" s="53" t="str">
        <f>_xlfn.XLOOKUP(Tabla15[[#This Row],[cedula]],Tabla8[Numero Documento],Tabla8[Lugar Designado Codigo])</f>
        <v>01.83.00.00.00.20</v>
      </c>
    </row>
    <row r="124" spans="1:19">
      <c r="A124" s="53" t="s">
        <v>3049</v>
      </c>
      <c r="B124" s="53" t="s">
        <v>1496</v>
      </c>
      <c r="C124" s="53" t="s">
        <v>3087</v>
      </c>
      <c r="D124" s="53" t="str">
        <f>Tabla15[[#This Row],[cedula]]&amp;Tabla15[[#This Row],[prog]]&amp;LEFT(Tabla15[[#This Row],[tipo]],3)</f>
        <v>0010487478911FIJ</v>
      </c>
      <c r="E124" s="53" t="s">
        <v>823</v>
      </c>
      <c r="F124" s="53" t="s">
        <v>824</v>
      </c>
      <c r="G124" s="53" t="str">
        <f>_xlfn.XLOOKUP(Tabla15[[#This Row],[cedula]],Tabla8[Numero Documento],Tabla8[Lugar Designado])</f>
        <v>PATRONATO CIUDAD COLONIAL</v>
      </c>
      <c r="H124" s="53" t="s">
        <v>11</v>
      </c>
      <c r="I124" s="62" t="str">
        <f>_xlfn.XLOOKUP(Tabla15[[#This Row],[cedula]],TCARRERA[CEDULA],TCARRERA[CATEGORIA DEL SERVIDOR],"")</f>
        <v>CARRERA ADMINISTRATIVA</v>
      </c>
      <c r="J124" s="53" t="str">
        <f>_xlfn.XLOOKUP(Tabla15[[#This Row],[cargo]],Tabla612[CARGO],Tabla612[CATEGORIA DEL SERVIDOR],"FIJO")</f>
        <v>FIJO</v>
      </c>
      <c r="K124" s="53" t="str">
        <f>IF(ISTEXT(Tabla15[[#This Row],[CARRERA]]),Tabla15[[#This Row],[CARRERA]],Tabla15[[#This Row],[STATUS]])</f>
        <v>CARRERA ADMINISTRATIVA</v>
      </c>
      <c r="L124" s="63">
        <v>50000</v>
      </c>
      <c r="M124" s="64">
        <v>1854</v>
      </c>
      <c r="N124" s="63">
        <v>1520</v>
      </c>
      <c r="O124" s="63">
        <v>1435</v>
      </c>
      <c r="P124" s="29">
        <f>ROUND(Tabla15[[#This Row],[sbruto]]-Tabla15[[#This Row],[sneto]]-Tabla15[[#This Row],[ISR]]-Tabla15[[#This Row],[SFS]]-Tabla15[[#This Row],[AFP]],2)</f>
        <v>1621</v>
      </c>
      <c r="Q124" s="63">
        <v>43570</v>
      </c>
      <c r="R124" s="53" t="str">
        <f>_xlfn.XLOOKUP(Tabla15[[#This Row],[cedula]],Tabla8[Numero Documento],Tabla8[Gen])</f>
        <v>F</v>
      </c>
      <c r="S124" s="53" t="str">
        <f>_xlfn.XLOOKUP(Tabla15[[#This Row],[cedula]],Tabla8[Numero Documento],Tabla8[Lugar Designado Codigo])</f>
        <v>01.83.00.00.00.21</v>
      </c>
    </row>
    <row r="125" spans="1:19">
      <c r="A125" s="53" t="s">
        <v>3049</v>
      </c>
      <c r="B125" s="53" t="s">
        <v>2532</v>
      </c>
      <c r="C125" s="53" t="s">
        <v>3087</v>
      </c>
      <c r="D125" s="53" t="str">
        <f>Tabla15[[#This Row],[cedula]]&amp;Tabla15[[#This Row],[prog]]&amp;LEFT(Tabla15[[#This Row],[tipo]],3)</f>
        <v>0010971377611FIJ</v>
      </c>
      <c r="E125" s="53" t="s">
        <v>828</v>
      </c>
      <c r="F125" s="53" t="s">
        <v>268</v>
      </c>
      <c r="G125" s="53" t="str">
        <f>_xlfn.XLOOKUP(Tabla15[[#This Row],[cedula]],Tabla8[Numero Documento],Tabla8[Lugar Designado])</f>
        <v>PATRONATO CIUDAD COLONIAL</v>
      </c>
      <c r="H125" s="53" t="s">
        <v>11</v>
      </c>
      <c r="I125" s="62"/>
      <c r="J125" s="53" t="str">
        <f>_xlfn.XLOOKUP(Tabla15[[#This Row],[cargo]],Tabla612[CARGO],Tabla612[CATEGORIA DEL SERVIDOR],"FIJO")</f>
        <v>FIJO</v>
      </c>
      <c r="K125" s="53" t="str">
        <f>IF(ISTEXT(Tabla15[[#This Row],[CARRERA]]),Tabla15[[#This Row],[CARRERA]],Tabla15[[#This Row],[STATUS]])</f>
        <v>FIJO</v>
      </c>
      <c r="L125" s="63">
        <v>35000</v>
      </c>
      <c r="M125" s="66">
        <v>0</v>
      </c>
      <c r="N125" s="63">
        <v>1064</v>
      </c>
      <c r="O125" s="63">
        <v>1004.5</v>
      </c>
      <c r="P125" s="29">
        <f>ROUND(Tabla15[[#This Row],[sbruto]]-Tabla15[[#This Row],[sneto]]-Tabla15[[#This Row],[ISR]]-Tabla15[[#This Row],[SFS]]-Tabla15[[#This Row],[AFP]],2)</f>
        <v>75</v>
      </c>
      <c r="Q125" s="63">
        <v>32856.5</v>
      </c>
      <c r="R125" s="53" t="str">
        <f>_xlfn.XLOOKUP(Tabla15[[#This Row],[cedula]],Tabla8[Numero Documento],Tabla8[Gen])</f>
        <v>M</v>
      </c>
      <c r="S125" s="53" t="str">
        <f>_xlfn.XLOOKUP(Tabla15[[#This Row],[cedula]],Tabla8[Numero Documento],Tabla8[Lugar Designado Codigo])</f>
        <v>01.83.00.00.00.21</v>
      </c>
    </row>
    <row r="126" spans="1:19">
      <c r="A126" s="53" t="s">
        <v>3049</v>
      </c>
      <c r="B126" s="53" t="s">
        <v>1489</v>
      </c>
      <c r="C126" s="53" t="s">
        <v>3087</v>
      </c>
      <c r="D126" s="53" t="str">
        <f>Tabla15[[#This Row],[cedula]]&amp;Tabla15[[#This Row],[prog]]&amp;LEFT(Tabla15[[#This Row],[tipo]],3)</f>
        <v>0010826076111FIJ</v>
      </c>
      <c r="E126" s="53" t="s">
        <v>820</v>
      </c>
      <c r="F126" s="53" t="s">
        <v>621</v>
      </c>
      <c r="G126" s="53" t="str">
        <f>_xlfn.XLOOKUP(Tabla15[[#This Row],[cedula]],Tabla8[Numero Documento],Tabla8[Lugar Designado])</f>
        <v>PATRONATO CIUDAD COLONIAL</v>
      </c>
      <c r="H126" s="53" t="s">
        <v>11</v>
      </c>
      <c r="I126" s="62" t="str">
        <f>_xlfn.XLOOKUP(Tabla15[[#This Row],[cedula]],TCARRERA[CEDULA],TCARRERA[CATEGORIA DEL SERVIDOR],"")</f>
        <v>CARRERA ADMINISTRATIVA</v>
      </c>
      <c r="J126" s="53" t="str">
        <f>_xlfn.XLOOKUP(Tabla15[[#This Row],[cargo]],Tabla612[CARGO],Tabla612[CATEGORIA DEL SERVIDOR],"FIJO")</f>
        <v>FIJO</v>
      </c>
      <c r="K126" s="53" t="str">
        <f>IF(ISTEXT(Tabla15[[#This Row],[CARRERA]]),Tabla15[[#This Row],[CARRERA]],Tabla15[[#This Row],[STATUS]])</f>
        <v>CARRERA ADMINISTRATIVA</v>
      </c>
      <c r="L126" s="63">
        <v>26250</v>
      </c>
      <c r="M126" s="67">
        <v>0</v>
      </c>
      <c r="N126" s="63">
        <v>798</v>
      </c>
      <c r="O126" s="63">
        <v>753.38</v>
      </c>
      <c r="P126" s="29">
        <f>ROUND(Tabla15[[#This Row],[sbruto]]-Tabla15[[#This Row],[sneto]]-Tabla15[[#This Row],[ISR]]-Tabla15[[#This Row],[SFS]]-Tabla15[[#This Row],[AFP]],2)</f>
        <v>75</v>
      </c>
      <c r="Q126" s="63">
        <v>24623.62</v>
      </c>
      <c r="R126" s="53" t="str">
        <f>_xlfn.XLOOKUP(Tabla15[[#This Row],[cedula]],Tabla8[Numero Documento],Tabla8[Gen])</f>
        <v>F</v>
      </c>
      <c r="S126" s="53" t="str">
        <f>_xlfn.XLOOKUP(Tabla15[[#This Row],[cedula]],Tabla8[Numero Documento],Tabla8[Lugar Designado Codigo])</f>
        <v>01.83.00.00.00.21</v>
      </c>
    </row>
    <row r="127" spans="1:19">
      <c r="A127" s="53" t="s">
        <v>3049</v>
      </c>
      <c r="B127" s="53" t="s">
        <v>1490</v>
      </c>
      <c r="C127" s="53" t="s">
        <v>3087</v>
      </c>
      <c r="D127" s="53" t="str">
        <f>Tabla15[[#This Row],[cedula]]&amp;Tabla15[[#This Row],[prog]]&amp;LEFT(Tabla15[[#This Row],[tipo]],3)</f>
        <v>0010415832411FIJ</v>
      </c>
      <c r="E127" s="53" t="s">
        <v>821</v>
      </c>
      <c r="F127" s="53" t="s">
        <v>1255</v>
      </c>
      <c r="G127" s="53" t="str">
        <f>_xlfn.XLOOKUP(Tabla15[[#This Row],[cedula]],Tabla8[Numero Documento],Tabla8[Lugar Designado])</f>
        <v>PATRONATO CIUDAD COLONIAL</v>
      </c>
      <c r="H127" s="53" t="s">
        <v>11</v>
      </c>
      <c r="I127" s="62" t="str">
        <f>_xlfn.XLOOKUP(Tabla15[[#This Row],[cedula]],TCARRERA[CEDULA],TCARRERA[CATEGORIA DEL SERVIDOR],"")</f>
        <v>CARRERA ADMINISTRATIVA</v>
      </c>
      <c r="J127" s="53" t="str">
        <f>_xlfn.XLOOKUP(Tabla15[[#This Row],[cargo]],Tabla612[CARGO],Tabla612[CATEGORIA DEL SERVIDOR],"FIJO")</f>
        <v>FIJO</v>
      </c>
      <c r="K127" s="53" t="str">
        <f>IF(ISTEXT(Tabla15[[#This Row],[CARRERA]]),Tabla15[[#This Row],[CARRERA]],Tabla15[[#This Row],[STATUS]])</f>
        <v>CARRERA ADMINISTRATIVA</v>
      </c>
      <c r="L127" s="63">
        <v>25391.65</v>
      </c>
      <c r="M127" s="67">
        <v>0</v>
      </c>
      <c r="N127" s="63">
        <v>771.91</v>
      </c>
      <c r="O127" s="63">
        <v>728.74</v>
      </c>
      <c r="P127" s="29">
        <f>ROUND(Tabla15[[#This Row],[sbruto]]-Tabla15[[#This Row],[sneto]]-Tabla15[[#This Row],[ISR]]-Tabla15[[#This Row],[SFS]]-Tabla15[[#This Row],[AFP]],2)</f>
        <v>75</v>
      </c>
      <c r="Q127" s="63">
        <v>23816</v>
      </c>
      <c r="R127" s="53" t="str">
        <f>_xlfn.XLOOKUP(Tabla15[[#This Row],[cedula]],Tabla8[Numero Documento],Tabla8[Gen])</f>
        <v>F</v>
      </c>
      <c r="S127" s="53" t="str">
        <f>_xlfn.XLOOKUP(Tabla15[[#This Row],[cedula]],Tabla8[Numero Documento],Tabla8[Lugar Designado Codigo])</f>
        <v>01.83.00.00.00.21</v>
      </c>
    </row>
    <row r="128" spans="1:19">
      <c r="A128" s="53" t="s">
        <v>3049</v>
      </c>
      <c r="B128" s="53" t="s">
        <v>1450</v>
      </c>
      <c r="C128" s="53" t="s">
        <v>3087</v>
      </c>
      <c r="D128" s="53" t="str">
        <f>Tabla15[[#This Row],[cedula]]&amp;Tabla15[[#This Row],[prog]]&amp;LEFT(Tabla15[[#This Row],[tipo]],3)</f>
        <v>0330014612711FIJ</v>
      </c>
      <c r="E128" s="53" t="s">
        <v>816</v>
      </c>
      <c r="F128" s="53" t="s">
        <v>817</v>
      </c>
      <c r="G128" s="53" t="str">
        <f>_xlfn.XLOOKUP(Tabla15[[#This Row],[cedula]],Tabla8[Numero Documento],Tabla8[Lugar Designado])</f>
        <v>PATRONATO CIUDAD COLONIAL</v>
      </c>
      <c r="H128" s="53" t="s">
        <v>11</v>
      </c>
      <c r="I128" s="62" t="str">
        <f>_xlfn.XLOOKUP(Tabla15[[#This Row],[cedula]],TCARRERA[CEDULA],TCARRERA[CATEGORIA DEL SERVIDOR],"")</f>
        <v>CARRERA ADMINISTRATIVA</v>
      </c>
      <c r="J128" s="53" t="s">
        <v>146</v>
      </c>
      <c r="K128" s="53" t="str">
        <f>IF(ISTEXT(Tabla15[[#This Row],[CARRERA]]),Tabla15[[#This Row],[CARRERA]],Tabla15[[#This Row],[STATUS]])</f>
        <v>CARRERA ADMINISTRATIVA</v>
      </c>
      <c r="L128" s="63">
        <v>21850.63</v>
      </c>
      <c r="M128" s="66">
        <v>0</v>
      </c>
      <c r="N128" s="63">
        <v>664.26</v>
      </c>
      <c r="O128" s="63">
        <v>627.11</v>
      </c>
      <c r="P128" s="29">
        <f>ROUND(Tabla15[[#This Row],[sbruto]]-Tabla15[[#This Row],[sneto]]-Tabla15[[#This Row],[ISR]]-Tabla15[[#This Row],[SFS]]-Tabla15[[#This Row],[AFP]],2)</f>
        <v>1076.52</v>
      </c>
      <c r="Q128" s="63">
        <v>19482.740000000002</v>
      </c>
      <c r="R128" s="53" t="str">
        <f>_xlfn.XLOOKUP(Tabla15[[#This Row],[cedula]],Tabla8[Numero Documento],Tabla8[Gen])</f>
        <v>F</v>
      </c>
      <c r="S128" s="53" t="str">
        <f>_xlfn.XLOOKUP(Tabla15[[#This Row],[cedula]],Tabla8[Numero Documento],Tabla8[Lugar Designado Codigo])</f>
        <v>01.83.00.00.00.21</v>
      </c>
    </row>
    <row r="129" spans="1:19">
      <c r="A129" s="53" t="s">
        <v>3049</v>
      </c>
      <c r="B129" s="53" t="s">
        <v>1411</v>
      </c>
      <c r="C129" s="53" t="s">
        <v>3087</v>
      </c>
      <c r="D129" s="53" t="str">
        <f>Tabla15[[#This Row],[cedula]]&amp;Tabla15[[#This Row],[prog]]&amp;LEFT(Tabla15[[#This Row],[tipo]],3)</f>
        <v>0010733692711FIJ</v>
      </c>
      <c r="E129" s="53" t="s">
        <v>814</v>
      </c>
      <c r="F129" s="53" t="s">
        <v>10</v>
      </c>
      <c r="G129" s="53" t="str">
        <f>_xlfn.XLOOKUP(Tabla15[[#This Row],[cedula]],Tabla8[Numero Documento],Tabla8[Lugar Designado])</f>
        <v>PATRONATO CIUDAD COLONIAL</v>
      </c>
      <c r="H129" s="53" t="s">
        <v>11</v>
      </c>
      <c r="I129" s="62" t="str">
        <f>_xlfn.XLOOKUP(Tabla15[[#This Row],[cedula]],TCARRERA[CEDULA],TCARRERA[CATEGORIA DEL SERVIDOR],"")</f>
        <v>CARRERA ADMINISTRATIVA</v>
      </c>
      <c r="J129" s="53" t="str">
        <f>_xlfn.XLOOKUP(Tabla15[[#This Row],[cargo]],Tabla612[CARGO],Tabla612[CATEGORIA DEL SERVIDOR],"FIJO")</f>
        <v>ESTATUTO SIMPLIFICADO</v>
      </c>
      <c r="K129" s="53" t="str">
        <f>IF(ISTEXT(Tabla15[[#This Row],[CARRERA]]),Tabla15[[#This Row],[CARRERA]],Tabla15[[#This Row],[STATUS]])</f>
        <v>CARRERA ADMINISTRATIVA</v>
      </c>
      <c r="L129" s="63">
        <v>20900.61</v>
      </c>
      <c r="M129" s="67">
        <v>0</v>
      </c>
      <c r="N129" s="63">
        <v>635.38</v>
      </c>
      <c r="O129" s="63">
        <v>599.85</v>
      </c>
      <c r="P129" s="29">
        <f>ROUND(Tabla15[[#This Row],[sbruto]]-Tabla15[[#This Row],[sneto]]-Tabla15[[#This Row],[ISR]]-Tabla15[[#This Row],[SFS]]-Tabla15[[#This Row],[AFP]],2)</f>
        <v>7377.99</v>
      </c>
      <c r="Q129" s="63">
        <v>12287.39</v>
      </c>
      <c r="R129" s="53" t="str">
        <f>_xlfn.XLOOKUP(Tabla15[[#This Row],[cedula]],Tabla8[Numero Documento],Tabla8[Gen])</f>
        <v>F</v>
      </c>
      <c r="S129" s="53" t="str">
        <f>_xlfn.XLOOKUP(Tabla15[[#This Row],[cedula]],Tabla8[Numero Documento],Tabla8[Lugar Designado Codigo])</f>
        <v>01.83.00.00.00.21</v>
      </c>
    </row>
    <row r="130" spans="1:19">
      <c r="A130" s="53" t="s">
        <v>3049</v>
      </c>
      <c r="B130" s="53" t="s">
        <v>1484</v>
      </c>
      <c r="C130" s="53" t="s">
        <v>3087</v>
      </c>
      <c r="D130" s="53" t="str">
        <f>Tabla15[[#This Row],[cedula]]&amp;Tabla15[[#This Row],[prog]]&amp;LEFT(Tabla15[[#This Row],[tipo]],3)</f>
        <v>0010565308311FIJ</v>
      </c>
      <c r="E130" s="53" t="s">
        <v>818</v>
      </c>
      <c r="F130" s="53" t="s">
        <v>819</v>
      </c>
      <c r="G130" s="53" t="str">
        <f>_xlfn.XLOOKUP(Tabla15[[#This Row],[cedula]],Tabla8[Numero Documento],Tabla8[Lugar Designado])</f>
        <v>PATRONATO CIUDAD COLONIAL</v>
      </c>
      <c r="H130" s="53" t="s">
        <v>11</v>
      </c>
      <c r="I130" s="62" t="str">
        <f>_xlfn.XLOOKUP(Tabla15[[#This Row],[cedula]],TCARRERA[CEDULA],TCARRERA[CATEGORIA DEL SERVIDOR],"")</f>
        <v>CARRERA ADMINISTRATIVA</v>
      </c>
      <c r="J130" s="53" t="str">
        <f>_xlfn.XLOOKUP(Tabla15[[#This Row],[cargo]],Tabla612[CARGO],Tabla612[CATEGORIA DEL SERVIDOR],"FIJO")</f>
        <v>FIJO</v>
      </c>
      <c r="K130" s="53" t="str">
        <f>IF(ISTEXT(Tabla15[[#This Row],[CARRERA]]),Tabla15[[#This Row],[CARRERA]],Tabla15[[#This Row],[STATUS]])</f>
        <v>CARRERA ADMINISTRATIVA</v>
      </c>
      <c r="L130" s="63">
        <v>18240.53</v>
      </c>
      <c r="M130" s="66">
        <v>0</v>
      </c>
      <c r="N130" s="63">
        <v>554.51</v>
      </c>
      <c r="O130" s="63">
        <v>523.5</v>
      </c>
      <c r="P130" s="29">
        <f>ROUND(Tabla15[[#This Row],[sbruto]]-Tabla15[[#This Row],[sneto]]-Tabla15[[#This Row],[ISR]]-Tabla15[[#This Row],[SFS]]-Tabla15[[#This Row],[AFP]],2)</f>
        <v>375</v>
      </c>
      <c r="Q130" s="63">
        <v>16787.52</v>
      </c>
      <c r="R130" s="53" t="str">
        <f>_xlfn.XLOOKUP(Tabla15[[#This Row],[cedula]],Tabla8[Numero Documento],Tabla8[Gen])</f>
        <v>M</v>
      </c>
      <c r="S130" s="53" t="str">
        <f>_xlfn.XLOOKUP(Tabla15[[#This Row],[cedula]],Tabla8[Numero Documento],Tabla8[Lugar Designado Codigo])</f>
        <v>01.83.00.00.00.21</v>
      </c>
    </row>
    <row r="131" spans="1:19">
      <c r="A131" s="53" t="s">
        <v>3049</v>
      </c>
      <c r="B131" s="53" t="s">
        <v>1406</v>
      </c>
      <c r="C131" s="53" t="s">
        <v>3087</v>
      </c>
      <c r="D131" s="53" t="str">
        <f>Tabla15[[#This Row],[cedula]]&amp;Tabla15[[#This Row],[prog]]&amp;LEFT(Tabla15[[#This Row],[tipo]],3)</f>
        <v>0010552296511FIJ</v>
      </c>
      <c r="E131" s="53" t="s">
        <v>812</v>
      </c>
      <c r="F131" s="53" t="s">
        <v>813</v>
      </c>
      <c r="G131" s="53" t="str">
        <f>_xlfn.XLOOKUP(Tabla15[[#This Row],[cedula]],Tabla8[Numero Documento],Tabla8[Lugar Designado])</f>
        <v>PATRONATO CIUDAD COLONIAL</v>
      </c>
      <c r="H131" s="53" t="s">
        <v>11</v>
      </c>
      <c r="I131" s="62" t="str">
        <f>_xlfn.XLOOKUP(Tabla15[[#This Row],[cedula]],TCARRERA[CEDULA],TCARRERA[CATEGORIA DEL SERVIDOR],"")</f>
        <v>CARRERA ADMINISTRATIVA</v>
      </c>
      <c r="J131" s="53" t="str">
        <f>_xlfn.XLOOKUP(Tabla15[[#This Row],[cargo]],Tabla612[CARGO],Tabla612[CATEGORIA DEL SERVIDOR],"FIJO")</f>
        <v>FIJO</v>
      </c>
      <c r="K131" s="53" t="str">
        <f>IF(ISTEXT(Tabla15[[#This Row],[CARRERA]]),Tabla15[[#This Row],[CARRERA]],Tabla15[[#This Row],[STATUS]])</f>
        <v>CARRERA ADMINISTRATIVA</v>
      </c>
      <c r="L131" s="63">
        <v>14550.36</v>
      </c>
      <c r="M131" s="67">
        <v>0</v>
      </c>
      <c r="N131" s="63">
        <v>442.33</v>
      </c>
      <c r="O131" s="63">
        <v>417.6</v>
      </c>
      <c r="P131" s="29">
        <f>ROUND(Tabla15[[#This Row],[sbruto]]-Tabla15[[#This Row],[sneto]]-Tabla15[[#This Row],[ISR]]-Tabla15[[#This Row],[SFS]]-Tabla15[[#This Row],[AFP]],2)</f>
        <v>2621</v>
      </c>
      <c r="Q131" s="63">
        <v>11069.43</v>
      </c>
      <c r="R131" s="53" t="str">
        <f>_xlfn.XLOOKUP(Tabla15[[#This Row],[cedula]],Tabla8[Numero Documento],Tabla8[Gen])</f>
        <v>F</v>
      </c>
      <c r="S131" s="53" t="str">
        <f>_xlfn.XLOOKUP(Tabla15[[#This Row],[cedula]],Tabla8[Numero Documento],Tabla8[Lugar Designado Codigo])</f>
        <v>01.83.00.00.00.21</v>
      </c>
    </row>
    <row r="132" spans="1:19">
      <c r="A132" s="53" t="s">
        <v>3049</v>
      </c>
      <c r="B132" s="53" t="s">
        <v>2353</v>
      </c>
      <c r="C132" s="53" t="s">
        <v>3087</v>
      </c>
      <c r="D132" s="53" t="str">
        <f>Tabla15[[#This Row],[cedula]]&amp;Tabla15[[#This Row],[prog]]&amp;LEFT(Tabla15[[#This Row],[tipo]],3)</f>
        <v>0010001655911FIJ</v>
      </c>
      <c r="E132" s="53" t="s">
        <v>3339</v>
      </c>
      <c r="F132" s="53" t="s">
        <v>815</v>
      </c>
      <c r="G132" s="53" t="str">
        <f>_xlfn.XLOOKUP(Tabla15[[#This Row],[cedula]],Tabla8[Numero Documento],Tabla8[Lugar Designado])</f>
        <v>PATRONATO CIUDAD COLONIAL</v>
      </c>
      <c r="H132" s="53" t="s">
        <v>11</v>
      </c>
      <c r="I132" s="62"/>
      <c r="J132" s="53" t="str">
        <f>_xlfn.XLOOKUP(Tabla15[[#This Row],[cargo]],Tabla612[CARGO],Tabla612[CATEGORIA DEL SERVIDOR],"FIJO")</f>
        <v>FIJO</v>
      </c>
      <c r="K132" s="53" t="str">
        <f>IF(ISTEXT(Tabla15[[#This Row],[CARRERA]]),Tabla15[[#This Row],[CARRERA]],Tabla15[[#This Row],[STATUS]])</f>
        <v>FIJO</v>
      </c>
      <c r="L132" s="63">
        <v>13300.39</v>
      </c>
      <c r="M132" s="65">
        <v>0</v>
      </c>
      <c r="N132" s="63">
        <v>404.33</v>
      </c>
      <c r="O132" s="63">
        <v>381.72</v>
      </c>
      <c r="P132" s="29">
        <f>ROUND(Tabla15[[#This Row],[sbruto]]-Tabla15[[#This Row],[sneto]]-Tabla15[[#This Row],[ISR]]-Tabla15[[#This Row],[SFS]]-Tabla15[[#This Row],[AFP]],2)</f>
        <v>820.01</v>
      </c>
      <c r="Q132" s="63">
        <v>11694.33</v>
      </c>
      <c r="R132" s="53" t="str">
        <f>_xlfn.XLOOKUP(Tabla15[[#This Row],[cedula]],Tabla8[Numero Documento],Tabla8[Gen])</f>
        <v>F</v>
      </c>
      <c r="S132" s="53" t="str">
        <f>_xlfn.XLOOKUP(Tabla15[[#This Row],[cedula]],Tabla8[Numero Documento],Tabla8[Lugar Designado Codigo])</f>
        <v>01.83.00.00.00.21</v>
      </c>
    </row>
    <row r="133" spans="1:19">
      <c r="A133" s="53" t="s">
        <v>3049</v>
      </c>
      <c r="B133" s="53" t="s">
        <v>2496</v>
      </c>
      <c r="C133" s="53" t="s">
        <v>3087</v>
      </c>
      <c r="D133" s="53" t="str">
        <f>Tabla15[[#This Row],[cedula]]&amp;Tabla15[[#This Row],[prog]]&amp;LEFT(Tabla15[[#This Row],[tipo]],3)</f>
        <v>0011213443211FIJ</v>
      </c>
      <c r="E133" s="53" t="s">
        <v>822</v>
      </c>
      <c r="F133" s="53" t="s">
        <v>156</v>
      </c>
      <c r="G133" s="53" t="str">
        <f>_xlfn.XLOOKUP(Tabla15[[#This Row],[cedula]],Tabla8[Numero Documento],Tabla8[Lugar Designado])</f>
        <v>PATRONATO CIUDAD COLONIAL</v>
      </c>
      <c r="H133" s="53" t="s">
        <v>11</v>
      </c>
      <c r="I133" s="62"/>
      <c r="J133" s="53" t="str">
        <f>_xlfn.XLOOKUP(Tabla15[[#This Row],[cargo]],Tabla612[CARGO],Tabla612[CATEGORIA DEL SERVIDOR],"FIJO")</f>
        <v>FIJO</v>
      </c>
      <c r="K133" s="53" t="str">
        <f>IF(ISTEXT(Tabla15[[#This Row],[CARRERA]]),Tabla15[[#This Row],[CARRERA]],Tabla15[[#This Row],[STATUS]])</f>
        <v>FIJO</v>
      </c>
      <c r="L133" s="63">
        <v>13110.38</v>
      </c>
      <c r="M133" s="67">
        <v>0</v>
      </c>
      <c r="N133" s="63">
        <v>398.56</v>
      </c>
      <c r="O133" s="63">
        <v>376.27</v>
      </c>
      <c r="P133" s="29">
        <f>ROUND(Tabla15[[#This Row],[sbruto]]-Tabla15[[#This Row],[sneto]]-Tabla15[[#This Row],[ISR]]-Tabla15[[#This Row],[SFS]]-Tabla15[[#This Row],[AFP]],2)</f>
        <v>975</v>
      </c>
      <c r="Q133" s="63">
        <v>11360.55</v>
      </c>
      <c r="R133" s="53" t="str">
        <f>_xlfn.XLOOKUP(Tabla15[[#This Row],[cedula]],Tabla8[Numero Documento],Tabla8[Gen])</f>
        <v>M</v>
      </c>
      <c r="S133" s="53" t="str">
        <f>_xlfn.XLOOKUP(Tabla15[[#This Row],[cedula]],Tabla8[Numero Documento],Tabla8[Lugar Designado Codigo])</f>
        <v>01.83.00.00.00.21</v>
      </c>
    </row>
    <row r="134" spans="1:19">
      <c r="A134" s="53" t="s">
        <v>3049</v>
      </c>
      <c r="B134" s="53" t="s">
        <v>1499</v>
      </c>
      <c r="C134" s="53" t="s">
        <v>3087</v>
      </c>
      <c r="D134" s="53" t="str">
        <f>Tabla15[[#This Row],[cedula]]&amp;Tabla15[[#This Row],[prog]]&amp;LEFT(Tabla15[[#This Row],[tipo]],3)</f>
        <v>0011493883011FIJ</v>
      </c>
      <c r="E134" s="53" t="s">
        <v>825</v>
      </c>
      <c r="F134" s="53" t="s">
        <v>10</v>
      </c>
      <c r="G134" s="53" t="str">
        <f>_xlfn.XLOOKUP(Tabla15[[#This Row],[cedula]],Tabla8[Numero Documento],Tabla8[Lugar Designado])</f>
        <v>PATRONATO CIUDAD COLONIAL</v>
      </c>
      <c r="H134" s="53" t="s">
        <v>11</v>
      </c>
      <c r="I134" s="62" t="str">
        <f>_xlfn.XLOOKUP(Tabla15[[#This Row],[cedula]],TCARRERA[CEDULA],TCARRERA[CATEGORIA DEL SERVIDOR],"")</f>
        <v>CARRERA ADMINISTRATIVA</v>
      </c>
      <c r="J134" s="53" t="str">
        <f>_xlfn.XLOOKUP(Tabla15[[#This Row],[cargo]],Tabla612[CARGO],Tabla612[CATEGORIA DEL SERVIDOR],"FIJO")</f>
        <v>ESTATUTO SIMPLIFICADO</v>
      </c>
      <c r="K134" s="53" t="str">
        <f>IF(ISTEXT(Tabla15[[#This Row],[CARRERA]]),Tabla15[[#This Row],[CARRERA]],Tabla15[[#This Row],[STATUS]])</f>
        <v>CARRERA ADMINISTRATIVA</v>
      </c>
      <c r="L134" s="63">
        <v>12350.36</v>
      </c>
      <c r="M134" s="67">
        <v>0</v>
      </c>
      <c r="N134" s="63">
        <v>375.45</v>
      </c>
      <c r="O134" s="63">
        <v>354.46</v>
      </c>
      <c r="P134" s="29">
        <f>ROUND(Tabla15[[#This Row],[sbruto]]-Tabla15[[#This Row],[sneto]]-Tabla15[[#This Row],[ISR]]-Tabla15[[#This Row],[SFS]]-Tabla15[[#This Row],[AFP]],2)</f>
        <v>1587.45</v>
      </c>
      <c r="Q134" s="63">
        <v>10033</v>
      </c>
      <c r="R134" s="53" t="str">
        <f>_xlfn.XLOOKUP(Tabla15[[#This Row],[cedula]],Tabla8[Numero Documento],Tabla8[Gen])</f>
        <v>F</v>
      </c>
      <c r="S134" s="53" t="str">
        <f>_xlfn.XLOOKUP(Tabla15[[#This Row],[cedula]],Tabla8[Numero Documento],Tabla8[Lugar Designado Codigo])</f>
        <v>01.83.00.00.00.21</v>
      </c>
    </row>
    <row r="135" spans="1:19">
      <c r="A135" s="53" t="s">
        <v>3049</v>
      </c>
      <c r="B135" s="53" t="s">
        <v>2513</v>
      </c>
      <c r="C135" s="53" t="s">
        <v>3087</v>
      </c>
      <c r="D135" s="53" t="str">
        <f>Tabla15[[#This Row],[cedula]]&amp;Tabla15[[#This Row],[prog]]&amp;LEFT(Tabla15[[#This Row],[tipo]],3)</f>
        <v>0020015736011FIJ</v>
      </c>
      <c r="E135" s="53" t="s">
        <v>826</v>
      </c>
      <c r="F135" s="53" t="s">
        <v>827</v>
      </c>
      <c r="G135" s="53" t="str">
        <f>_xlfn.XLOOKUP(Tabla15[[#This Row],[cedula]],Tabla8[Numero Documento],Tabla8[Lugar Designado])</f>
        <v>PATRONATO CIUDAD COLONIAL</v>
      </c>
      <c r="H135" s="53" t="s">
        <v>11</v>
      </c>
      <c r="I135" s="62"/>
      <c r="J135" s="53" t="str">
        <f>_xlfn.XLOOKUP(Tabla15[[#This Row],[cargo]],Tabla612[CARGO],Tabla612[CATEGORIA DEL SERVIDOR],"FIJO")</f>
        <v>FIJO</v>
      </c>
      <c r="K135" s="53" t="str">
        <f>IF(ISTEXT(Tabla15[[#This Row],[CARRERA]]),Tabla15[[#This Row],[CARRERA]],Tabla15[[#This Row],[STATUS]])</f>
        <v>FIJO</v>
      </c>
      <c r="L135" s="63">
        <v>11400.33</v>
      </c>
      <c r="M135" s="66">
        <v>0</v>
      </c>
      <c r="N135" s="63">
        <v>346.57</v>
      </c>
      <c r="O135" s="63">
        <v>327.19</v>
      </c>
      <c r="P135" s="29">
        <f>ROUND(Tabla15[[#This Row],[sbruto]]-Tabla15[[#This Row],[sneto]]-Tabla15[[#This Row],[ISR]]-Tabla15[[#This Row],[SFS]]-Tabla15[[#This Row],[AFP]],2)</f>
        <v>463.01</v>
      </c>
      <c r="Q135" s="63">
        <v>10263.56</v>
      </c>
      <c r="R135" s="53" t="str">
        <f>_xlfn.XLOOKUP(Tabla15[[#This Row],[cedula]],Tabla8[Numero Documento],Tabla8[Gen])</f>
        <v>M</v>
      </c>
      <c r="S135" s="53" t="str">
        <f>_xlfn.XLOOKUP(Tabla15[[#This Row],[cedula]],Tabla8[Numero Documento],Tabla8[Lugar Designado Codigo])</f>
        <v>01.83.00.00.00.21</v>
      </c>
    </row>
    <row r="136" spans="1:19">
      <c r="A136" s="53" t="s">
        <v>3049</v>
      </c>
      <c r="B136" s="53" t="s">
        <v>1405</v>
      </c>
      <c r="C136" s="53" t="s">
        <v>3087</v>
      </c>
      <c r="D136" s="53" t="str">
        <f>Tabla15[[#This Row],[cedula]]&amp;Tabla15[[#This Row],[prog]]&amp;LEFT(Tabla15[[#This Row],[tipo]],3)</f>
        <v>0011580537611FIJ</v>
      </c>
      <c r="E136" s="53" t="s">
        <v>810</v>
      </c>
      <c r="F136" s="53" t="s">
        <v>8</v>
      </c>
      <c r="G136" s="53" t="str">
        <f>_xlfn.XLOOKUP(Tabla15[[#This Row],[cedula]],Tabla8[Numero Documento],Tabla8[Lugar Designado])</f>
        <v>PATRONATO CIUDAD COLONIAL</v>
      </c>
      <c r="H136" s="53" t="s">
        <v>11</v>
      </c>
      <c r="I136" s="62" t="str">
        <f>_xlfn.XLOOKUP(Tabla15[[#This Row],[cedula]],TCARRERA[CEDULA],TCARRERA[CATEGORIA DEL SERVIDOR],"")</f>
        <v>CARRERA ADMINISTRATIVA</v>
      </c>
      <c r="J136" s="53" t="str">
        <f>_xlfn.XLOOKUP(Tabla15[[#This Row],[cargo]],Tabla612[CARGO],Tabla612[CATEGORIA DEL SERVIDOR],"FIJO")</f>
        <v>ESTATUTO SIMPLIFICADO</v>
      </c>
      <c r="K136" s="53" t="str">
        <f>IF(ISTEXT(Tabla15[[#This Row],[CARRERA]]),Tabla15[[#This Row],[CARRERA]],Tabla15[[#This Row],[STATUS]])</f>
        <v>CARRERA ADMINISTRATIVA</v>
      </c>
      <c r="L136" s="63">
        <v>10000</v>
      </c>
      <c r="M136" s="65">
        <v>0</v>
      </c>
      <c r="N136" s="63">
        <v>304</v>
      </c>
      <c r="O136" s="63">
        <v>287</v>
      </c>
      <c r="P136" s="29">
        <f>ROUND(Tabla15[[#This Row],[sbruto]]-Tabla15[[#This Row],[sneto]]-Tabla15[[#This Row],[ISR]]-Tabla15[[#This Row],[SFS]]-Tabla15[[#This Row],[AFP]],2)</f>
        <v>1587.45</v>
      </c>
      <c r="Q136" s="63">
        <v>7821.55</v>
      </c>
      <c r="R136" s="53" t="str">
        <f>_xlfn.XLOOKUP(Tabla15[[#This Row],[cedula]],Tabla8[Numero Documento],Tabla8[Gen])</f>
        <v>M</v>
      </c>
      <c r="S136" s="53" t="str">
        <f>_xlfn.XLOOKUP(Tabla15[[#This Row],[cedula]],Tabla8[Numero Documento],Tabla8[Lugar Designado Codigo])</f>
        <v>01.83.00.00.00.21</v>
      </c>
    </row>
    <row r="137" spans="1:19">
      <c r="A137" s="53" t="s">
        <v>3049</v>
      </c>
      <c r="B137" s="53" t="s">
        <v>2070</v>
      </c>
      <c r="C137" s="53" t="s">
        <v>3084</v>
      </c>
      <c r="D137" s="53" t="str">
        <f>Tabla15[[#This Row],[cedula]]&amp;Tabla15[[#This Row],[prog]]&amp;LEFT(Tabla15[[#This Row],[tipo]],3)</f>
        <v>0011282421401FIJ</v>
      </c>
      <c r="E137" s="53" t="s">
        <v>1068</v>
      </c>
      <c r="F137" s="53" t="s">
        <v>1069</v>
      </c>
      <c r="G137" s="53" t="str">
        <f>_xlfn.XLOOKUP(Tabla15[[#This Row],[cedula]],Tabla8[Numero Documento],Tabla8[Lugar Designado])</f>
        <v>DEPARTAMENTO DE PROTOCOLO Y EVENTOS</v>
      </c>
      <c r="H137" s="53" t="s">
        <v>11</v>
      </c>
      <c r="I137" s="62"/>
      <c r="J137" s="53" t="str">
        <f>_xlfn.XLOOKUP(Tabla15[[#This Row],[cargo]],Tabla612[CARGO],Tabla612[CATEGORIA DEL SERVIDOR],"FIJO")</f>
        <v>ESTATUTO SIMPLIFICADO</v>
      </c>
      <c r="K137" s="53" t="str">
        <f>IF(ISTEXT(Tabla15[[#This Row],[CARRERA]]),Tabla15[[#This Row],[CARRERA]],Tabla15[[#This Row],[STATUS]])</f>
        <v>ESTATUTO SIMPLIFICADO</v>
      </c>
      <c r="L137" s="63">
        <v>60000</v>
      </c>
      <c r="M137" s="63">
        <v>3486.68</v>
      </c>
      <c r="N137" s="63">
        <v>1824</v>
      </c>
      <c r="O137" s="63">
        <v>1722</v>
      </c>
      <c r="P137" s="29">
        <f>ROUND(Tabla15[[#This Row],[sbruto]]-Tabla15[[#This Row],[sneto]]-Tabla15[[#This Row],[ISR]]-Tabla15[[#This Row],[SFS]]-Tabla15[[#This Row],[AFP]],2)</f>
        <v>5238.66</v>
      </c>
      <c r="Q137" s="63">
        <v>47728.66</v>
      </c>
      <c r="R137" s="53" t="str">
        <f>_xlfn.XLOOKUP(Tabla15[[#This Row],[cedula]],Tabla8[Numero Documento],Tabla8[Gen])</f>
        <v>M</v>
      </c>
      <c r="S137" s="53" t="str">
        <f>_xlfn.XLOOKUP(Tabla15[[#This Row],[cedula]],Tabla8[Numero Documento],Tabla8[Lugar Designado Codigo])</f>
        <v>01.83.00.00.00.22</v>
      </c>
    </row>
    <row r="138" spans="1:19">
      <c r="A138" s="53" t="s">
        <v>3049</v>
      </c>
      <c r="B138" s="53" t="s">
        <v>3422</v>
      </c>
      <c r="C138" s="53" t="s">
        <v>3084</v>
      </c>
      <c r="D138" s="53" t="str">
        <f>Tabla15[[#This Row],[cedula]]&amp;Tabla15[[#This Row],[prog]]&amp;LEFT(Tabla15[[#This Row],[tipo]],3)</f>
        <v>2240047735601FIJ</v>
      </c>
      <c r="E138" s="53" t="s">
        <v>3421</v>
      </c>
      <c r="F138" s="53" t="s">
        <v>1069</v>
      </c>
      <c r="G138" s="53" t="str">
        <f>_xlfn.XLOOKUP(Tabla15[[#This Row],[cedula]],Tabla8[Numero Documento],Tabla8[Lugar Designado])</f>
        <v>DEPARTAMENTO DE PROTOCOLO Y EVENTOS</v>
      </c>
      <c r="H138" s="53" t="s">
        <v>11</v>
      </c>
      <c r="I138" s="62"/>
      <c r="J138" s="53" t="str">
        <f>_xlfn.XLOOKUP(Tabla15[[#This Row],[cargo]],Tabla612[CARGO],Tabla612[CATEGORIA DEL SERVIDOR],"FIJO")</f>
        <v>ESTATUTO SIMPLIFICADO</v>
      </c>
      <c r="K138" s="53" t="str">
        <f>IF(ISTEXT(Tabla15[[#This Row],[CARRERA]]),Tabla15[[#This Row],[CARRERA]],Tabla15[[#This Row],[STATUS]])</f>
        <v>ESTATUTO SIMPLIFICADO</v>
      </c>
      <c r="L138" s="63">
        <v>45000</v>
      </c>
      <c r="M138" s="63">
        <v>1148.33</v>
      </c>
      <c r="N138" s="63">
        <v>1368</v>
      </c>
      <c r="O138" s="63">
        <v>1291.5</v>
      </c>
      <c r="P138" s="29">
        <f>ROUND(Tabla15[[#This Row],[sbruto]]-Tabla15[[#This Row],[sneto]]-Tabla15[[#This Row],[ISR]]-Tabla15[[#This Row],[SFS]]-Tabla15[[#This Row],[AFP]],2)</f>
        <v>25</v>
      </c>
      <c r="Q138" s="63">
        <v>41167.17</v>
      </c>
      <c r="R138" s="53" t="str">
        <f>_xlfn.XLOOKUP(Tabla15[[#This Row],[cedula]],Tabla8[Numero Documento],Tabla8[Gen])</f>
        <v>F</v>
      </c>
      <c r="S138" s="53" t="str">
        <f>_xlfn.XLOOKUP(Tabla15[[#This Row],[cedula]],Tabla8[Numero Documento],Tabla8[Lugar Designado Codigo])</f>
        <v>01.83.00.00.00.22</v>
      </c>
    </row>
    <row r="139" spans="1:19">
      <c r="A139" s="53" t="s">
        <v>3049</v>
      </c>
      <c r="B139" s="53" t="s">
        <v>2130</v>
      </c>
      <c r="C139" s="53" t="s">
        <v>3084</v>
      </c>
      <c r="D139" s="53" t="str">
        <f>Tabla15[[#This Row],[cedula]]&amp;Tabla15[[#This Row],[prog]]&amp;LEFT(Tabla15[[#This Row],[tipo]],3)</f>
        <v>0011415814001FIJ</v>
      </c>
      <c r="E139" s="53" t="s">
        <v>256</v>
      </c>
      <c r="F139" s="53" t="s">
        <v>82</v>
      </c>
      <c r="G139" s="53" t="str">
        <f>_xlfn.XLOOKUP(Tabla15[[#This Row],[cedula]],Tabla8[Numero Documento],Tabla8[Lugar Designado])</f>
        <v>DEPARTAMENTO DE PROTOCOLO Y EVENTOS</v>
      </c>
      <c r="H139" s="53" t="s">
        <v>11</v>
      </c>
      <c r="I139" s="62"/>
      <c r="J139" s="53" t="str">
        <f>_xlfn.XLOOKUP(Tabla15[[#This Row],[cargo]],Tabla612[CARGO],Tabla612[CATEGORIA DEL SERVIDOR],"FIJO")</f>
        <v>FIJO</v>
      </c>
      <c r="K139" s="53" t="str">
        <f>IF(ISTEXT(Tabla15[[#This Row],[CARRERA]]),Tabla15[[#This Row],[CARRERA]],Tabla15[[#This Row],[STATUS]])</f>
        <v>FIJO</v>
      </c>
      <c r="L139" s="63">
        <v>25000</v>
      </c>
      <c r="M139" s="67">
        <v>0</v>
      </c>
      <c r="N139" s="63">
        <v>760</v>
      </c>
      <c r="O139" s="63">
        <v>717.5</v>
      </c>
      <c r="P139" s="29">
        <f>ROUND(Tabla15[[#This Row],[sbruto]]-Tabla15[[#This Row],[sneto]]-Tabla15[[#This Row],[ISR]]-Tabla15[[#This Row],[SFS]]-Tabla15[[#This Row],[AFP]],2)</f>
        <v>12313.1</v>
      </c>
      <c r="Q139" s="63">
        <v>11209.4</v>
      </c>
      <c r="R139" s="53" t="str">
        <f>_xlfn.XLOOKUP(Tabla15[[#This Row],[cedula]],Tabla8[Numero Documento],Tabla8[Gen])</f>
        <v>M</v>
      </c>
      <c r="S139" s="53" t="str">
        <f>_xlfn.XLOOKUP(Tabla15[[#This Row],[cedula]],Tabla8[Numero Documento],Tabla8[Lugar Designado Codigo])</f>
        <v>01.83.00.00.00.22</v>
      </c>
    </row>
    <row r="140" spans="1:19">
      <c r="A140" s="53" t="s">
        <v>3049</v>
      </c>
      <c r="B140" s="53" t="s">
        <v>2251</v>
      </c>
      <c r="C140" s="53" t="s">
        <v>3084</v>
      </c>
      <c r="D140" s="53" t="str">
        <f>Tabla15[[#This Row],[cedula]]&amp;Tabla15[[#This Row],[prog]]&amp;LEFT(Tabla15[[#This Row],[tipo]],3)</f>
        <v>4020056183101FIJ</v>
      </c>
      <c r="E140" s="53" t="s">
        <v>1811</v>
      </c>
      <c r="F140" s="53" t="s">
        <v>389</v>
      </c>
      <c r="G140" s="53" t="str">
        <f>_xlfn.XLOOKUP(Tabla15[[#This Row],[cedula]],Tabla8[Numero Documento],Tabla8[Lugar Designado])</f>
        <v>DEPARTAMENTO DE PROTOCOLO Y EVENTOS</v>
      </c>
      <c r="H140" s="53" t="s">
        <v>11</v>
      </c>
      <c r="I140" s="62"/>
      <c r="J140" s="53" t="str">
        <f>_xlfn.XLOOKUP(Tabla15[[#This Row],[cargo]],Tabla612[CARGO],Tabla612[CATEGORIA DEL SERVIDOR],"FIJO")</f>
        <v>FIJO</v>
      </c>
      <c r="K140" s="53" t="str">
        <f>IF(ISTEXT(Tabla15[[#This Row],[CARRERA]]),Tabla15[[#This Row],[CARRERA]],Tabla15[[#This Row],[STATUS]])</f>
        <v>FIJO</v>
      </c>
      <c r="L140" s="63">
        <v>25000</v>
      </c>
      <c r="M140" s="66">
        <v>0</v>
      </c>
      <c r="N140" s="63">
        <v>760</v>
      </c>
      <c r="O140" s="63">
        <v>717.5</v>
      </c>
      <c r="P140" s="29">
        <f>ROUND(Tabla15[[#This Row],[sbruto]]-Tabla15[[#This Row],[sneto]]-Tabla15[[#This Row],[ISR]]-Tabla15[[#This Row],[SFS]]-Tabla15[[#This Row],[AFP]],2)</f>
        <v>25</v>
      </c>
      <c r="Q140" s="63">
        <v>23497.5</v>
      </c>
      <c r="R140" s="53" t="str">
        <f>_xlfn.XLOOKUP(Tabla15[[#This Row],[cedula]],Tabla8[Numero Documento],Tabla8[Gen])</f>
        <v>M</v>
      </c>
      <c r="S140" s="53" t="str">
        <f>_xlfn.XLOOKUP(Tabla15[[#This Row],[cedula]],Tabla8[Numero Documento],Tabla8[Lugar Designado Codigo])</f>
        <v>01.83.00.00.00.22</v>
      </c>
    </row>
    <row r="141" spans="1:19">
      <c r="A141" s="53" t="s">
        <v>3049</v>
      </c>
      <c r="B141" s="53" t="s">
        <v>2032</v>
      </c>
      <c r="C141" s="53" t="s">
        <v>3084</v>
      </c>
      <c r="D141" s="53" t="str">
        <f>Tabla15[[#This Row],[cedula]]&amp;Tabla15[[#This Row],[prog]]&amp;LEFT(Tabla15[[#This Row],[tipo]],3)</f>
        <v>4022123756901FIJ</v>
      </c>
      <c r="E141" s="53" t="s">
        <v>1141</v>
      </c>
      <c r="F141" s="53" t="s">
        <v>389</v>
      </c>
      <c r="G141" s="53" t="str">
        <f>_xlfn.XLOOKUP(Tabla15[[#This Row],[cedula]],Tabla8[Numero Documento],Tabla8[Lugar Designado])</f>
        <v>DEPARTAMENTO DE PROTOCOLO Y EVENTOS</v>
      </c>
      <c r="H141" s="53" t="s">
        <v>11</v>
      </c>
      <c r="I141" s="62"/>
      <c r="J141" s="53" t="str">
        <f>_xlfn.XLOOKUP(Tabla15[[#This Row],[cargo]],Tabla612[CARGO],Tabla612[CATEGORIA DEL SERVIDOR],"FIJO")</f>
        <v>FIJO</v>
      </c>
      <c r="K141" s="53" t="str">
        <f>IF(ISTEXT(Tabla15[[#This Row],[CARRERA]]),Tabla15[[#This Row],[CARRERA]],Tabla15[[#This Row],[STATUS]])</f>
        <v>FIJO</v>
      </c>
      <c r="L141" s="63">
        <v>20000</v>
      </c>
      <c r="M141" s="65">
        <v>0</v>
      </c>
      <c r="N141" s="63">
        <v>608</v>
      </c>
      <c r="O141" s="63">
        <v>574</v>
      </c>
      <c r="P141" s="29">
        <f>ROUND(Tabla15[[#This Row],[sbruto]]-Tabla15[[#This Row],[sneto]]-Tabla15[[#This Row],[ISR]]-Tabla15[[#This Row],[SFS]]-Tabla15[[#This Row],[AFP]],2)</f>
        <v>25</v>
      </c>
      <c r="Q141" s="63">
        <v>18793</v>
      </c>
      <c r="R141" s="53" t="str">
        <f>_xlfn.XLOOKUP(Tabla15[[#This Row],[cedula]],Tabla8[Numero Documento],Tabla8[Gen])</f>
        <v>F</v>
      </c>
      <c r="S141" s="53" t="str">
        <f>_xlfn.XLOOKUP(Tabla15[[#This Row],[cedula]],Tabla8[Numero Documento],Tabla8[Lugar Designado Codigo])</f>
        <v>01.83.00.00.00.22</v>
      </c>
    </row>
    <row r="142" spans="1:19">
      <c r="A142" s="53" t="s">
        <v>3049</v>
      </c>
      <c r="B142" s="53" t="s">
        <v>2275</v>
      </c>
      <c r="C142" s="53" t="s">
        <v>3087</v>
      </c>
      <c r="D142" s="53" t="str">
        <f>Tabla15[[#This Row],[cedula]]&amp;Tabla15[[#This Row],[prog]]&amp;LEFT(Tabla15[[#This Row],[tipo]],3)</f>
        <v>0011320929011FIJ</v>
      </c>
      <c r="E142" s="53" t="s">
        <v>327</v>
      </c>
      <c r="F142" s="53" t="s">
        <v>55</v>
      </c>
      <c r="G142" s="53" t="str">
        <f>_xlfn.XLOOKUP(Tabla15[[#This Row],[cedula]],Tabla8[Numero Documento],Tabla8[Lugar Designado])</f>
        <v>DEPARTAMENTO DE PROTOCOLO Y EVENTOS</v>
      </c>
      <c r="H142" s="53" t="s">
        <v>11</v>
      </c>
      <c r="I142" s="62"/>
      <c r="J142" s="53" t="str">
        <f>_xlfn.XLOOKUP(Tabla15[[#This Row],[cargo]],Tabla612[CARGO],Tabla612[CATEGORIA DEL SERVIDOR],"FIJO")</f>
        <v>FIJO</v>
      </c>
      <c r="K142" s="53" t="str">
        <f>IF(ISTEXT(Tabla15[[#This Row],[CARRERA]]),Tabla15[[#This Row],[CARRERA]],Tabla15[[#This Row],[STATUS]])</f>
        <v>FIJO</v>
      </c>
      <c r="L142" s="63">
        <v>20000</v>
      </c>
      <c r="M142" s="65">
        <v>0</v>
      </c>
      <c r="N142" s="63">
        <v>608</v>
      </c>
      <c r="O142" s="63">
        <v>574</v>
      </c>
      <c r="P142" s="29">
        <f>ROUND(Tabla15[[#This Row],[sbruto]]-Tabla15[[#This Row],[sneto]]-Tabla15[[#This Row],[ISR]]-Tabla15[[#This Row],[SFS]]-Tabla15[[#This Row],[AFP]],2)</f>
        <v>2371</v>
      </c>
      <c r="Q142" s="63">
        <v>16447</v>
      </c>
      <c r="R142" s="53" t="str">
        <f>_xlfn.XLOOKUP(Tabla15[[#This Row],[cedula]],Tabla8[Numero Documento],Tabla8[Gen])</f>
        <v>F</v>
      </c>
      <c r="S142" s="53" t="str">
        <f>_xlfn.XLOOKUP(Tabla15[[#This Row],[cedula]],Tabla8[Numero Documento],Tabla8[Lugar Designado Codigo])</f>
        <v>01.83.00.00.00.22</v>
      </c>
    </row>
    <row r="143" spans="1:19">
      <c r="A143" s="53" t="s">
        <v>3049</v>
      </c>
      <c r="B143" s="53" t="s">
        <v>2229</v>
      </c>
      <c r="C143" s="53" t="s">
        <v>3084</v>
      </c>
      <c r="D143" s="53" t="str">
        <f>Tabla15[[#This Row],[cedula]]&amp;Tabla15[[#This Row],[prog]]&amp;LEFT(Tabla15[[#This Row],[tipo]],3)</f>
        <v>0010014719801FIJ</v>
      </c>
      <c r="E143" s="53" t="s">
        <v>280</v>
      </c>
      <c r="F143" s="53" t="s">
        <v>130</v>
      </c>
      <c r="G143" s="53" t="str">
        <f>_xlfn.XLOOKUP(Tabla15[[#This Row],[cedula]],Tabla8[Numero Documento],Tabla8[Lugar Designado])</f>
        <v>DIRECCION ADMINISTRATIVA</v>
      </c>
      <c r="H143" s="53" t="s">
        <v>11</v>
      </c>
      <c r="I143" s="62"/>
      <c r="J143" s="53" t="str">
        <f>_xlfn.XLOOKUP(Tabla15[[#This Row],[cargo]],Tabla612[CARGO],Tabla612[CATEGORIA DEL SERVIDOR],"FIJO")</f>
        <v>FIJO</v>
      </c>
      <c r="K143" s="53" t="str">
        <f>IF(ISTEXT(Tabla15[[#This Row],[CARRERA]]),Tabla15[[#This Row],[CARRERA]],Tabla15[[#This Row],[STATUS]])</f>
        <v>FIJO</v>
      </c>
      <c r="L143" s="63">
        <v>130000</v>
      </c>
      <c r="M143" s="64">
        <v>19162.12</v>
      </c>
      <c r="N143" s="63">
        <v>3952</v>
      </c>
      <c r="O143" s="63">
        <v>3731</v>
      </c>
      <c r="P143" s="29">
        <f>ROUND(Tabla15[[#This Row],[sbruto]]-Tabla15[[#This Row],[sneto]]-Tabla15[[#This Row],[ISR]]-Tabla15[[#This Row],[SFS]]-Tabla15[[#This Row],[AFP]],2)</f>
        <v>1225</v>
      </c>
      <c r="Q143" s="63">
        <v>101929.88</v>
      </c>
      <c r="R143" s="53" t="str">
        <f>_xlfn.XLOOKUP(Tabla15[[#This Row],[cedula]],Tabla8[Numero Documento],Tabla8[Gen])</f>
        <v>M</v>
      </c>
      <c r="S143" s="53" t="str">
        <f>_xlfn.XLOOKUP(Tabla15[[#This Row],[cedula]],Tabla8[Numero Documento],Tabla8[Lugar Designado Codigo])</f>
        <v>01.83.00.00.11</v>
      </c>
    </row>
    <row r="144" spans="1:19">
      <c r="A144" s="53" t="s">
        <v>3049</v>
      </c>
      <c r="B144" s="53" t="s">
        <v>1340</v>
      </c>
      <c r="C144" s="53" t="s">
        <v>3084</v>
      </c>
      <c r="D144" s="53" t="str">
        <f>Tabla15[[#This Row],[cedula]]&amp;Tabla15[[#This Row],[prog]]&amp;LEFT(Tabla15[[#This Row],[tipo]],3)</f>
        <v>0120043541801FIJ</v>
      </c>
      <c r="E144" s="53" t="s">
        <v>285</v>
      </c>
      <c r="F144" s="53" t="s">
        <v>284</v>
      </c>
      <c r="G144" s="53" t="str">
        <f>_xlfn.XLOOKUP(Tabla15[[#This Row],[cedula]],Tabla8[Numero Documento],Tabla8[Lugar Designado])</f>
        <v>DIRECCION ADMINISTRATIVA</v>
      </c>
      <c r="H144" s="53" t="s">
        <v>11</v>
      </c>
      <c r="I144" s="62" t="str">
        <f>_xlfn.XLOOKUP(Tabla15[[#This Row],[cedula]],TCARRERA[CEDULA],TCARRERA[CATEGORIA DEL SERVIDOR],"")</f>
        <v>CARRERA ADMINISTRATIVA</v>
      </c>
      <c r="J144" s="53" t="str">
        <f>_xlfn.XLOOKUP(Tabla15[[#This Row],[cargo]],Tabla612[CARGO],Tabla612[CATEGORIA DEL SERVIDOR],"FIJO")</f>
        <v>FIJO</v>
      </c>
      <c r="K144" s="53" t="str">
        <f>IF(ISTEXT(Tabla15[[#This Row],[CARRERA]]),Tabla15[[#This Row],[CARRERA]],Tabla15[[#This Row],[STATUS]])</f>
        <v>CARRERA ADMINISTRATIVA</v>
      </c>
      <c r="L144" s="63">
        <v>65000</v>
      </c>
      <c r="M144" s="63">
        <v>4427.58</v>
      </c>
      <c r="N144" s="63">
        <v>1976</v>
      </c>
      <c r="O144" s="63">
        <v>1865.5</v>
      </c>
      <c r="P144" s="29">
        <f>ROUND(Tabla15[[#This Row],[sbruto]]-Tabla15[[#This Row],[sneto]]-Tabla15[[#This Row],[ISR]]-Tabla15[[#This Row],[SFS]]-Tabla15[[#This Row],[AFP]],2)</f>
        <v>31877.57</v>
      </c>
      <c r="Q144" s="63">
        <v>24853.35</v>
      </c>
      <c r="R144" s="53" t="str">
        <f>_xlfn.XLOOKUP(Tabla15[[#This Row],[cedula]],Tabla8[Numero Documento],Tabla8[Gen])</f>
        <v>F</v>
      </c>
      <c r="S144" s="53" t="str">
        <f>_xlfn.XLOOKUP(Tabla15[[#This Row],[cedula]],Tabla8[Numero Documento],Tabla8[Lugar Designado Codigo])</f>
        <v>01.83.00.00.11</v>
      </c>
    </row>
    <row r="145" spans="1:19">
      <c r="A145" s="53" t="s">
        <v>3049</v>
      </c>
      <c r="B145" s="53" t="s">
        <v>1332</v>
      </c>
      <c r="C145" s="53" t="s">
        <v>3084</v>
      </c>
      <c r="D145" s="53" t="str">
        <f>Tabla15[[#This Row],[cedula]]&amp;Tabla15[[#This Row],[prog]]&amp;LEFT(Tabla15[[#This Row],[tipo]],3)</f>
        <v>0010895698801FIJ</v>
      </c>
      <c r="E145" s="53" t="s">
        <v>283</v>
      </c>
      <c r="F145" s="53" t="s">
        <v>284</v>
      </c>
      <c r="G145" s="53" t="str">
        <f>_xlfn.XLOOKUP(Tabla15[[#This Row],[cedula]],Tabla8[Numero Documento],Tabla8[Lugar Designado])</f>
        <v>DIRECCION ADMINISTRATIVA</v>
      </c>
      <c r="H145" s="53" t="s">
        <v>11</v>
      </c>
      <c r="I145" s="62" t="str">
        <f>_xlfn.XLOOKUP(Tabla15[[#This Row],[cedula]],TCARRERA[CEDULA],TCARRERA[CATEGORIA DEL SERVIDOR],"")</f>
        <v>CARRERA ADMINISTRATIVA</v>
      </c>
      <c r="J145" s="53" t="str">
        <f>_xlfn.XLOOKUP(Tabla15[[#This Row],[cargo]],Tabla612[CARGO],Tabla612[CATEGORIA DEL SERVIDOR],"FIJO")</f>
        <v>FIJO</v>
      </c>
      <c r="K145" s="53" t="str">
        <f>IF(ISTEXT(Tabla15[[#This Row],[CARRERA]]),Tabla15[[#This Row],[CARRERA]],Tabla15[[#This Row],[STATUS]])</f>
        <v>CARRERA ADMINISTRATIVA</v>
      </c>
      <c r="L145" s="63">
        <v>55000</v>
      </c>
      <c r="M145" s="63">
        <v>2559.6799999999998</v>
      </c>
      <c r="N145" s="63">
        <v>1672</v>
      </c>
      <c r="O145" s="63">
        <v>1578.5</v>
      </c>
      <c r="P145" s="29">
        <f>ROUND(Tabla15[[#This Row],[sbruto]]-Tabla15[[#This Row],[sneto]]-Tabla15[[#This Row],[ISR]]-Tabla15[[#This Row],[SFS]]-Tabla15[[#This Row],[AFP]],2)</f>
        <v>6126.88</v>
      </c>
      <c r="Q145" s="63">
        <v>43062.94</v>
      </c>
      <c r="R145" s="53" t="str">
        <f>_xlfn.XLOOKUP(Tabla15[[#This Row],[cedula]],Tabla8[Numero Documento],Tabla8[Gen])</f>
        <v>F</v>
      </c>
      <c r="S145" s="53" t="str">
        <f>_xlfn.XLOOKUP(Tabla15[[#This Row],[cedula]],Tabla8[Numero Documento],Tabla8[Lugar Designado Codigo])</f>
        <v>01.83.00.00.11</v>
      </c>
    </row>
    <row r="146" spans="1:19">
      <c r="A146" s="53" t="s">
        <v>3049</v>
      </c>
      <c r="B146" s="53" t="s">
        <v>1307</v>
      </c>
      <c r="C146" s="53" t="s">
        <v>3087</v>
      </c>
      <c r="D146" s="53" t="str">
        <f>Tabla15[[#This Row],[cedula]]&amp;Tabla15[[#This Row],[prog]]&amp;LEFT(Tabla15[[#This Row],[tipo]],3)</f>
        <v>0010510233911FIJ</v>
      </c>
      <c r="E146" s="53" t="s">
        <v>281</v>
      </c>
      <c r="F146" s="53" t="s">
        <v>1839</v>
      </c>
      <c r="G146" s="53" t="str">
        <f>_xlfn.XLOOKUP(Tabla15[[#This Row],[cedula]],Tabla8[Numero Documento],Tabla8[Lugar Designado])</f>
        <v>DIRECCION ADMINISTRATIVA</v>
      </c>
      <c r="H146" s="53" t="s">
        <v>11</v>
      </c>
      <c r="I146" s="62" t="str">
        <f>_xlfn.XLOOKUP(Tabla15[[#This Row],[cedula]],TCARRERA[CEDULA],TCARRERA[CATEGORIA DEL SERVIDOR],"")</f>
        <v>CARRERA ADMINISTRATIVA</v>
      </c>
      <c r="J146" s="53" t="str">
        <f>_xlfn.XLOOKUP(Tabla15[[#This Row],[cargo]],Tabla612[CARGO],Tabla612[CATEGORIA DEL SERVIDOR],"FIJO")</f>
        <v>FIJO</v>
      </c>
      <c r="K146" s="53" t="str">
        <f>IF(ISTEXT(Tabla15[[#This Row],[CARRERA]]),Tabla15[[#This Row],[CARRERA]],Tabla15[[#This Row],[STATUS]])</f>
        <v>CARRERA ADMINISTRATIVA</v>
      </c>
      <c r="L146" s="63">
        <v>48000</v>
      </c>
      <c r="M146" s="63">
        <v>1344.86</v>
      </c>
      <c r="N146" s="63">
        <v>1459.2</v>
      </c>
      <c r="O146" s="63">
        <v>1377.6</v>
      </c>
      <c r="P146" s="29">
        <f>ROUND(Tabla15[[#This Row],[sbruto]]-Tabla15[[#This Row],[sneto]]-Tabla15[[#This Row],[ISR]]-Tabla15[[#This Row],[SFS]]-Tabla15[[#This Row],[AFP]],2)</f>
        <v>2337.4499999999998</v>
      </c>
      <c r="Q146" s="63">
        <v>41480.89</v>
      </c>
      <c r="R146" s="53" t="str">
        <f>_xlfn.XLOOKUP(Tabla15[[#This Row],[cedula]],Tabla8[Numero Documento],Tabla8[Gen])</f>
        <v>F</v>
      </c>
      <c r="S146" s="53" t="str">
        <f>_xlfn.XLOOKUP(Tabla15[[#This Row],[cedula]],Tabla8[Numero Documento],Tabla8[Lugar Designado Codigo])</f>
        <v>01.83.00.00.11</v>
      </c>
    </row>
    <row r="147" spans="1:19">
      <c r="A147" s="53" t="s">
        <v>3049</v>
      </c>
      <c r="B147" s="53" t="s">
        <v>3306</v>
      </c>
      <c r="C147" s="53" t="s">
        <v>3084</v>
      </c>
      <c r="D147" s="53" t="str">
        <f>Tabla15[[#This Row],[cedula]]&amp;Tabla15[[#This Row],[prog]]&amp;LEFT(Tabla15[[#This Row],[tipo]],3)</f>
        <v>4020917698701FIJ</v>
      </c>
      <c r="E147" s="53" t="s">
        <v>3274</v>
      </c>
      <c r="F147" s="53" t="s">
        <v>389</v>
      </c>
      <c r="G147" s="53" t="str">
        <f>_xlfn.XLOOKUP(Tabla15[[#This Row],[cedula]],Tabla8[Numero Documento],Tabla8[Lugar Designado])</f>
        <v>DIRECCION ADMINISTRATIVA</v>
      </c>
      <c r="H147" s="53" t="s">
        <v>11</v>
      </c>
      <c r="I147" s="62"/>
      <c r="J147" s="53" t="str">
        <f>_xlfn.XLOOKUP(Tabla15[[#This Row],[cargo]],Tabla612[CARGO],Tabla612[CATEGORIA DEL SERVIDOR],"FIJO")</f>
        <v>FIJO</v>
      </c>
      <c r="K147" s="53" t="str">
        <f>IF(ISTEXT(Tabla15[[#This Row],[CARRERA]]),Tabla15[[#This Row],[CARRERA]],Tabla15[[#This Row],[STATUS]])</f>
        <v>FIJO</v>
      </c>
      <c r="L147" s="63">
        <v>35000</v>
      </c>
      <c r="M147" s="66">
        <v>0</v>
      </c>
      <c r="N147" s="63">
        <v>1064</v>
      </c>
      <c r="O147" s="63">
        <v>1004.5</v>
      </c>
      <c r="P147" s="29">
        <f>ROUND(Tabla15[[#This Row],[sbruto]]-Tabla15[[#This Row],[sneto]]-Tabla15[[#This Row],[ISR]]-Tabla15[[#This Row],[SFS]]-Tabla15[[#This Row],[AFP]],2)</f>
        <v>25</v>
      </c>
      <c r="Q147" s="63">
        <v>32906.5</v>
      </c>
      <c r="R147" s="53" t="str">
        <f>_xlfn.XLOOKUP(Tabla15[[#This Row],[cedula]],Tabla8[Numero Documento],Tabla8[Gen])</f>
        <v>M</v>
      </c>
      <c r="S147" s="53" t="str">
        <f>_xlfn.XLOOKUP(Tabla15[[#This Row],[cedula]],Tabla8[Numero Documento],Tabla8[Lugar Designado Codigo])</f>
        <v>01.83.00.00.11</v>
      </c>
    </row>
    <row r="148" spans="1:19">
      <c r="A148" s="53" t="s">
        <v>3049</v>
      </c>
      <c r="B148" s="53" t="s">
        <v>2220</v>
      </c>
      <c r="C148" s="53" t="s">
        <v>3084</v>
      </c>
      <c r="D148" s="53" t="str">
        <f>Tabla15[[#This Row],[cedula]]&amp;Tabla15[[#This Row],[prog]]&amp;LEFT(Tabla15[[#This Row],[tipo]],3)</f>
        <v>2230159693201FIJ</v>
      </c>
      <c r="E148" s="53" t="s">
        <v>287</v>
      </c>
      <c r="F148" s="53" t="s">
        <v>389</v>
      </c>
      <c r="G148" s="53" t="str">
        <f>_xlfn.XLOOKUP(Tabla15[[#This Row],[cedula]],Tabla8[Numero Documento],Tabla8[Lugar Designado])</f>
        <v>DIRECCION ADMINISTRATIVA</v>
      </c>
      <c r="H148" s="53" t="s">
        <v>11</v>
      </c>
      <c r="I148" s="62"/>
      <c r="J148" s="53" t="str">
        <f>_xlfn.XLOOKUP(Tabla15[[#This Row],[cargo]],Tabla612[CARGO],Tabla612[CATEGORIA DEL SERVIDOR],"FIJO")</f>
        <v>FIJO</v>
      </c>
      <c r="K148" s="53" t="str">
        <f>IF(ISTEXT(Tabla15[[#This Row],[CARRERA]]),Tabla15[[#This Row],[CARRERA]],Tabla15[[#This Row],[STATUS]])</f>
        <v>FIJO</v>
      </c>
      <c r="L148" s="63">
        <v>27000</v>
      </c>
      <c r="M148" s="65">
        <v>0</v>
      </c>
      <c r="N148" s="63">
        <v>820.8</v>
      </c>
      <c r="O148" s="63">
        <v>774.9</v>
      </c>
      <c r="P148" s="29">
        <f>ROUND(Tabla15[[#This Row],[sbruto]]-Tabla15[[#This Row],[sneto]]-Tabla15[[#This Row],[ISR]]-Tabla15[[#This Row],[SFS]]-Tabla15[[#This Row],[AFP]],2)</f>
        <v>13321.08</v>
      </c>
      <c r="Q148" s="63">
        <v>12083.22</v>
      </c>
      <c r="R148" s="53" t="str">
        <f>_xlfn.XLOOKUP(Tabla15[[#This Row],[cedula]],Tabla8[Numero Documento],Tabla8[Gen])</f>
        <v>M</v>
      </c>
      <c r="S148" s="53" t="str">
        <f>_xlfn.XLOOKUP(Tabla15[[#This Row],[cedula]],Tabla8[Numero Documento],Tabla8[Lugar Designado Codigo])</f>
        <v>01.83.00.00.11</v>
      </c>
    </row>
    <row r="149" spans="1:19">
      <c r="A149" s="53" t="s">
        <v>3049</v>
      </c>
      <c r="B149" s="53" t="s">
        <v>3057</v>
      </c>
      <c r="C149" s="53" t="s">
        <v>3084</v>
      </c>
      <c r="D149" s="53" t="str">
        <f>Tabla15[[#This Row],[cedula]]&amp;Tabla15[[#This Row],[prog]]&amp;LEFT(Tabla15[[#This Row],[tipo]],3)</f>
        <v>0011904950001FIJ</v>
      </c>
      <c r="E149" s="53" t="s">
        <v>3071</v>
      </c>
      <c r="F149" s="53" t="s">
        <v>42</v>
      </c>
      <c r="G149" s="53" t="str">
        <f>_xlfn.XLOOKUP(Tabla15[[#This Row],[cedula]],Tabla8[Numero Documento],Tabla8[Lugar Designado])</f>
        <v>DIRECCION ADMINISTRATIVA</v>
      </c>
      <c r="H149" s="53" t="s">
        <v>11</v>
      </c>
      <c r="I149" s="62"/>
      <c r="J149" s="53" t="str">
        <f>_xlfn.XLOOKUP(Tabla15[[#This Row],[cargo]],Tabla612[CARGO],Tabla612[CATEGORIA DEL SERVIDOR],"FIJO")</f>
        <v>ESTATUTO SIMPLIFICADO</v>
      </c>
      <c r="K149" s="53" t="str">
        <f>IF(ISTEXT(Tabla15[[#This Row],[CARRERA]]),Tabla15[[#This Row],[CARRERA]],Tabla15[[#This Row],[STATUS]])</f>
        <v>ESTATUTO SIMPLIFICADO</v>
      </c>
      <c r="L149" s="63">
        <v>20000</v>
      </c>
      <c r="M149" s="67">
        <v>0</v>
      </c>
      <c r="N149" s="63">
        <v>608</v>
      </c>
      <c r="O149" s="63">
        <v>574</v>
      </c>
      <c r="P149" s="29">
        <f>ROUND(Tabla15[[#This Row],[sbruto]]-Tabla15[[#This Row],[sneto]]-Tabla15[[#This Row],[ISR]]-Tabla15[[#This Row],[SFS]]-Tabla15[[#This Row],[AFP]],2)</f>
        <v>25</v>
      </c>
      <c r="Q149" s="63">
        <v>18793</v>
      </c>
      <c r="R149" s="53" t="str">
        <f>_xlfn.XLOOKUP(Tabla15[[#This Row],[cedula]],Tabla8[Numero Documento],Tabla8[Gen])</f>
        <v>M</v>
      </c>
      <c r="S149" s="53" t="str">
        <f>_xlfn.XLOOKUP(Tabla15[[#This Row],[cedula]],Tabla8[Numero Documento],Tabla8[Lugar Designado Codigo])</f>
        <v>01.83.00.00.11</v>
      </c>
    </row>
    <row r="150" spans="1:19">
      <c r="A150" s="53" t="s">
        <v>3049</v>
      </c>
      <c r="B150" s="53" t="s">
        <v>2042</v>
      </c>
      <c r="C150" s="53" t="s">
        <v>3084</v>
      </c>
      <c r="D150" s="53" t="str">
        <f>Tabla15[[#This Row],[cedula]]&amp;Tabla15[[#This Row],[prog]]&amp;LEFT(Tabla15[[#This Row],[tipo]],3)</f>
        <v>0010072471501FIJ</v>
      </c>
      <c r="E150" s="53" t="s">
        <v>216</v>
      </c>
      <c r="F150" s="53" t="s">
        <v>15</v>
      </c>
      <c r="G150" s="53" t="str">
        <f>_xlfn.XLOOKUP(Tabla15[[#This Row],[cedula]],Tabla8[Numero Documento],Tabla8[Lugar Designado])</f>
        <v>DEPARTAMENTO DE CORRESPONDENCIA Y ARCHIVO</v>
      </c>
      <c r="H150" s="53" t="s">
        <v>11</v>
      </c>
      <c r="I150" s="62"/>
      <c r="J150" s="53" t="str">
        <f>_xlfn.XLOOKUP(Tabla15[[#This Row],[cargo]],Tabla612[CARGO],Tabla612[CATEGORIA DEL SERVIDOR],"FIJO")</f>
        <v>FIJO</v>
      </c>
      <c r="K150" s="53" t="str">
        <f>IF(ISTEXT(Tabla15[[#This Row],[CARRERA]]),Tabla15[[#This Row],[CARRERA]],Tabla15[[#This Row],[STATUS]])</f>
        <v>FIJO</v>
      </c>
      <c r="L150" s="63">
        <v>31500</v>
      </c>
      <c r="M150" s="67">
        <v>0</v>
      </c>
      <c r="N150" s="63">
        <v>957.6</v>
      </c>
      <c r="O150" s="63">
        <v>904.05</v>
      </c>
      <c r="P150" s="29">
        <f>ROUND(Tabla15[[#This Row],[sbruto]]-Tabla15[[#This Row],[sneto]]-Tabla15[[#This Row],[ISR]]-Tabla15[[#This Row],[SFS]]-Tabla15[[#This Row],[AFP]],2)</f>
        <v>3481</v>
      </c>
      <c r="Q150" s="63">
        <v>26157.35</v>
      </c>
      <c r="R150" s="53" t="str">
        <f>_xlfn.XLOOKUP(Tabla15[[#This Row],[cedula]],Tabla8[Numero Documento],Tabla8[Gen])</f>
        <v>M</v>
      </c>
      <c r="S150" s="53" t="str">
        <f>_xlfn.XLOOKUP(Tabla15[[#This Row],[cedula]],Tabla8[Numero Documento],Tabla8[Lugar Designado Codigo])</f>
        <v>01.83.00.00.11.01</v>
      </c>
    </row>
    <row r="151" spans="1:19">
      <c r="A151" s="53" t="s">
        <v>3049</v>
      </c>
      <c r="B151" s="53" t="s">
        <v>1322</v>
      </c>
      <c r="C151" s="53" t="s">
        <v>3084</v>
      </c>
      <c r="D151" s="53" t="str">
        <f>Tabla15[[#This Row],[cedula]]&amp;Tabla15[[#This Row],[prog]]&amp;LEFT(Tabla15[[#This Row],[tipo]],3)</f>
        <v>0100038614201FIJ</v>
      </c>
      <c r="E151" s="53" t="s">
        <v>217</v>
      </c>
      <c r="F151" s="53" t="s">
        <v>218</v>
      </c>
      <c r="G151" s="53" t="str">
        <f>_xlfn.XLOOKUP(Tabla15[[#This Row],[cedula]],Tabla8[Numero Documento],Tabla8[Lugar Designado])</f>
        <v>DEPARTAMENTO DE CORRESPONDENCIA Y ARCHIVO</v>
      </c>
      <c r="H151" s="53" t="s">
        <v>11</v>
      </c>
      <c r="I151" s="62" t="str">
        <f>_xlfn.XLOOKUP(Tabla15[[#This Row],[cedula]],TCARRERA[CEDULA],TCARRERA[CATEGORIA DEL SERVIDOR],"")</f>
        <v>CARRERA ADMINISTRATIVA</v>
      </c>
      <c r="J151" s="53" t="str">
        <f>_xlfn.XLOOKUP(Tabla15[[#This Row],[cargo]],Tabla612[CARGO],Tabla612[CATEGORIA DEL SERVIDOR],"FIJO")</f>
        <v>ESTATUTO SIMPLIFICADO</v>
      </c>
      <c r="K151" s="53" t="str">
        <f>IF(ISTEXT(Tabla15[[#This Row],[CARRERA]]),Tabla15[[#This Row],[CARRERA]],Tabla15[[#This Row],[STATUS]])</f>
        <v>CARRERA ADMINISTRATIVA</v>
      </c>
      <c r="L151" s="63">
        <v>26250</v>
      </c>
      <c r="M151" s="66">
        <v>0</v>
      </c>
      <c r="N151" s="63">
        <v>798</v>
      </c>
      <c r="O151" s="63">
        <v>753.38</v>
      </c>
      <c r="P151" s="29">
        <f>ROUND(Tabla15[[#This Row],[sbruto]]-Tabla15[[#This Row],[sneto]]-Tabla15[[#This Row],[ISR]]-Tabla15[[#This Row],[SFS]]-Tabla15[[#This Row],[AFP]],2)</f>
        <v>5954.31</v>
      </c>
      <c r="Q151" s="63">
        <v>18744.310000000001</v>
      </c>
      <c r="R151" s="53" t="str">
        <f>_xlfn.XLOOKUP(Tabla15[[#This Row],[cedula]],Tabla8[Numero Documento],Tabla8[Gen])</f>
        <v>F</v>
      </c>
      <c r="S151" s="53" t="str">
        <f>_xlfn.XLOOKUP(Tabla15[[#This Row],[cedula]],Tabla8[Numero Documento],Tabla8[Lugar Designado Codigo])</f>
        <v>01.83.00.00.11.01</v>
      </c>
    </row>
    <row r="152" spans="1:19">
      <c r="A152" s="53" t="s">
        <v>3049</v>
      </c>
      <c r="B152" s="53" t="s">
        <v>2133</v>
      </c>
      <c r="C152" s="53" t="s">
        <v>3084</v>
      </c>
      <c r="D152" s="53" t="str">
        <f>Tabla15[[#This Row],[cedula]]&amp;Tabla15[[#This Row],[prog]]&amp;LEFT(Tabla15[[#This Row],[tipo]],3)</f>
        <v>0011282603701FIJ</v>
      </c>
      <c r="E152" s="53" t="s">
        <v>221</v>
      </c>
      <c r="F152" s="53" t="s">
        <v>15</v>
      </c>
      <c r="G152" s="53" t="str">
        <f>_xlfn.XLOOKUP(Tabla15[[#This Row],[cedula]],Tabla8[Numero Documento],Tabla8[Lugar Designado])</f>
        <v>DEPARTAMENTO DE CORRESPONDENCIA Y ARCHIVO</v>
      </c>
      <c r="H152" s="53" t="s">
        <v>11</v>
      </c>
      <c r="I152" s="62"/>
      <c r="J152" s="53" t="str">
        <f>_xlfn.XLOOKUP(Tabla15[[#This Row],[cargo]],Tabla612[CARGO],Tabla612[CATEGORIA DEL SERVIDOR],"FIJO")</f>
        <v>FIJO</v>
      </c>
      <c r="K152" s="53" t="str">
        <f>IF(ISTEXT(Tabla15[[#This Row],[CARRERA]]),Tabla15[[#This Row],[CARRERA]],Tabla15[[#This Row],[STATUS]])</f>
        <v>FIJO</v>
      </c>
      <c r="L152" s="63">
        <v>26250</v>
      </c>
      <c r="M152" s="66">
        <v>0</v>
      </c>
      <c r="N152" s="63">
        <v>798</v>
      </c>
      <c r="O152" s="63">
        <v>753.38</v>
      </c>
      <c r="P152" s="29">
        <f>ROUND(Tabla15[[#This Row],[sbruto]]-Tabla15[[#This Row],[sneto]]-Tabla15[[#This Row],[ISR]]-Tabla15[[#This Row],[SFS]]-Tabla15[[#This Row],[AFP]],2)</f>
        <v>16731.3</v>
      </c>
      <c r="Q152" s="63">
        <v>7967.32</v>
      </c>
      <c r="R152" s="53" t="str">
        <f>_xlfn.XLOOKUP(Tabla15[[#This Row],[cedula]],Tabla8[Numero Documento],Tabla8[Gen])</f>
        <v>M</v>
      </c>
      <c r="S152" s="53" t="str">
        <f>_xlfn.XLOOKUP(Tabla15[[#This Row],[cedula]],Tabla8[Numero Documento],Tabla8[Lugar Designado Codigo])</f>
        <v>01.83.00.00.11.01</v>
      </c>
    </row>
    <row r="153" spans="1:19">
      <c r="A153" s="53" t="s">
        <v>3049</v>
      </c>
      <c r="B153" s="53" t="s">
        <v>1380</v>
      </c>
      <c r="C153" s="53" t="s">
        <v>3084</v>
      </c>
      <c r="D153" s="53" t="str">
        <f>Tabla15[[#This Row],[cedula]]&amp;Tabla15[[#This Row],[prog]]&amp;LEFT(Tabla15[[#This Row],[tipo]],3)</f>
        <v>0011320018201FIJ</v>
      </c>
      <c r="E153" s="53" t="s">
        <v>222</v>
      </c>
      <c r="F153" s="53" t="s">
        <v>42</v>
      </c>
      <c r="G153" s="53" t="str">
        <f>_xlfn.XLOOKUP(Tabla15[[#This Row],[cedula]],Tabla8[Numero Documento],Tabla8[Lugar Designado])</f>
        <v>DEPARTAMENTO DE CORRESPONDENCIA Y ARCHIVO</v>
      </c>
      <c r="H153" s="53" t="s">
        <v>11</v>
      </c>
      <c r="I153" s="62" t="str">
        <f>_xlfn.XLOOKUP(Tabla15[[#This Row],[cedula]],TCARRERA[CEDULA],TCARRERA[CATEGORIA DEL SERVIDOR],"")</f>
        <v>CARRERA ADMINISTRATIVA</v>
      </c>
      <c r="J153" s="53" t="str">
        <f>_xlfn.XLOOKUP(Tabla15[[#This Row],[cargo]],Tabla612[CARGO],Tabla612[CATEGORIA DEL SERVIDOR],"FIJO")</f>
        <v>ESTATUTO SIMPLIFICADO</v>
      </c>
      <c r="K153" s="53" t="str">
        <f>IF(ISTEXT(Tabla15[[#This Row],[CARRERA]]),Tabla15[[#This Row],[CARRERA]],Tabla15[[#This Row],[STATUS]])</f>
        <v>CARRERA ADMINISTRATIVA</v>
      </c>
      <c r="L153" s="63">
        <v>25000</v>
      </c>
      <c r="M153" s="66">
        <v>0</v>
      </c>
      <c r="N153" s="63">
        <v>760</v>
      </c>
      <c r="O153" s="63">
        <v>717.5</v>
      </c>
      <c r="P153" s="29">
        <f>ROUND(Tabla15[[#This Row],[sbruto]]-Tabla15[[#This Row],[sneto]]-Tabla15[[#This Row],[ISR]]-Tabla15[[#This Row],[SFS]]-Tabla15[[#This Row],[AFP]],2)</f>
        <v>16308.3</v>
      </c>
      <c r="Q153" s="63">
        <v>7214.2</v>
      </c>
      <c r="R153" s="53" t="str">
        <f>_xlfn.XLOOKUP(Tabla15[[#This Row],[cedula]],Tabla8[Numero Documento],Tabla8[Gen])</f>
        <v>M</v>
      </c>
      <c r="S153" s="53" t="str">
        <f>_xlfn.XLOOKUP(Tabla15[[#This Row],[cedula]],Tabla8[Numero Documento],Tabla8[Lugar Designado Codigo])</f>
        <v>01.83.00.00.11.01</v>
      </c>
    </row>
    <row r="154" spans="1:19">
      <c r="A154" s="53" t="s">
        <v>3049</v>
      </c>
      <c r="B154" s="53" t="s">
        <v>2085</v>
      </c>
      <c r="C154" s="53" t="s">
        <v>3084</v>
      </c>
      <c r="D154" s="53" t="str">
        <f>Tabla15[[#This Row],[cedula]]&amp;Tabla15[[#This Row],[prog]]&amp;LEFT(Tabla15[[#This Row],[tipo]],3)</f>
        <v>0011677615401FIJ</v>
      </c>
      <c r="E154" s="53" t="s">
        <v>219</v>
      </c>
      <c r="F154" s="53" t="s">
        <v>42</v>
      </c>
      <c r="G154" s="53" t="str">
        <f>_xlfn.XLOOKUP(Tabla15[[#This Row],[cedula]],Tabla8[Numero Documento],Tabla8[Lugar Designado])</f>
        <v>DEPARTAMENTO DE CORRESPONDENCIA Y ARCHIVO</v>
      </c>
      <c r="H154" s="53" t="s">
        <v>11</v>
      </c>
      <c r="I154" s="62"/>
      <c r="J154" s="53" t="str">
        <f>_xlfn.XLOOKUP(Tabla15[[#This Row],[cargo]],Tabla612[CARGO],Tabla612[CATEGORIA DEL SERVIDOR],"FIJO")</f>
        <v>ESTATUTO SIMPLIFICADO</v>
      </c>
      <c r="K154" s="53" t="str">
        <f>IF(ISTEXT(Tabla15[[#This Row],[CARRERA]]),Tabla15[[#This Row],[CARRERA]],Tabla15[[#This Row],[STATUS]])</f>
        <v>ESTATUTO SIMPLIFICADO</v>
      </c>
      <c r="L154" s="63">
        <v>22050</v>
      </c>
      <c r="M154" s="66">
        <v>0</v>
      </c>
      <c r="N154" s="63">
        <v>670.32</v>
      </c>
      <c r="O154" s="63">
        <v>632.84</v>
      </c>
      <c r="P154" s="29">
        <f>ROUND(Tabla15[[#This Row],[sbruto]]-Tabla15[[#This Row],[sneto]]-Tabla15[[#This Row],[ISR]]-Tabla15[[#This Row],[SFS]]-Tabla15[[#This Row],[AFP]],2)</f>
        <v>16071.06</v>
      </c>
      <c r="Q154" s="63">
        <v>4675.78</v>
      </c>
      <c r="R154" s="53" t="str">
        <f>_xlfn.XLOOKUP(Tabla15[[#This Row],[cedula]],Tabla8[Numero Documento],Tabla8[Gen])</f>
        <v>M</v>
      </c>
      <c r="S154" s="53" t="str">
        <f>_xlfn.XLOOKUP(Tabla15[[#This Row],[cedula]],Tabla8[Numero Documento],Tabla8[Lugar Designado Codigo])</f>
        <v>01.83.00.00.11.01</v>
      </c>
    </row>
    <row r="155" spans="1:19">
      <c r="A155" s="53" t="s">
        <v>3049</v>
      </c>
      <c r="B155" s="53" t="s">
        <v>2272</v>
      </c>
      <c r="C155" s="53" t="s">
        <v>3084</v>
      </c>
      <c r="D155" s="53" t="str">
        <f>Tabla15[[#This Row],[cedula]]&amp;Tabla15[[#This Row],[prog]]&amp;LEFT(Tabla15[[#This Row],[tipo]],3)</f>
        <v>0011637932201FIJ</v>
      </c>
      <c r="E155" s="53" t="s">
        <v>223</v>
      </c>
      <c r="F155" s="53" t="s">
        <v>42</v>
      </c>
      <c r="G155" s="53" t="str">
        <f>_xlfn.XLOOKUP(Tabla15[[#This Row],[cedula]],Tabla8[Numero Documento],Tabla8[Lugar Designado])</f>
        <v>DEPARTAMENTO DE CORRESPONDENCIA Y ARCHIVO</v>
      </c>
      <c r="H155" s="53" t="s">
        <v>11</v>
      </c>
      <c r="I155" s="62"/>
      <c r="J155" s="53" t="str">
        <f>_xlfn.XLOOKUP(Tabla15[[#This Row],[cargo]],Tabla612[CARGO],Tabla612[CATEGORIA DEL SERVIDOR],"FIJO")</f>
        <v>ESTATUTO SIMPLIFICADO</v>
      </c>
      <c r="K155" s="53" t="str">
        <f>IF(ISTEXT(Tabla15[[#This Row],[CARRERA]]),Tabla15[[#This Row],[CARRERA]],Tabla15[[#This Row],[STATUS]])</f>
        <v>ESTATUTO SIMPLIFICADO</v>
      </c>
      <c r="L155" s="63">
        <v>22050</v>
      </c>
      <c r="M155" s="66">
        <v>0</v>
      </c>
      <c r="N155" s="63">
        <v>670.32</v>
      </c>
      <c r="O155" s="63">
        <v>632.84</v>
      </c>
      <c r="P155" s="29">
        <f>ROUND(Tabla15[[#This Row],[sbruto]]-Tabla15[[#This Row],[sneto]]-Tabla15[[#This Row],[ISR]]-Tabla15[[#This Row],[SFS]]-Tabla15[[#This Row],[AFP]],2)</f>
        <v>13939.51</v>
      </c>
      <c r="Q155" s="63">
        <v>6807.33</v>
      </c>
      <c r="R155" s="53" t="str">
        <f>_xlfn.XLOOKUP(Tabla15[[#This Row],[cedula]],Tabla8[Numero Documento],Tabla8[Gen])</f>
        <v>M</v>
      </c>
      <c r="S155" s="53" t="str">
        <f>_xlfn.XLOOKUP(Tabla15[[#This Row],[cedula]],Tabla8[Numero Documento],Tabla8[Lugar Designado Codigo])</f>
        <v>01.83.00.00.11.01</v>
      </c>
    </row>
    <row r="156" spans="1:19">
      <c r="A156" s="53" t="s">
        <v>3049</v>
      </c>
      <c r="B156" s="53" t="s">
        <v>3232</v>
      </c>
      <c r="C156" s="53" t="s">
        <v>3084</v>
      </c>
      <c r="D156" s="53" t="str">
        <f>Tabla15[[#This Row],[cedula]]&amp;Tabla15[[#This Row],[prog]]&amp;LEFT(Tabla15[[#This Row],[tipo]],3)</f>
        <v>0410019541301FIJ</v>
      </c>
      <c r="E156" s="53" t="s">
        <v>3215</v>
      </c>
      <c r="F156" s="53" t="s">
        <v>30</v>
      </c>
      <c r="G156" s="53" t="str">
        <f>_xlfn.XLOOKUP(Tabla15[[#This Row],[cedula]],Tabla8[Numero Documento],Tabla8[Lugar Designado])</f>
        <v>DEPARTAMENTO DE SERVICIOS GENERALES</v>
      </c>
      <c r="H156" s="53" t="s">
        <v>11</v>
      </c>
      <c r="I156" s="62"/>
      <c r="J156" s="53" t="str">
        <f>_xlfn.XLOOKUP(Tabla15[[#This Row],[cargo]],Tabla612[CARGO],Tabla612[CATEGORIA DEL SERVIDOR],"FIJO")</f>
        <v>ESTATUTO SIMPLIFICADO</v>
      </c>
      <c r="K156" s="53" t="str">
        <f>IF(ISTEXT(Tabla15[[#This Row],[CARRERA]]),Tabla15[[#This Row],[CARRERA]],Tabla15[[#This Row],[STATUS]])</f>
        <v>ESTATUTO SIMPLIFICADO</v>
      </c>
      <c r="L156" s="63">
        <v>36000</v>
      </c>
      <c r="M156" s="67">
        <v>0</v>
      </c>
      <c r="N156" s="63">
        <v>1094.4000000000001</v>
      </c>
      <c r="O156" s="63">
        <v>1033.2</v>
      </c>
      <c r="P156" s="29">
        <f>ROUND(Tabla15[[#This Row],[sbruto]]-Tabla15[[#This Row],[sneto]]-Tabla15[[#This Row],[ISR]]-Tabla15[[#This Row],[SFS]]-Tabla15[[#This Row],[AFP]],2)</f>
        <v>25</v>
      </c>
      <c r="Q156" s="63">
        <v>33847.4</v>
      </c>
      <c r="R156" s="53" t="str">
        <f>_xlfn.XLOOKUP(Tabla15[[#This Row],[cedula]],Tabla8[Numero Documento],Tabla8[Gen])</f>
        <v>M</v>
      </c>
      <c r="S156" s="53" t="str">
        <f>_xlfn.XLOOKUP(Tabla15[[#This Row],[cedula]],Tabla8[Numero Documento],Tabla8[Lugar Designado Codigo])</f>
        <v>01.83.00.00.11.02</v>
      </c>
    </row>
    <row r="157" spans="1:19">
      <c r="A157" s="53" t="s">
        <v>3049</v>
      </c>
      <c r="B157" s="53" t="s">
        <v>2128</v>
      </c>
      <c r="C157" s="53" t="s">
        <v>3084</v>
      </c>
      <c r="D157" s="53" t="str">
        <f>Tabla15[[#This Row],[cedula]]&amp;Tabla15[[#This Row],[prog]]&amp;LEFT(Tabla15[[#This Row],[tipo]],3)</f>
        <v>0010025001801FIJ</v>
      </c>
      <c r="E157" s="53" t="s">
        <v>1734</v>
      </c>
      <c r="F157" s="53" t="s">
        <v>30</v>
      </c>
      <c r="G157" s="53" t="str">
        <f>_xlfn.XLOOKUP(Tabla15[[#This Row],[cedula]],Tabla8[Numero Documento],Tabla8[Lugar Designado])</f>
        <v>DEPARTAMENTO DE SERVICIOS GENERALES</v>
      </c>
      <c r="H157" s="53" t="s">
        <v>11</v>
      </c>
      <c r="I157" s="62"/>
      <c r="J157" s="53" t="str">
        <f>_xlfn.XLOOKUP(Tabla15[[#This Row],[cargo]],Tabla612[CARGO],Tabla612[CATEGORIA DEL SERVIDOR],"FIJO")</f>
        <v>ESTATUTO SIMPLIFICADO</v>
      </c>
      <c r="K157" s="53" t="str">
        <f>IF(ISTEXT(Tabla15[[#This Row],[CARRERA]]),Tabla15[[#This Row],[CARRERA]],Tabla15[[#This Row],[STATUS]])</f>
        <v>ESTATUTO SIMPLIFICADO</v>
      </c>
      <c r="L157" s="63">
        <v>36000</v>
      </c>
      <c r="M157" s="67">
        <v>0</v>
      </c>
      <c r="N157" s="63">
        <v>1094.4000000000001</v>
      </c>
      <c r="O157" s="63">
        <v>1033.2</v>
      </c>
      <c r="P157" s="29">
        <f>ROUND(Tabla15[[#This Row],[sbruto]]-Tabla15[[#This Row],[sneto]]-Tabla15[[#This Row],[ISR]]-Tabla15[[#This Row],[SFS]]-Tabla15[[#This Row],[AFP]],2)</f>
        <v>25</v>
      </c>
      <c r="Q157" s="63">
        <v>33847.4</v>
      </c>
      <c r="R157" s="53" t="str">
        <f>_xlfn.XLOOKUP(Tabla15[[#This Row],[cedula]],Tabla8[Numero Documento],Tabla8[Gen])</f>
        <v>M</v>
      </c>
      <c r="S157" s="53" t="str">
        <f>_xlfn.XLOOKUP(Tabla15[[#This Row],[cedula]],Tabla8[Numero Documento],Tabla8[Lugar Designado Codigo])</f>
        <v>01.83.00.00.11.02</v>
      </c>
    </row>
    <row r="158" spans="1:19">
      <c r="A158" s="53" t="s">
        <v>3049</v>
      </c>
      <c r="B158" s="53" t="s">
        <v>2248</v>
      </c>
      <c r="C158" s="53" t="s">
        <v>3084</v>
      </c>
      <c r="D158" s="53" t="str">
        <f>Tabla15[[#This Row],[cedula]]&amp;Tabla15[[#This Row],[prog]]&amp;LEFT(Tabla15[[#This Row],[tipo]],3)</f>
        <v>0011359801501FIJ</v>
      </c>
      <c r="E158" s="53" t="s">
        <v>1216</v>
      </c>
      <c r="F158" s="53" t="s">
        <v>120</v>
      </c>
      <c r="G158" s="53" t="str">
        <f>_xlfn.XLOOKUP(Tabla15[[#This Row],[cedula]],Tabla8[Numero Documento],Tabla8[Lugar Designado])</f>
        <v>DEPARTAMENTO DE SERVICIOS GENERALES</v>
      </c>
      <c r="H158" s="53" t="s">
        <v>11</v>
      </c>
      <c r="I158" s="62"/>
      <c r="J158" s="53" t="str">
        <f>_xlfn.XLOOKUP(Tabla15[[#This Row],[cargo]],Tabla612[CARGO],Tabla612[CATEGORIA DEL SERVIDOR],"FIJO")</f>
        <v>ESTATUTO SIMPLIFICADO</v>
      </c>
      <c r="K158" s="53" t="str">
        <f>IF(ISTEXT(Tabla15[[#This Row],[CARRERA]]),Tabla15[[#This Row],[CARRERA]],Tabla15[[#This Row],[STATUS]])</f>
        <v>ESTATUTO SIMPLIFICADO</v>
      </c>
      <c r="L158" s="63">
        <v>35000</v>
      </c>
      <c r="M158" s="67">
        <v>0</v>
      </c>
      <c r="N158" s="63">
        <v>1064</v>
      </c>
      <c r="O158" s="63">
        <v>1004.5</v>
      </c>
      <c r="P158" s="29">
        <f>ROUND(Tabla15[[#This Row],[sbruto]]-Tabla15[[#This Row],[sneto]]-Tabla15[[#This Row],[ISR]]-Tabla15[[#This Row],[SFS]]-Tabla15[[#This Row],[AFP]],2)</f>
        <v>11713.41</v>
      </c>
      <c r="Q158" s="63">
        <v>21218.09</v>
      </c>
      <c r="R158" s="53" t="str">
        <f>_xlfn.XLOOKUP(Tabla15[[#This Row],[cedula]],Tabla8[Numero Documento],Tabla8[Gen])</f>
        <v>M</v>
      </c>
      <c r="S158" s="53" t="str">
        <f>_xlfn.XLOOKUP(Tabla15[[#This Row],[cedula]],Tabla8[Numero Documento],Tabla8[Lugar Designado Codigo])</f>
        <v>01.83.00.00.11.02</v>
      </c>
    </row>
    <row r="159" spans="1:19">
      <c r="A159" s="53" t="s">
        <v>3049</v>
      </c>
      <c r="B159" s="53" t="s">
        <v>2180</v>
      </c>
      <c r="C159" s="53" t="s">
        <v>3084</v>
      </c>
      <c r="D159" s="53" t="str">
        <f>Tabla15[[#This Row],[cedula]]&amp;Tabla15[[#This Row],[prog]]&amp;LEFT(Tabla15[[#This Row],[tipo]],3)</f>
        <v>0011817617101FIJ</v>
      </c>
      <c r="E159" s="53" t="s">
        <v>1218</v>
      </c>
      <c r="F159" s="53" t="s">
        <v>171</v>
      </c>
      <c r="G159" s="53" t="str">
        <f>_xlfn.XLOOKUP(Tabla15[[#This Row],[cedula]],Tabla8[Numero Documento],Tabla8[Lugar Designado])</f>
        <v>DEPARTAMENTO DE SERVICIOS GENERALES</v>
      </c>
      <c r="H159" s="53" t="s">
        <v>11</v>
      </c>
      <c r="I159" s="62"/>
      <c r="J159" s="53" t="str">
        <f>_xlfn.XLOOKUP(Tabla15[[#This Row],[cargo]],Tabla612[CARGO],Tabla612[CATEGORIA DEL SERVIDOR],"FIJO")</f>
        <v>ESTATUTO SIMPLIFICADO</v>
      </c>
      <c r="K159" s="53" t="str">
        <f>IF(ISTEXT(Tabla15[[#This Row],[CARRERA]]),Tabla15[[#This Row],[CARRERA]],Tabla15[[#This Row],[STATUS]])</f>
        <v>ESTATUTO SIMPLIFICADO</v>
      </c>
      <c r="L159" s="63">
        <v>31600</v>
      </c>
      <c r="M159" s="65">
        <v>0</v>
      </c>
      <c r="N159" s="63">
        <v>960.64</v>
      </c>
      <c r="O159" s="63">
        <v>906.92</v>
      </c>
      <c r="P159" s="29">
        <f>ROUND(Tabla15[[#This Row],[sbruto]]-Tabla15[[#This Row],[sneto]]-Tabla15[[#This Row],[ISR]]-Tabla15[[#This Row],[SFS]]-Tabla15[[#This Row],[AFP]],2)</f>
        <v>25</v>
      </c>
      <c r="Q159" s="63">
        <v>29707.439999999999</v>
      </c>
      <c r="R159" s="53" t="str">
        <f>_xlfn.XLOOKUP(Tabla15[[#This Row],[cedula]],Tabla8[Numero Documento],Tabla8[Gen])</f>
        <v>F</v>
      </c>
      <c r="S159" s="53" t="str">
        <f>_xlfn.XLOOKUP(Tabla15[[#This Row],[cedula]],Tabla8[Numero Documento],Tabla8[Lugar Designado Codigo])</f>
        <v>01.83.00.00.11.02</v>
      </c>
    </row>
    <row r="160" spans="1:19">
      <c r="A160" s="53" t="s">
        <v>3049</v>
      </c>
      <c r="B160" s="53" t="s">
        <v>2065</v>
      </c>
      <c r="C160" s="53" t="s">
        <v>3084</v>
      </c>
      <c r="D160" s="53" t="str">
        <f>Tabla15[[#This Row],[cedula]]&amp;Tabla15[[#This Row],[prog]]&amp;LEFT(Tabla15[[#This Row],[tipo]],3)</f>
        <v>4021116593701FIJ</v>
      </c>
      <c r="E160" s="53" t="s">
        <v>1222</v>
      </c>
      <c r="F160" s="53" t="s">
        <v>10</v>
      </c>
      <c r="G160" s="53" t="str">
        <f>_xlfn.XLOOKUP(Tabla15[[#This Row],[cedula]],Tabla8[Numero Documento],Tabla8[Lugar Designado])</f>
        <v>DEPARTAMENTO DE SERVICIOS GENERALES</v>
      </c>
      <c r="H160" s="53" t="s">
        <v>11</v>
      </c>
      <c r="I160" s="62"/>
      <c r="J160" s="53" t="str">
        <f>_xlfn.XLOOKUP(Tabla15[[#This Row],[cargo]],Tabla612[CARGO],Tabla612[CATEGORIA DEL SERVIDOR],"FIJO")</f>
        <v>ESTATUTO SIMPLIFICADO</v>
      </c>
      <c r="K160" s="53" t="str">
        <f>IF(ISTEXT(Tabla15[[#This Row],[CARRERA]]),Tabla15[[#This Row],[CARRERA]],Tabla15[[#This Row],[STATUS]])</f>
        <v>ESTATUTO SIMPLIFICADO</v>
      </c>
      <c r="L160" s="63">
        <v>24000</v>
      </c>
      <c r="M160" s="66">
        <v>0</v>
      </c>
      <c r="N160" s="63">
        <v>729.6</v>
      </c>
      <c r="O160" s="63">
        <v>688.8</v>
      </c>
      <c r="P160" s="29">
        <f>ROUND(Tabla15[[#This Row],[sbruto]]-Tabla15[[#This Row],[sneto]]-Tabla15[[#This Row],[ISR]]-Tabla15[[#This Row],[SFS]]-Tabla15[[#This Row],[AFP]],2)</f>
        <v>7773.28</v>
      </c>
      <c r="Q160" s="63">
        <v>14808.32</v>
      </c>
      <c r="R160" s="53" t="str">
        <f>_xlfn.XLOOKUP(Tabla15[[#This Row],[cedula]],Tabla8[Numero Documento],Tabla8[Gen])</f>
        <v>F</v>
      </c>
      <c r="S160" s="53" t="str">
        <f>_xlfn.XLOOKUP(Tabla15[[#This Row],[cedula]],Tabla8[Numero Documento],Tabla8[Lugar Designado Codigo])</f>
        <v>01.83.00.00.11.02</v>
      </c>
    </row>
    <row r="161" spans="1:19">
      <c r="A161" s="53" t="s">
        <v>3049</v>
      </c>
      <c r="B161" s="53" t="s">
        <v>3230</v>
      </c>
      <c r="C161" s="53" t="s">
        <v>3084</v>
      </c>
      <c r="D161" s="53" t="str">
        <f>Tabla15[[#This Row],[cedula]]&amp;Tabla15[[#This Row],[prog]]&amp;LEFT(Tabla15[[#This Row],[tipo]],3)</f>
        <v>0011363972801FIJ</v>
      </c>
      <c r="E161" s="53" t="s">
        <v>3213</v>
      </c>
      <c r="F161" s="53" t="s">
        <v>8</v>
      </c>
      <c r="G161" s="53" t="str">
        <f>_xlfn.XLOOKUP(Tabla15[[#This Row],[cedula]],Tabla8[Numero Documento],Tabla8[Lugar Designado])</f>
        <v>DEPARTAMENTO DE SERVICIOS GENERALES</v>
      </c>
      <c r="H161" s="53" t="s">
        <v>11</v>
      </c>
      <c r="I161" s="62"/>
      <c r="J161" s="53" t="str">
        <f>_xlfn.XLOOKUP(Tabla15[[#This Row],[cargo]],Tabla612[CARGO],Tabla612[CATEGORIA DEL SERVIDOR],"FIJO")</f>
        <v>ESTATUTO SIMPLIFICADO</v>
      </c>
      <c r="K161" s="53" t="str">
        <f>IF(ISTEXT(Tabla15[[#This Row],[CARRERA]]),Tabla15[[#This Row],[CARRERA]],Tabla15[[#This Row],[STATUS]])</f>
        <v>ESTATUTO SIMPLIFICADO</v>
      </c>
      <c r="L161" s="63">
        <v>17000</v>
      </c>
      <c r="M161" s="66">
        <v>0</v>
      </c>
      <c r="N161" s="63">
        <v>516.79999999999995</v>
      </c>
      <c r="O161" s="63">
        <v>487.9</v>
      </c>
      <c r="P161" s="29">
        <f>ROUND(Tabla15[[#This Row],[sbruto]]-Tabla15[[#This Row],[sneto]]-Tabla15[[#This Row],[ISR]]-Tabla15[[#This Row],[SFS]]-Tabla15[[#This Row],[AFP]],2)</f>
        <v>25</v>
      </c>
      <c r="Q161" s="63">
        <v>15970.3</v>
      </c>
      <c r="R161" s="53" t="str">
        <f>_xlfn.XLOOKUP(Tabla15[[#This Row],[cedula]],Tabla8[Numero Documento],Tabla8[Gen])</f>
        <v>F</v>
      </c>
      <c r="S161" s="53" t="str">
        <f>_xlfn.XLOOKUP(Tabla15[[#This Row],[cedula]],Tabla8[Numero Documento],Tabla8[Lugar Designado Codigo])</f>
        <v>01.83.00.00.11.02</v>
      </c>
    </row>
    <row r="162" spans="1:19">
      <c r="A162" s="53" t="s">
        <v>3049</v>
      </c>
      <c r="B162" s="53" t="s">
        <v>3229</v>
      </c>
      <c r="C162" s="53" t="s">
        <v>3084</v>
      </c>
      <c r="D162" s="53" t="str">
        <f>Tabla15[[#This Row],[cedula]]&amp;Tabla15[[#This Row],[prog]]&amp;LEFT(Tabla15[[#This Row],[tipo]],3)</f>
        <v>0010722691201FIJ</v>
      </c>
      <c r="E162" s="53" t="s">
        <v>3212</v>
      </c>
      <c r="F162" s="53" t="s">
        <v>8</v>
      </c>
      <c r="G162" s="53" t="str">
        <f>_xlfn.XLOOKUP(Tabla15[[#This Row],[cedula]],Tabla8[Numero Documento],Tabla8[Lugar Designado])</f>
        <v>DEPARTAMENTO DE SERVICIOS GENERALES</v>
      </c>
      <c r="H162" s="53" t="s">
        <v>11</v>
      </c>
      <c r="I162" s="62"/>
      <c r="J162" s="53" t="str">
        <f>_xlfn.XLOOKUP(Tabla15[[#This Row],[cargo]],Tabla612[CARGO],Tabla612[CATEGORIA DEL SERVIDOR],"FIJO")</f>
        <v>ESTATUTO SIMPLIFICADO</v>
      </c>
      <c r="K162" s="53" t="str">
        <f>IF(ISTEXT(Tabla15[[#This Row],[CARRERA]]),Tabla15[[#This Row],[CARRERA]],Tabla15[[#This Row],[STATUS]])</f>
        <v>ESTATUTO SIMPLIFICADO</v>
      </c>
      <c r="L162" s="63">
        <v>17000</v>
      </c>
      <c r="M162" s="65">
        <v>0</v>
      </c>
      <c r="N162" s="63">
        <v>516.79999999999995</v>
      </c>
      <c r="O162" s="63">
        <v>487.9</v>
      </c>
      <c r="P162" s="29">
        <f>ROUND(Tabla15[[#This Row],[sbruto]]-Tabla15[[#This Row],[sneto]]-Tabla15[[#This Row],[ISR]]-Tabla15[[#This Row],[SFS]]-Tabla15[[#This Row],[AFP]],2)</f>
        <v>25</v>
      </c>
      <c r="Q162" s="63">
        <v>15970.3</v>
      </c>
      <c r="R162" s="53" t="str">
        <f>_xlfn.XLOOKUP(Tabla15[[#This Row],[cedula]],Tabla8[Numero Documento],Tabla8[Gen])</f>
        <v>F</v>
      </c>
      <c r="S162" s="53" t="str">
        <f>_xlfn.XLOOKUP(Tabla15[[#This Row],[cedula]],Tabla8[Numero Documento],Tabla8[Lugar Designado Codigo])</f>
        <v>01.83.00.00.11.02</v>
      </c>
    </row>
    <row r="163" spans="1:19">
      <c r="A163" s="53" t="s">
        <v>3049</v>
      </c>
      <c r="B163" s="53" t="s">
        <v>3459</v>
      </c>
      <c r="C163" s="53" t="s">
        <v>3084</v>
      </c>
      <c r="D163" s="53" t="str">
        <f>Tabla15[[#This Row],[cedula]]&amp;Tabla15[[#This Row],[prog]]&amp;LEFT(Tabla15[[#This Row],[tipo]],3)</f>
        <v>0011929753901FIJ</v>
      </c>
      <c r="E163" s="53" t="s">
        <v>3458</v>
      </c>
      <c r="F163" s="53" t="s">
        <v>8</v>
      </c>
      <c r="G163" s="53" t="str">
        <f>_xlfn.XLOOKUP(Tabla15[[#This Row],[cedula]],Tabla8[Numero Documento],Tabla8[Lugar Designado])</f>
        <v>DEPARTAMENTO DE SERVICIOS GENERALES</v>
      </c>
      <c r="H163" s="53" t="s">
        <v>11</v>
      </c>
      <c r="I163" s="62"/>
      <c r="J163" s="53" t="str">
        <f>_xlfn.XLOOKUP(Tabla15[[#This Row],[cargo]],Tabla612[CARGO],Tabla612[CATEGORIA DEL SERVIDOR],"FIJO")</f>
        <v>ESTATUTO SIMPLIFICADO</v>
      </c>
      <c r="K163" s="53" t="str">
        <f>IF(ISTEXT(Tabla15[[#This Row],[CARRERA]]),Tabla15[[#This Row],[CARRERA]],Tabla15[[#This Row],[STATUS]])</f>
        <v>ESTATUTO SIMPLIFICADO</v>
      </c>
      <c r="L163" s="63">
        <v>17000</v>
      </c>
      <c r="M163" s="65">
        <v>0</v>
      </c>
      <c r="N163" s="63">
        <v>516.79999999999995</v>
      </c>
      <c r="O163" s="63">
        <v>487.9</v>
      </c>
      <c r="P163" s="29">
        <f>ROUND(Tabla15[[#This Row],[sbruto]]-Tabla15[[#This Row],[sneto]]-Tabla15[[#This Row],[ISR]]-Tabla15[[#This Row],[SFS]]-Tabla15[[#This Row],[AFP]],2)</f>
        <v>25</v>
      </c>
      <c r="Q163" s="63">
        <v>15970.3</v>
      </c>
      <c r="R163" s="53" t="str">
        <f>_xlfn.XLOOKUP(Tabla15[[#This Row],[cedula]],Tabla8[Numero Documento],Tabla8[Gen])</f>
        <v>F</v>
      </c>
      <c r="S163" s="53" t="str">
        <f>_xlfn.XLOOKUP(Tabla15[[#This Row],[cedula]],Tabla8[Numero Documento],Tabla8[Lugar Designado Codigo])</f>
        <v>01.83.00.00.11.02</v>
      </c>
    </row>
    <row r="164" spans="1:19">
      <c r="A164" s="53" t="s">
        <v>3049</v>
      </c>
      <c r="B164" s="53" t="s">
        <v>3426</v>
      </c>
      <c r="C164" s="53" t="s">
        <v>3084</v>
      </c>
      <c r="D164" s="53" t="str">
        <f>Tabla15[[#This Row],[cedula]]&amp;Tabla15[[#This Row],[prog]]&amp;LEFT(Tabla15[[#This Row],[tipo]],3)</f>
        <v>4021239971701FIJ</v>
      </c>
      <c r="E164" s="53" t="s">
        <v>3425</v>
      </c>
      <c r="F164" s="53" t="s">
        <v>474</v>
      </c>
      <c r="G164" s="53" t="str">
        <f>_xlfn.XLOOKUP(Tabla15[[#This Row],[cedula]],Tabla8[Numero Documento],Tabla8[Lugar Designado])</f>
        <v>DEPARTAMENTO DE SERVICIOS GENERALES</v>
      </c>
      <c r="H164" s="53" t="s">
        <v>11</v>
      </c>
      <c r="I164" s="62"/>
      <c r="J164" s="53" t="str">
        <f>_xlfn.XLOOKUP(Tabla15[[#This Row],[cargo]],Tabla612[CARGO],Tabla612[CATEGORIA DEL SERVIDOR],"FIJO")</f>
        <v>ESTATUTO SIMPLIFICADO</v>
      </c>
      <c r="K164" s="53" t="str">
        <f>IF(ISTEXT(Tabla15[[#This Row],[CARRERA]]),Tabla15[[#This Row],[CARRERA]],Tabla15[[#This Row],[STATUS]])</f>
        <v>ESTATUTO SIMPLIFICADO</v>
      </c>
      <c r="L164" s="63">
        <v>16500</v>
      </c>
      <c r="M164" s="67">
        <v>0</v>
      </c>
      <c r="N164" s="63">
        <v>501.6</v>
      </c>
      <c r="O164" s="63">
        <v>473.55</v>
      </c>
      <c r="P164" s="29">
        <f>ROUND(Tabla15[[#This Row],[sbruto]]-Tabla15[[#This Row],[sneto]]-Tabla15[[#This Row],[ISR]]-Tabla15[[#This Row],[SFS]]-Tabla15[[#This Row],[AFP]],2)</f>
        <v>25</v>
      </c>
      <c r="Q164" s="63">
        <v>15499.85</v>
      </c>
      <c r="R164" s="53" t="str">
        <f>_xlfn.XLOOKUP(Tabla15[[#This Row],[cedula]],Tabla8[Numero Documento],Tabla8[Gen])</f>
        <v>M</v>
      </c>
      <c r="S164" s="53" t="str">
        <f>_xlfn.XLOOKUP(Tabla15[[#This Row],[cedula]],Tabla8[Numero Documento],Tabla8[Lugar Designado Codigo])</f>
        <v>01.83.00.00.11.02</v>
      </c>
    </row>
    <row r="165" spans="1:19">
      <c r="A165" s="53" t="s">
        <v>3049</v>
      </c>
      <c r="B165" s="53" t="s">
        <v>2049</v>
      </c>
      <c r="C165" s="53" t="s">
        <v>3084</v>
      </c>
      <c r="D165" s="53" t="str">
        <f>Tabla15[[#This Row],[cedula]]&amp;Tabla15[[#This Row],[prog]]&amp;LEFT(Tabla15[[#This Row],[tipo]],3)</f>
        <v>0011436002701FIJ</v>
      </c>
      <c r="E165" s="53" t="s">
        <v>1603</v>
      </c>
      <c r="F165" s="53" t="s">
        <v>27</v>
      </c>
      <c r="G165" s="53" t="str">
        <f>_xlfn.XLOOKUP(Tabla15[[#This Row],[cedula]],Tabla8[Numero Documento],Tabla8[Lugar Designado])</f>
        <v>DEPARTAMENTO DE SERVICIOS GENERALES</v>
      </c>
      <c r="H165" s="53" t="s">
        <v>11</v>
      </c>
      <c r="I165" s="62"/>
      <c r="J165" s="53" t="str">
        <f>_xlfn.XLOOKUP(Tabla15[[#This Row],[cargo]],Tabla612[CARGO],Tabla612[CATEGORIA DEL SERVIDOR],"FIJO")</f>
        <v>ESTATUTO SIMPLIFICADO</v>
      </c>
      <c r="K165" s="53" t="str">
        <f>IF(ISTEXT(Tabla15[[#This Row],[CARRERA]]),Tabla15[[#This Row],[CARRERA]],Tabla15[[#This Row],[STATUS]])</f>
        <v>ESTATUTO SIMPLIFICADO</v>
      </c>
      <c r="L165" s="63">
        <v>16500</v>
      </c>
      <c r="M165" s="66">
        <v>0</v>
      </c>
      <c r="N165" s="63">
        <v>501.6</v>
      </c>
      <c r="O165" s="63">
        <v>473.55</v>
      </c>
      <c r="P165" s="29">
        <f>ROUND(Tabla15[[#This Row],[sbruto]]-Tabla15[[#This Row],[sneto]]-Tabla15[[#This Row],[ISR]]-Tabla15[[#This Row],[SFS]]-Tabla15[[#This Row],[AFP]],2)</f>
        <v>25</v>
      </c>
      <c r="Q165" s="63">
        <v>15499.85</v>
      </c>
      <c r="R165" s="53" t="str">
        <f>_xlfn.XLOOKUP(Tabla15[[#This Row],[cedula]],Tabla8[Numero Documento],Tabla8[Gen])</f>
        <v>M</v>
      </c>
      <c r="S165" s="53" t="str">
        <f>_xlfn.XLOOKUP(Tabla15[[#This Row],[cedula]],Tabla8[Numero Documento],Tabla8[Lugar Designado Codigo])</f>
        <v>01.83.00.00.11.02</v>
      </c>
    </row>
    <row r="166" spans="1:19">
      <c r="A166" s="53" t="s">
        <v>3049</v>
      </c>
      <c r="B166" s="53" t="s">
        <v>2043</v>
      </c>
      <c r="C166" s="53" t="s">
        <v>3084</v>
      </c>
      <c r="D166" s="53" t="str">
        <f>Tabla15[[#This Row],[cedula]]&amp;Tabla15[[#This Row],[prog]]&amp;LEFT(Tabla15[[#This Row],[tipo]],3)</f>
        <v>1360016913301FIJ</v>
      </c>
      <c r="E166" s="53" t="s">
        <v>1602</v>
      </c>
      <c r="F166" s="53" t="s">
        <v>8</v>
      </c>
      <c r="G166" s="53" t="str">
        <f>_xlfn.XLOOKUP(Tabla15[[#This Row],[cedula]],Tabla8[Numero Documento],Tabla8[Lugar Designado])</f>
        <v>DEPARTAMENTO DE SERVICIOS GENERALES</v>
      </c>
      <c r="H166" s="53" t="s">
        <v>11</v>
      </c>
      <c r="I166" s="62"/>
      <c r="J166" s="53" t="str">
        <f>_xlfn.XLOOKUP(Tabla15[[#This Row],[cargo]],Tabla612[CARGO],Tabla612[CATEGORIA DEL SERVIDOR],"FIJO")</f>
        <v>ESTATUTO SIMPLIFICADO</v>
      </c>
      <c r="K166" s="53" t="str">
        <f>IF(ISTEXT(Tabla15[[#This Row],[CARRERA]]),Tabla15[[#This Row],[CARRERA]],Tabla15[[#This Row],[STATUS]])</f>
        <v>ESTATUTO SIMPLIFICADO</v>
      </c>
      <c r="L166" s="63">
        <v>16000</v>
      </c>
      <c r="M166" s="67">
        <v>0</v>
      </c>
      <c r="N166" s="63">
        <v>486.4</v>
      </c>
      <c r="O166" s="63">
        <v>459.2</v>
      </c>
      <c r="P166" s="29">
        <f>ROUND(Tabla15[[#This Row],[sbruto]]-Tabla15[[#This Row],[sneto]]-Tabla15[[#This Row],[ISR]]-Tabla15[[#This Row],[SFS]]-Tabla15[[#This Row],[AFP]],2)</f>
        <v>3071</v>
      </c>
      <c r="Q166" s="63">
        <v>11983.4</v>
      </c>
      <c r="R166" s="53" t="str">
        <f>_xlfn.XLOOKUP(Tabla15[[#This Row],[cedula]],Tabla8[Numero Documento],Tabla8[Gen])</f>
        <v>M</v>
      </c>
      <c r="S166" s="53" t="str">
        <f>_xlfn.XLOOKUP(Tabla15[[#This Row],[cedula]],Tabla8[Numero Documento],Tabla8[Lugar Designado Codigo])</f>
        <v>01.83.00.00.11.02</v>
      </c>
    </row>
    <row r="167" spans="1:19">
      <c r="A167" s="53" t="s">
        <v>3049</v>
      </c>
      <c r="B167" s="53" t="s">
        <v>2270</v>
      </c>
      <c r="C167" s="53" t="s">
        <v>3084</v>
      </c>
      <c r="D167" s="53" t="str">
        <f>Tabla15[[#This Row],[cedula]]&amp;Tabla15[[#This Row],[prog]]&amp;LEFT(Tabla15[[#This Row],[tipo]],3)</f>
        <v>0011944415601FIJ</v>
      </c>
      <c r="E167" s="53" t="s">
        <v>1610</v>
      </c>
      <c r="F167" s="53" t="s">
        <v>474</v>
      </c>
      <c r="G167" s="53" t="str">
        <f>_xlfn.XLOOKUP(Tabla15[[#This Row],[cedula]],Tabla8[Numero Documento],Tabla8[Lugar Designado])</f>
        <v>DEPARTAMENTO DE SERVICIOS GENERALES</v>
      </c>
      <c r="H167" s="53" t="s">
        <v>11</v>
      </c>
      <c r="I167" s="62"/>
      <c r="J167" s="53" t="str">
        <f>_xlfn.XLOOKUP(Tabla15[[#This Row],[cargo]],Tabla612[CARGO],Tabla612[CATEGORIA DEL SERVIDOR],"FIJO")</f>
        <v>ESTATUTO SIMPLIFICADO</v>
      </c>
      <c r="K167" s="53" t="str">
        <f>IF(ISTEXT(Tabla15[[#This Row],[CARRERA]]),Tabla15[[#This Row],[CARRERA]],Tabla15[[#This Row],[STATUS]])</f>
        <v>ESTATUTO SIMPLIFICADO</v>
      </c>
      <c r="L167" s="63">
        <v>15000</v>
      </c>
      <c r="M167" s="67">
        <v>0</v>
      </c>
      <c r="N167" s="63">
        <v>456</v>
      </c>
      <c r="O167" s="63">
        <v>430.5</v>
      </c>
      <c r="P167" s="29">
        <f>ROUND(Tabla15[[#This Row],[sbruto]]-Tabla15[[#This Row],[sneto]]-Tabla15[[#This Row],[ISR]]-Tabla15[[#This Row],[SFS]]-Tabla15[[#This Row],[AFP]],2)</f>
        <v>25</v>
      </c>
      <c r="Q167" s="63">
        <v>14088.5</v>
      </c>
      <c r="R167" s="53" t="str">
        <f>_xlfn.XLOOKUP(Tabla15[[#This Row],[cedula]],Tabla8[Numero Documento],Tabla8[Gen])</f>
        <v>M</v>
      </c>
      <c r="S167" s="53" t="str">
        <f>_xlfn.XLOOKUP(Tabla15[[#This Row],[cedula]],Tabla8[Numero Documento],Tabla8[Lugar Designado Codigo])</f>
        <v>01.83.00.00.11.02</v>
      </c>
    </row>
    <row r="168" spans="1:19">
      <c r="A168" s="53" t="s">
        <v>3049</v>
      </c>
      <c r="B168" s="53" t="s">
        <v>1345</v>
      </c>
      <c r="C168" s="53" t="s">
        <v>3084</v>
      </c>
      <c r="D168" s="53" t="str">
        <f>Tabla15[[#This Row],[cedula]]&amp;Tabla15[[#This Row],[prog]]&amp;LEFT(Tabla15[[#This Row],[tipo]],3)</f>
        <v>0010172018301FIJ</v>
      </c>
      <c r="E168" s="53" t="s">
        <v>721</v>
      </c>
      <c r="F168" s="53" t="s">
        <v>722</v>
      </c>
      <c r="G168" s="53" t="str">
        <f>_xlfn.XLOOKUP(Tabla15[[#This Row],[cedula]],Tabla8[Numero Documento],Tabla8[Lugar Designado])</f>
        <v>DIVISION DE TRANSPORTE</v>
      </c>
      <c r="H168" s="53" t="s">
        <v>11</v>
      </c>
      <c r="I168" s="62" t="str">
        <f>_xlfn.XLOOKUP(Tabla15[[#This Row],[cedula]],TCARRERA[CEDULA],TCARRERA[CATEGORIA DEL SERVIDOR],"")</f>
        <v>CARRERA ADMINISTRATIVA</v>
      </c>
      <c r="J168" s="53" t="str">
        <f>_xlfn.XLOOKUP(Tabla15[[#This Row],[cargo]],Tabla612[CARGO],Tabla612[CATEGORIA DEL SERVIDOR],"FIJO")</f>
        <v>FIJO</v>
      </c>
      <c r="K168" s="53" t="str">
        <f>IF(ISTEXT(Tabla15[[#This Row],[CARRERA]]),Tabla15[[#This Row],[CARRERA]],Tabla15[[#This Row],[STATUS]])</f>
        <v>CARRERA ADMINISTRATIVA</v>
      </c>
      <c r="L168" s="63">
        <v>50000</v>
      </c>
      <c r="M168" s="64">
        <v>1854</v>
      </c>
      <c r="N168" s="63">
        <v>1520</v>
      </c>
      <c r="O168" s="63">
        <v>1435</v>
      </c>
      <c r="P168" s="29">
        <f>ROUND(Tabla15[[#This Row],[sbruto]]-Tabla15[[#This Row],[sneto]]-Tabla15[[#This Row],[ISR]]-Tabla15[[#This Row],[SFS]]-Tabla15[[#This Row],[AFP]],2)</f>
        <v>5105</v>
      </c>
      <c r="Q168" s="63">
        <v>40086</v>
      </c>
      <c r="R168" s="53" t="str">
        <f>_xlfn.XLOOKUP(Tabla15[[#This Row],[cedula]],Tabla8[Numero Documento],Tabla8[Gen])</f>
        <v>M</v>
      </c>
      <c r="S168" s="53" t="str">
        <f>_xlfn.XLOOKUP(Tabla15[[#This Row],[cedula]],Tabla8[Numero Documento],Tabla8[Lugar Designado Codigo])</f>
        <v>01.83.00.00.11.02.01</v>
      </c>
    </row>
    <row r="169" spans="1:19">
      <c r="A169" s="53" t="s">
        <v>3049</v>
      </c>
      <c r="B169" s="53" t="s">
        <v>2194</v>
      </c>
      <c r="C169" s="53" t="s">
        <v>3084</v>
      </c>
      <c r="D169" s="53" t="str">
        <f>Tabla15[[#This Row],[cedula]]&amp;Tabla15[[#This Row],[prog]]&amp;LEFT(Tabla15[[#This Row],[tipo]],3)</f>
        <v>0220007338101FIJ</v>
      </c>
      <c r="E169" s="53" t="s">
        <v>1090</v>
      </c>
      <c r="F169" s="53" t="s">
        <v>261</v>
      </c>
      <c r="G169" s="53" t="str">
        <f>_xlfn.XLOOKUP(Tabla15[[#This Row],[cedula]],Tabla8[Numero Documento],Tabla8[Lugar Designado])</f>
        <v>DIVISION DE TRANSPORTE</v>
      </c>
      <c r="H169" s="53" t="s">
        <v>11</v>
      </c>
      <c r="I169" s="62"/>
      <c r="J169" s="53" t="str">
        <f>_xlfn.XLOOKUP(Tabla15[[#This Row],[cargo]],Tabla612[CARGO],Tabla612[CATEGORIA DEL SERVIDOR],"FIJO")</f>
        <v>FIJO</v>
      </c>
      <c r="K169" s="53" t="str">
        <f>IF(ISTEXT(Tabla15[[#This Row],[CARRERA]]),Tabla15[[#This Row],[CARRERA]],Tabla15[[#This Row],[STATUS]])</f>
        <v>FIJO</v>
      </c>
      <c r="L169" s="63">
        <v>50000</v>
      </c>
      <c r="M169" s="63">
        <v>1627.13</v>
      </c>
      <c r="N169" s="63">
        <v>1520</v>
      </c>
      <c r="O169" s="63">
        <v>1435</v>
      </c>
      <c r="P169" s="29">
        <f>ROUND(Tabla15[[#This Row],[sbruto]]-Tabla15[[#This Row],[sneto]]-Tabla15[[#This Row],[ISR]]-Tabla15[[#This Row],[SFS]]-Tabla15[[#This Row],[AFP]],2)</f>
        <v>3137.45</v>
      </c>
      <c r="Q169" s="63">
        <v>42280.42</v>
      </c>
      <c r="R169" s="53" t="str">
        <f>_xlfn.XLOOKUP(Tabla15[[#This Row],[cedula]],Tabla8[Numero Documento],Tabla8[Gen])</f>
        <v>M</v>
      </c>
      <c r="S169" s="53" t="str">
        <f>_xlfn.XLOOKUP(Tabla15[[#This Row],[cedula]],Tabla8[Numero Documento],Tabla8[Lugar Designado Codigo])</f>
        <v>01.83.00.00.11.02.01</v>
      </c>
    </row>
    <row r="170" spans="1:19">
      <c r="A170" s="53" t="s">
        <v>3049</v>
      </c>
      <c r="B170" s="53" t="s">
        <v>2239</v>
      </c>
      <c r="C170" s="53" t="s">
        <v>3084</v>
      </c>
      <c r="D170" s="53" t="str">
        <f>Tabla15[[#This Row],[cedula]]&amp;Tabla15[[#This Row],[prog]]&amp;LEFT(Tabla15[[#This Row],[tipo]],3)</f>
        <v>0011922172901FIJ</v>
      </c>
      <c r="E170" s="53" t="s">
        <v>726</v>
      </c>
      <c r="F170" s="53" t="s">
        <v>10</v>
      </c>
      <c r="G170" s="53" t="str">
        <f>_xlfn.XLOOKUP(Tabla15[[#This Row],[cedula]],Tabla8[Numero Documento],Tabla8[Lugar Designado])</f>
        <v>DIVISION DE TRANSPORTE</v>
      </c>
      <c r="H170" s="53" t="s">
        <v>11</v>
      </c>
      <c r="I170" s="62"/>
      <c r="J170" s="53" t="str">
        <f>_xlfn.XLOOKUP(Tabla15[[#This Row],[cargo]],Tabla612[CARGO],Tabla612[CATEGORIA DEL SERVIDOR],"FIJO")</f>
        <v>ESTATUTO SIMPLIFICADO</v>
      </c>
      <c r="K170" s="53" t="str">
        <f>IF(ISTEXT(Tabla15[[#This Row],[CARRERA]]),Tabla15[[#This Row],[CARRERA]],Tabla15[[#This Row],[STATUS]])</f>
        <v>ESTATUTO SIMPLIFICADO</v>
      </c>
      <c r="L170" s="63">
        <v>35000</v>
      </c>
      <c r="M170" s="66">
        <v>0</v>
      </c>
      <c r="N170" s="63">
        <v>1064</v>
      </c>
      <c r="O170" s="63">
        <v>1004.5</v>
      </c>
      <c r="P170" s="29">
        <f>ROUND(Tabla15[[#This Row],[sbruto]]-Tabla15[[#This Row],[sneto]]-Tabla15[[#This Row],[ISR]]-Tabla15[[#This Row],[SFS]]-Tabla15[[#This Row],[AFP]],2)</f>
        <v>22806.47</v>
      </c>
      <c r="Q170" s="63">
        <v>10125.030000000001</v>
      </c>
      <c r="R170" s="53" t="str">
        <f>_xlfn.XLOOKUP(Tabla15[[#This Row],[cedula]],Tabla8[Numero Documento],Tabla8[Gen])</f>
        <v>F</v>
      </c>
      <c r="S170" s="53" t="str">
        <f>_xlfn.XLOOKUP(Tabla15[[#This Row],[cedula]],Tabla8[Numero Documento],Tabla8[Lugar Designado Codigo])</f>
        <v>01.83.00.00.11.02.01</v>
      </c>
    </row>
    <row r="171" spans="1:19">
      <c r="A171" s="53" t="s">
        <v>3049</v>
      </c>
      <c r="B171" s="53" t="s">
        <v>1310</v>
      </c>
      <c r="C171" s="53" t="s">
        <v>3084</v>
      </c>
      <c r="D171" s="53" t="str">
        <f>Tabla15[[#This Row],[cedula]]&amp;Tabla15[[#This Row],[prog]]&amp;LEFT(Tabla15[[#This Row],[tipo]],3)</f>
        <v>0010911231801FIJ</v>
      </c>
      <c r="E171" s="53" t="s">
        <v>717</v>
      </c>
      <c r="F171" s="53" t="s">
        <v>718</v>
      </c>
      <c r="G171" s="53" t="str">
        <f>_xlfn.XLOOKUP(Tabla15[[#This Row],[cedula]],Tabla8[Numero Documento],Tabla8[Lugar Designado])</f>
        <v>DIVISION DE TRANSPORTE</v>
      </c>
      <c r="H171" s="53" t="s">
        <v>11</v>
      </c>
      <c r="I171" s="62" t="str">
        <f>_xlfn.XLOOKUP(Tabla15[[#This Row],[cedula]],TCARRERA[CEDULA],TCARRERA[CATEGORIA DEL SERVIDOR],"")</f>
        <v>CARRERA ADMINISTRATIVA</v>
      </c>
      <c r="J171" s="53" t="str">
        <f>_xlfn.XLOOKUP(Tabla15[[#This Row],[cargo]],Tabla612[CARGO],Tabla612[CATEGORIA DEL SERVIDOR],"FIJO")</f>
        <v>FIJO</v>
      </c>
      <c r="K171" s="53" t="str">
        <f>IF(ISTEXT(Tabla15[[#This Row],[CARRERA]]),Tabla15[[#This Row],[CARRERA]],Tabla15[[#This Row],[STATUS]])</f>
        <v>CARRERA ADMINISTRATIVA</v>
      </c>
      <c r="L171" s="63">
        <v>30000</v>
      </c>
      <c r="M171" s="67">
        <v>0</v>
      </c>
      <c r="N171" s="63">
        <v>912</v>
      </c>
      <c r="O171" s="63">
        <v>861</v>
      </c>
      <c r="P171" s="29">
        <f>ROUND(Tabla15[[#This Row],[sbruto]]-Tabla15[[#This Row],[sneto]]-Tabla15[[#This Row],[ISR]]-Tabla15[[#This Row],[SFS]]-Tabla15[[#This Row],[AFP]],2)</f>
        <v>375</v>
      </c>
      <c r="Q171" s="63">
        <v>27852</v>
      </c>
      <c r="R171" s="53" t="str">
        <f>_xlfn.XLOOKUP(Tabla15[[#This Row],[cedula]],Tabla8[Numero Documento],Tabla8[Gen])</f>
        <v>M</v>
      </c>
      <c r="S171" s="53" t="str">
        <f>_xlfn.XLOOKUP(Tabla15[[#This Row],[cedula]],Tabla8[Numero Documento],Tabla8[Lugar Designado Codigo])</f>
        <v>01.83.00.00.11.02.01</v>
      </c>
    </row>
    <row r="172" spans="1:19">
      <c r="A172" s="53" t="s">
        <v>3049</v>
      </c>
      <c r="B172" s="53" t="s">
        <v>1358</v>
      </c>
      <c r="C172" s="53" t="s">
        <v>3084</v>
      </c>
      <c r="D172" s="53" t="str">
        <f>Tabla15[[#This Row],[cedula]]&amp;Tabla15[[#This Row],[prog]]&amp;LEFT(Tabla15[[#This Row],[tipo]],3)</f>
        <v>0010624987301FIJ</v>
      </c>
      <c r="E172" s="53" t="s">
        <v>723</v>
      </c>
      <c r="F172" s="53" t="s">
        <v>724</v>
      </c>
      <c r="G172" s="53" t="str">
        <f>_xlfn.XLOOKUP(Tabla15[[#This Row],[cedula]],Tabla8[Numero Documento],Tabla8[Lugar Designado])</f>
        <v>DIVISION DE TRANSPORTE</v>
      </c>
      <c r="H172" s="53" t="s">
        <v>11</v>
      </c>
      <c r="I172" s="62" t="str">
        <f>_xlfn.XLOOKUP(Tabla15[[#This Row],[cedula]],TCARRERA[CEDULA],TCARRERA[CATEGORIA DEL SERVIDOR],"")</f>
        <v>CARRERA ADMINISTRATIVA</v>
      </c>
      <c r="J172" s="53" t="str">
        <f>_xlfn.XLOOKUP(Tabla15[[#This Row],[cargo]],Tabla612[CARGO],Tabla612[CATEGORIA DEL SERVIDOR],"FIJO")</f>
        <v>ESTATUTO SIMPLIFICADO</v>
      </c>
      <c r="K172" s="53" t="str">
        <f>IF(ISTEXT(Tabla15[[#This Row],[CARRERA]]),Tabla15[[#This Row],[CARRERA]],Tabla15[[#This Row],[STATUS]])</f>
        <v>CARRERA ADMINISTRATIVA</v>
      </c>
      <c r="L172" s="63">
        <v>30000</v>
      </c>
      <c r="M172" s="67">
        <v>0</v>
      </c>
      <c r="N172" s="63">
        <v>912</v>
      </c>
      <c r="O172" s="63">
        <v>861</v>
      </c>
      <c r="P172" s="29">
        <f>ROUND(Tabla15[[#This Row],[sbruto]]-Tabla15[[#This Row],[sneto]]-Tabla15[[#This Row],[ISR]]-Tabla15[[#This Row],[SFS]]-Tabla15[[#This Row],[AFP]],2)</f>
        <v>21497.86</v>
      </c>
      <c r="Q172" s="63">
        <v>6729.14</v>
      </c>
      <c r="R172" s="53" t="str">
        <f>_xlfn.XLOOKUP(Tabla15[[#This Row],[cedula]],Tabla8[Numero Documento],Tabla8[Gen])</f>
        <v>M</v>
      </c>
      <c r="S172" s="53" t="str">
        <f>_xlfn.XLOOKUP(Tabla15[[#This Row],[cedula]],Tabla8[Numero Documento],Tabla8[Lugar Designado Codigo])</f>
        <v>01.83.00.00.11.02.01</v>
      </c>
    </row>
    <row r="173" spans="1:19">
      <c r="A173" s="53" t="s">
        <v>3049</v>
      </c>
      <c r="B173" s="53" t="s">
        <v>2050</v>
      </c>
      <c r="C173" s="53" t="s">
        <v>3084</v>
      </c>
      <c r="D173" s="53" t="str">
        <f>Tabla15[[#This Row],[cedula]]&amp;Tabla15[[#This Row],[prog]]&amp;LEFT(Tabla15[[#This Row],[tipo]],3)</f>
        <v>0010310625801FIJ</v>
      </c>
      <c r="E173" s="53" t="s">
        <v>720</v>
      </c>
      <c r="F173" s="53" t="s">
        <v>133</v>
      </c>
      <c r="G173" s="53" t="str">
        <f>_xlfn.XLOOKUP(Tabla15[[#This Row],[cedula]],Tabla8[Numero Documento],Tabla8[Lugar Designado])</f>
        <v>DIVISION DE TRANSPORTE</v>
      </c>
      <c r="H173" s="53" t="s">
        <v>11</v>
      </c>
      <c r="I173" s="62"/>
      <c r="J173" s="53" t="str">
        <f>_xlfn.XLOOKUP(Tabla15[[#This Row],[cargo]],Tabla612[CARGO],Tabla612[CATEGORIA DEL SERVIDOR],"FIJO")</f>
        <v>ESTATUTO SIMPLIFICADO</v>
      </c>
      <c r="K173" s="53" t="str">
        <f>IF(ISTEXT(Tabla15[[#This Row],[CARRERA]]),Tabla15[[#This Row],[CARRERA]],Tabla15[[#This Row],[STATUS]])</f>
        <v>ESTATUTO SIMPLIFICADO</v>
      </c>
      <c r="L173" s="63">
        <v>30000</v>
      </c>
      <c r="M173" s="66">
        <v>0</v>
      </c>
      <c r="N173" s="63">
        <v>912</v>
      </c>
      <c r="O173" s="63">
        <v>861</v>
      </c>
      <c r="P173" s="29">
        <f>ROUND(Tabla15[[#This Row],[sbruto]]-Tabla15[[#This Row],[sneto]]-Tabla15[[#This Row],[ISR]]-Tabla15[[#This Row],[SFS]]-Tabla15[[#This Row],[AFP]],2)</f>
        <v>13580.71</v>
      </c>
      <c r="Q173" s="63">
        <v>14646.29</v>
      </c>
      <c r="R173" s="53" t="str">
        <f>_xlfn.XLOOKUP(Tabla15[[#This Row],[cedula]],Tabla8[Numero Documento],Tabla8[Gen])</f>
        <v>M</v>
      </c>
      <c r="S173" s="53" t="str">
        <f>_xlfn.XLOOKUP(Tabla15[[#This Row],[cedula]],Tabla8[Numero Documento],Tabla8[Lugar Designado Codigo])</f>
        <v>01.83.00.00.11.02.01</v>
      </c>
    </row>
    <row r="174" spans="1:19">
      <c r="A174" s="53" t="s">
        <v>3049</v>
      </c>
      <c r="B174" s="53" t="s">
        <v>2094</v>
      </c>
      <c r="C174" s="53" t="s">
        <v>3084</v>
      </c>
      <c r="D174" s="53" t="str">
        <f>Tabla15[[#This Row],[cedula]]&amp;Tabla15[[#This Row],[prog]]&amp;LEFT(Tabla15[[#This Row],[tipo]],3)</f>
        <v>0011317980801FIJ</v>
      </c>
      <c r="E174" s="53" t="s">
        <v>1054</v>
      </c>
      <c r="F174" s="53" t="s">
        <v>724</v>
      </c>
      <c r="G174" s="53" t="str">
        <f>_xlfn.XLOOKUP(Tabla15[[#This Row],[cedula]],Tabla8[Numero Documento],Tabla8[Lugar Designado])</f>
        <v>DIVISION DE TRANSPORTE</v>
      </c>
      <c r="H174" s="53" t="s">
        <v>11</v>
      </c>
      <c r="I174" s="62"/>
      <c r="J174" s="53" t="str">
        <f>_xlfn.XLOOKUP(Tabla15[[#This Row],[cargo]],Tabla612[CARGO],Tabla612[CATEGORIA DEL SERVIDOR],"FIJO")</f>
        <v>ESTATUTO SIMPLIFICADO</v>
      </c>
      <c r="K174" s="53" t="str">
        <f>IF(ISTEXT(Tabla15[[#This Row],[CARRERA]]),Tabla15[[#This Row],[CARRERA]],Tabla15[[#This Row],[STATUS]])</f>
        <v>ESTATUTO SIMPLIFICADO</v>
      </c>
      <c r="L174" s="63">
        <v>30000</v>
      </c>
      <c r="M174" s="67">
        <v>0</v>
      </c>
      <c r="N174" s="63">
        <v>912</v>
      </c>
      <c r="O174" s="63">
        <v>861</v>
      </c>
      <c r="P174" s="29">
        <f>ROUND(Tabla15[[#This Row],[sbruto]]-Tabla15[[#This Row],[sneto]]-Tabla15[[#This Row],[ISR]]-Tabla15[[#This Row],[SFS]]-Tabla15[[#This Row],[AFP]],2)</f>
        <v>25</v>
      </c>
      <c r="Q174" s="63">
        <v>28202</v>
      </c>
      <c r="R174" s="53" t="str">
        <f>_xlfn.XLOOKUP(Tabla15[[#This Row],[cedula]],Tabla8[Numero Documento],Tabla8[Gen])</f>
        <v>M</v>
      </c>
      <c r="S174" s="53" t="str">
        <f>_xlfn.XLOOKUP(Tabla15[[#This Row],[cedula]],Tabla8[Numero Documento],Tabla8[Lugar Designado Codigo])</f>
        <v>01.83.00.00.11.02.01</v>
      </c>
    </row>
    <row r="175" spans="1:19">
      <c r="A175" s="53" t="s">
        <v>3049</v>
      </c>
      <c r="B175" s="53" t="s">
        <v>2102</v>
      </c>
      <c r="C175" s="53" t="s">
        <v>3084</v>
      </c>
      <c r="D175" s="53" t="str">
        <f>Tabla15[[#This Row],[cedula]]&amp;Tabla15[[#This Row],[prog]]&amp;LEFT(Tabla15[[#This Row],[tipo]],3)</f>
        <v>0010021571401FIJ</v>
      </c>
      <c r="E175" s="53" t="s">
        <v>1071</v>
      </c>
      <c r="F175" s="53" t="s">
        <v>133</v>
      </c>
      <c r="G175" s="53" t="str">
        <f>_xlfn.XLOOKUP(Tabla15[[#This Row],[cedula]],Tabla8[Numero Documento],Tabla8[Lugar Designado])</f>
        <v>DIVISION DE TRANSPORTE</v>
      </c>
      <c r="H175" s="53" t="s">
        <v>11</v>
      </c>
      <c r="I175" s="62"/>
      <c r="J175" s="53" t="str">
        <f>_xlfn.XLOOKUP(Tabla15[[#This Row],[cargo]],Tabla612[CARGO],Tabla612[CATEGORIA DEL SERVIDOR],"FIJO")</f>
        <v>ESTATUTO SIMPLIFICADO</v>
      </c>
      <c r="K175" s="53" t="str">
        <f>IF(ISTEXT(Tabla15[[#This Row],[CARRERA]]),Tabla15[[#This Row],[CARRERA]],Tabla15[[#This Row],[STATUS]])</f>
        <v>ESTATUTO SIMPLIFICADO</v>
      </c>
      <c r="L175" s="63">
        <v>30000</v>
      </c>
      <c r="M175" s="65">
        <v>0</v>
      </c>
      <c r="N175" s="63">
        <v>912</v>
      </c>
      <c r="O175" s="63">
        <v>861</v>
      </c>
      <c r="P175" s="29">
        <f>ROUND(Tabla15[[#This Row],[sbruto]]-Tabla15[[#This Row],[sneto]]-Tabla15[[#This Row],[ISR]]-Tabla15[[#This Row],[SFS]]-Tabla15[[#This Row],[AFP]],2)</f>
        <v>3571</v>
      </c>
      <c r="Q175" s="63">
        <v>24656</v>
      </c>
      <c r="R175" s="53" t="str">
        <f>_xlfn.XLOOKUP(Tabla15[[#This Row],[cedula]],Tabla8[Numero Documento],Tabla8[Gen])</f>
        <v>M</v>
      </c>
      <c r="S175" s="53" t="str">
        <f>_xlfn.XLOOKUP(Tabla15[[#This Row],[cedula]],Tabla8[Numero Documento],Tabla8[Lugar Designado Codigo])</f>
        <v>01.83.00.00.11.02.01</v>
      </c>
    </row>
    <row r="176" spans="1:19">
      <c r="A176" s="53" t="s">
        <v>3049</v>
      </c>
      <c r="B176" s="53" t="s">
        <v>2140</v>
      </c>
      <c r="C176" s="53" t="s">
        <v>3084</v>
      </c>
      <c r="D176" s="53" t="str">
        <f>Tabla15[[#This Row],[cedula]]&amp;Tabla15[[#This Row],[prog]]&amp;LEFT(Tabla15[[#This Row],[tipo]],3)</f>
        <v>0010771374501FIJ</v>
      </c>
      <c r="E176" s="53" t="s">
        <v>1741</v>
      </c>
      <c r="F176" s="53" t="s">
        <v>1742</v>
      </c>
      <c r="G176" s="53" t="str">
        <f>_xlfn.XLOOKUP(Tabla15[[#This Row],[cedula]],Tabla8[Numero Documento],Tabla8[Lugar Designado])</f>
        <v>DIVISION DE TRANSPORTE</v>
      </c>
      <c r="H176" s="53" t="s">
        <v>11</v>
      </c>
      <c r="I176" s="62"/>
      <c r="J176" s="53" t="str">
        <f>_xlfn.XLOOKUP(Tabla15[[#This Row],[cargo]],Tabla612[CARGO],Tabla612[CATEGORIA DEL SERVIDOR],"FIJO")</f>
        <v>FIJO</v>
      </c>
      <c r="K176" s="53" t="str">
        <f>IF(ISTEXT(Tabla15[[#This Row],[CARRERA]]),Tabla15[[#This Row],[CARRERA]],Tabla15[[#This Row],[STATUS]])</f>
        <v>FIJO</v>
      </c>
      <c r="L176" s="63">
        <v>30000</v>
      </c>
      <c r="M176" s="65">
        <v>0</v>
      </c>
      <c r="N176" s="63">
        <v>912</v>
      </c>
      <c r="O176" s="63">
        <v>861</v>
      </c>
      <c r="P176" s="29">
        <f>ROUND(Tabla15[[#This Row],[sbruto]]-Tabla15[[#This Row],[sneto]]-Tabla15[[#This Row],[ISR]]-Tabla15[[#This Row],[SFS]]-Tabla15[[#This Row],[AFP]],2)</f>
        <v>6083.45</v>
      </c>
      <c r="Q176" s="63">
        <v>22143.55</v>
      </c>
      <c r="R176" s="53" t="str">
        <f>_xlfn.XLOOKUP(Tabla15[[#This Row],[cedula]],Tabla8[Numero Documento],Tabla8[Gen])</f>
        <v>M</v>
      </c>
      <c r="S176" s="53" t="str">
        <f>_xlfn.XLOOKUP(Tabla15[[#This Row],[cedula]],Tabla8[Numero Documento],Tabla8[Lugar Designado Codigo])</f>
        <v>01.83.00.00.11.02.01</v>
      </c>
    </row>
    <row r="177" spans="1:19">
      <c r="A177" s="53" t="s">
        <v>3049</v>
      </c>
      <c r="B177" s="53" t="s">
        <v>2144</v>
      </c>
      <c r="C177" s="53" t="s">
        <v>3084</v>
      </c>
      <c r="D177" s="53" t="str">
        <f>Tabla15[[#This Row],[cedula]]&amp;Tabla15[[#This Row],[prog]]&amp;LEFT(Tabla15[[#This Row],[tipo]],3)</f>
        <v>4022250233401FIJ</v>
      </c>
      <c r="E177" s="53" t="s">
        <v>1055</v>
      </c>
      <c r="F177" s="53" t="s">
        <v>724</v>
      </c>
      <c r="G177" s="53" t="str">
        <f>_xlfn.XLOOKUP(Tabla15[[#This Row],[cedula]],Tabla8[Numero Documento],Tabla8[Lugar Designado])</f>
        <v>DIVISION DE TRANSPORTE</v>
      </c>
      <c r="H177" s="53" t="s">
        <v>11</v>
      </c>
      <c r="I177" s="62"/>
      <c r="J177" s="53" t="str">
        <f>_xlfn.XLOOKUP(Tabla15[[#This Row],[cargo]],Tabla612[CARGO],Tabla612[CATEGORIA DEL SERVIDOR],"FIJO")</f>
        <v>ESTATUTO SIMPLIFICADO</v>
      </c>
      <c r="K177" s="53" t="str">
        <f>IF(ISTEXT(Tabla15[[#This Row],[CARRERA]]),Tabla15[[#This Row],[CARRERA]],Tabla15[[#This Row],[STATUS]])</f>
        <v>ESTATUTO SIMPLIFICADO</v>
      </c>
      <c r="L177" s="63">
        <v>30000</v>
      </c>
      <c r="M177" s="67">
        <v>0</v>
      </c>
      <c r="N177" s="63">
        <v>912</v>
      </c>
      <c r="O177" s="63">
        <v>861</v>
      </c>
      <c r="P177" s="29">
        <f>ROUND(Tabla15[[#This Row],[sbruto]]-Tabla15[[#This Row],[sneto]]-Tabla15[[#This Row],[ISR]]-Tabla15[[#This Row],[SFS]]-Tabla15[[#This Row],[AFP]],2)</f>
        <v>25</v>
      </c>
      <c r="Q177" s="63">
        <v>28202</v>
      </c>
      <c r="R177" s="53" t="str">
        <f>_xlfn.XLOOKUP(Tabla15[[#This Row],[cedula]],Tabla8[Numero Documento],Tabla8[Gen])</f>
        <v>M</v>
      </c>
      <c r="S177" s="53" t="str">
        <f>_xlfn.XLOOKUP(Tabla15[[#This Row],[cedula]],Tabla8[Numero Documento],Tabla8[Lugar Designado Codigo])</f>
        <v>01.83.00.00.11.02.01</v>
      </c>
    </row>
    <row r="178" spans="1:19">
      <c r="A178" s="53" t="s">
        <v>3049</v>
      </c>
      <c r="B178" s="53" t="s">
        <v>2171</v>
      </c>
      <c r="C178" s="53" t="s">
        <v>3084</v>
      </c>
      <c r="D178" s="53" t="str">
        <f>Tabla15[[#This Row],[cedula]]&amp;Tabla15[[#This Row],[prog]]&amp;LEFT(Tabla15[[#This Row],[tipo]],3)</f>
        <v>0680041261801FIJ</v>
      </c>
      <c r="E178" s="53" t="s">
        <v>791</v>
      </c>
      <c r="F178" s="53" t="s">
        <v>133</v>
      </c>
      <c r="G178" s="53" t="str">
        <f>_xlfn.XLOOKUP(Tabla15[[#This Row],[cedula]],Tabla8[Numero Documento],Tabla8[Lugar Designado])</f>
        <v>DIVISION DE TRANSPORTE</v>
      </c>
      <c r="H178" s="53" t="s">
        <v>11</v>
      </c>
      <c r="I178" s="62"/>
      <c r="J178" s="53" t="str">
        <f>_xlfn.XLOOKUP(Tabla15[[#This Row],[cargo]],Tabla612[CARGO],Tabla612[CATEGORIA DEL SERVIDOR],"FIJO")</f>
        <v>ESTATUTO SIMPLIFICADO</v>
      </c>
      <c r="K178" s="53" t="str">
        <f>IF(ISTEXT(Tabla15[[#This Row],[CARRERA]]),Tabla15[[#This Row],[CARRERA]],Tabla15[[#This Row],[STATUS]])</f>
        <v>ESTATUTO SIMPLIFICADO</v>
      </c>
      <c r="L178" s="63">
        <v>30000</v>
      </c>
      <c r="M178" s="65">
        <v>0</v>
      </c>
      <c r="N178" s="63">
        <v>912</v>
      </c>
      <c r="O178" s="63">
        <v>861</v>
      </c>
      <c r="P178" s="29">
        <f>ROUND(Tabla15[[#This Row],[sbruto]]-Tabla15[[#This Row],[sneto]]-Tabla15[[#This Row],[ISR]]-Tabla15[[#This Row],[SFS]]-Tabla15[[#This Row],[AFP]],2)</f>
        <v>16670.82</v>
      </c>
      <c r="Q178" s="63">
        <v>11556.18</v>
      </c>
      <c r="R178" s="53" t="str">
        <f>_xlfn.XLOOKUP(Tabla15[[#This Row],[cedula]],Tabla8[Numero Documento],Tabla8[Gen])</f>
        <v>M</v>
      </c>
      <c r="S178" s="53" t="str">
        <f>_xlfn.XLOOKUP(Tabla15[[#This Row],[cedula]],Tabla8[Numero Documento],Tabla8[Lugar Designado Codigo])</f>
        <v>01.83.00.00.11.02.01</v>
      </c>
    </row>
    <row r="179" spans="1:19">
      <c r="A179" s="53" t="s">
        <v>3049</v>
      </c>
      <c r="B179" s="53" t="s">
        <v>2201</v>
      </c>
      <c r="C179" s="53" t="s">
        <v>3084</v>
      </c>
      <c r="D179" s="53" t="str">
        <f>Tabla15[[#This Row],[cedula]]&amp;Tabla15[[#This Row],[prog]]&amp;LEFT(Tabla15[[#This Row],[tipo]],3)</f>
        <v>0011410820201FIJ</v>
      </c>
      <c r="E179" s="53" t="s">
        <v>725</v>
      </c>
      <c r="F179" s="53" t="s">
        <v>133</v>
      </c>
      <c r="G179" s="53" t="str">
        <f>_xlfn.XLOOKUP(Tabla15[[#This Row],[cedula]],Tabla8[Numero Documento],Tabla8[Lugar Designado])</f>
        <v>DIVISION DE TRANSPORTE</v>
      </c>
      <c r="H179" s="53" t="s">
        <v>11</v>
      </c>
      <c r="I179" s="62"/>
      <c r="J179" s="53" t="str">
        <f>_xlfn.XLOOKUP(Tabla15[[#This Row],[cargo]],Tabla612[CARGO],Tabla612[CATEGORIA DEL SERVIDOR],"FIJO")</f>
        <v>ESTATUTO SIMPLIFICADO</v>
      </c>
      <c r="K179" s="53" t="str">
        <f>IF(ISTEXT(Tabla15[[#This Row],[CARRERA]]),Tabla15[[#This Row],[CARRERA]],Tabla15[[#This Row],[STATUS]])</f>
        <v>ESTATUTO SIMPLIFICADO</v>
      </c>
      <c r="L179" s="63">
        <v>30000</v>
      </c>
      <c r="M179" s="67">
        <v>0</v>
      </c>
      <c r="N179" s="63">
        <v>912</v>
      </c>
      <c r="O179" s="63">
        <v>861</v>
      </c>
      <c r="P179" s="29">
        <f>ROUND(Tabla15[[#This Row],[sbruto]]-Tabla15[[#This Row],[sneto]]-Tabla15[[#This Row],[ISR]]-Tabla15[[#This Row],[SFS]]-Tabla15[[#This Row],[AFP]],2)</f>
        <v>19860.060000000001</v>
      </c>
      <c r="Q179" s="63">
        <v>8366.94</v>
      </c>
      <c r="R179" s="53" t="str">
        <f>_xlfn.XLOOKUP(Tabla15[[#This Row],[cedula]],Tabla8[Numero Documento],Tabla8[Gen])</f>
        <v>M</v>
      </c>
      <c r="S179" s="53" t="str">
        <f>_xlfn.XLOOKUP(Tabla15[[#This Row],[cedula]],Tabla8[Numero Documento],Tabla8[Lugar Designado Codigo])</f>
        <v>01.83.00.00.11.02.01</v>
      </c>
    </row>
    <row r="180" spans="1:19">
      <c r="A180" s="53" t="s">
        <v>3049</v>
      </c>
      <c r="B180" s="53" t="s">
        <v>2117</v>
      </c>
      <c r="C180" s="53" t="s">
        <v>3084</v>
      </c>
      <c r="D180" s="53" t="str">
        <f>Tabla15[[#This Row],[cedula]]&amp;Tabla15[[#This Row],[prog]]&amp;LEFT(Tabla15[[#This Row],[tipo]],3)</f>
        <v>0760015384001FIJ</v>
      </c>
      <c r="E180" s="53" t="s">
        <v>1927</v>
      </c>
      <c r="F180" s="53" t="s">
        <v>724</v>
      </c>
      <c r="G180" s="53" t="str">
        <f>_xlfn.XLOOKUP(Tabla15[[#This Row],[cedula]],Tabla8[Numero Documento],Tabla8[Lugar Designado])</f>
        <v>DIVISION DE TRANSPORTE</v>
      </c>
      <c r="H180" s="53" t="s">
        <v>11</v>
      </c>
      <c r="I180" s="62"/>
      <c r="J180" s="53" t="str">
        <f>_xlfn.XLOOKUP(Tabla15[[#This Row],[cargo]],Tabla612[CARGO],Tabla612[CATEGORIA DEL SERVIDOR],"FIJO")</f>
        <v>ESTATUTO SIMPLIFICADO</v>
      </c>
      <c r="K180" s="53" t="str">
        <f>IF(ISTEXT(Tabla15[[#This Row],[CARRERA]]),Tabla15[[#This Row],[CARRERA]],Tabla15[[#This Row],[STATUS]])</f>
        <v>ESTATUTO SIMPLIFICADO</v>
      </c>
      <c r="L180" s="63">
        <v>25000</v>
      </c>
      <c r="M180" s="67">
        <v>0</v>
      </c>
      <c r="N180" s="63">
        <v>760</v>
      </c>
      <c r="O180" s="63">
        <v>717.5</v>
      </c>
      <c r="P180" s="29">
        <f>ROUND(Tabla15[[#This Row],[sbruto]]-Tabla15[[#This Row],[sneto]]-Tabla15[[#This Row],[ISR]]-Tabla15[[#This Row],[SFS]]-Tabla15[[#This Row],[AFP]],2)</f>
        <v>12341</v>
      </c>
      <c r="Q180" s="63">
        <v>11181.5</v>
      </c>
      <c r="R180" s="53" t="str">
        <f>_xlfn.XLOOKUP(Tabla15[[#This Row],[cedula]],Tabla8[Numero Documento],Tabla8[Gen])</f>
        <v>M</v>
      </c>
      <c r="S180" s="53" t="str">
        <f>_xlfn.XLOOKUP(Tabla15[[#This Row],[cedula]],Tabla8[Numero Documento],Tabla8[Lugar Designado Codigo])</f>
        <v>01.83.00.00.11.02.01</v>
      </c>
    </row>
    <row r="181" spans="1:19">
      <c r="A181" s="53" t="s">
        <v>3049</v>
      </c>
      <c r="B181" s="53" t="s">
        <v>2137</v>
      </c>
      <c r="C181" s="53" t="s">
        <v>3084</v>
      </c>
      <c r="D181" s="53" t="str">
        <f>Tabla15[[#This Row],[cedula]]&amp;Tabla15[[#This Row],[prog]]&amp;LEFT(Tabla15[[#This Row],[tipo]],3)</f>
        <v>0010997392501FIJ</v>
      </c>
      <c r="E181" s="53" t="s">
        <v>1918</v>
      </c>
      <c r="F181" s="53" t="s">
        <v>133</v>
      </c>
      <c r="G181" s="53" t="str">
        <f>_xlfn.XLOOKUP(Tabla15[[#This Row],[cedula]],Tabla8[Numero Documento],Tabla8[Lugar Designado])</f>
        <v>DIVISION DE TRANSPORTE</v>
      </c>
      <c r="H181" s="53" t="s">
        <v>11</v>
      </c>
      <c r="I181" s="62"/>
      <c r="J181" s="53" t="str">
        <f>_xlfn.XLOOKUP(Tabla15[[#This Row],[cargo]],Tabla612[CARGO],Tabla612[CATEGORIA DEL SERVIDOR],"FIJO")</f>
        <v>ESTATUTO SIMPLIFICADO</v>
      </c>
      <c r="K181" s="53" t="str">
        <f>IF(ISTEXT(Tabla15[[#This Row],[CARRERA]]),Tabla15[[#This Row],[CARRERA]],Tabla15[[#This Row],[STATUS]])</f>
        <v>ESTATUTO SIMPLIFICADO</v>
      </c>
      <c r="L181" s="63">
        <v>24000</v>
      </c>
      <c r="M181" s="65">
        <v>0</v>
      </c>
      <c r="N181" s="63">
        <v>729.6</v>
      </c>
      <c r="O181" s="63">
        <v>688.8</v>
      </c>
      <c r="P181" s="29">
        <f>ROUND(Tabla15[[#This Row],[sbruto]]-Tabla15[[#This Row],[sneto]]-Tabla15[[#This Row],[ISR]]-Tabla15[[#This Row],[SFS]]-Tabla15[[#This Row],[AFP]],2)</f>
        <v>25</v>
      </c>
      <c r="Q181" s="63">
        <v>22556.6</v>
      </c>
      <c r="R181" s="53" t="str">
        <f>_xlfn.XLOOKUP(Tabla15[[#This Row],[cedula]],Tabla8[Numero Documento],Tabla8[Gen])</f>
        <v>M</v>
      </c>
      <c r="S181" s="53" t="str">
        <f>_xlfn.XLOOKUP(Tabla15[[#This Row],[cedula]],Tabla8[Numero Documento],Tabla8[Lugar Designado Codigo])</f>
        <v>01.83.00.00.11.02.01</v>
      </c>
    </row>
    <row r="182" spans="1:19">
      <c r="A182" s="53" t="s">
        <v>3049</v>
      </c>
      <c r="B182" s="53" t="s">
        <v>3451</v>
      </c>
      <c r="C182" s="53" t="s">
        <v>3084</v>
      </c>
      <c r="D182" s="53" t="str">
        <f>Tabla15[[#This Row],[cedula]]&amp;Tabla15[[#This Row],[prog]]&amp;LEFT(Tabla15[[#This Row],[tipo]],3)</f>
        <v>0010106318801FIJ</v>
      </c>
      <c r="E182" s="53" t="s">
        <v>3450</v>
      </c>
      <c r="F182" s="53" t="s">
        <v>724</v>
      </c>
      <c r="G182" s="53" t="str">
        <f>_xlfn.XLOOKUP(Tabla15[[#This Row],[cedula]],Tabla8[Numero Documento],Tabla8[Lugar Designado])</f>
        <v>DIVISION DE TRANSPORTE</v>
      </c>
      <c r="H182" s="53" t="s">
        <v>11</v>
      </c>
      <c r="I182" s="62"/>
      <c r="J182" s="53" t="str">
        <f>_xlfn.XLOOKUP(Tabla15[[#This Row],[cargo]],Tabla612[CARGO],Tabla612[CATEGORIA DEL SERVIDOR],"FIJO")</f>
        <v>ESTATUTO SIMPLIFICADO</v>
      </c>
      <c r="K182" s="53" t="str">
        <f>IF(ISTEXT(Tabla15[[#This Row],[CARRERA]]),Tabla15[[#This Row],[CARRERA]],Tabla15[[#This Row],[STATUS]])</f>
        <v>ESTATUTO SIMPLIFICADO</v>
      </c>
      <c r="L182" s="63">
        <v>24000</v>
      </c>
      <c r="M182" s="67">
        <v>0</v>
      </c>
      <c r="N182" s="63">
        <v>729.6</v>
      </c>
      <c r="O182" s="63">
        <v>688.8</v>
      </c>
      <c r="P182" s="29">
        <f>ROUND(Tabla15[[#This Row],[sbruto]]-Tabla15[[#This Row],[sneto]]-Tabla15[[#This Row],[ISR]]-Tabla15[[#This Row],[SFS]]-Tabla15[[#This Row],[AFP]],2)</f>
        <v>25</v>
      </c>
      <c r="Q182" s="63">
        <v>22556.6</v>
      </c>
      <c r="R182" s="53" t="str">
        <f>_xlfn.XLOOKUP(Tabla15[[#This Row],[cedula]],Tabla8[Numero Documento],Tabla8[Gen])</f>
        <v>M</v>
      </c>
      <c r="S182" s="53" t="str">
        <f>_xlfn.XLOOKUP(Tabla15[[#This Row],[cedula]],Tabla8[Numero Documento],Tabla8[Lugar Designado Codigo])</f>
        <v>01.83.00.00.11.02.01</v>
      </c>
    </row>
    <row r="183" spans="1:19">
      <c r="A183" s="53" t="s">
        <v>3049</v>
      </c>
      <c r="B183" s="53" t="s">
        <v>2262</v>
      </c>
      <c r="C183" s="53" t="s">
        <v>3084</v>
      </c>
      <c r="D183" s="53" t="str">
        <f>Tabla15[[#This Row],[cedula]]&amp;Tabla15[[#This Row],[prog]]&amp;LEFT(Tabla15[[#This Row],[tipo]],3)</f>
        <v>0010005900501FIJ</v>
      </c>
      <c r="E183" s="53" t="s">
        <v>727</v>
      </c>
      <c r="F183" s="53" t="s">
        <v>133</v>
      </c>
      <c r="G183" s="53" t="str">
        <f>_xlfn.XLOOKUP(Tabla15[[#This Row],[cedula]],Tabla8[Numero Documento],Tabla8[Lugar Designado])</f>
        <v>DIVISION DE TRANSPORTE</v>
      </c>
      <c r="H183" s="53" t="s">
        <v>11</v>
      </c>
      <c r="I183" s="62"/>
      <c r="J183" s="53" t="str">
        <f>_xlfn.XLOOKUP(Tabla15[[#This Row],[cargo]],Tabla612[CARGO],Tabla612[CATEGORIA DEL SERVIDOR],"FIJO")</f>
        <v>ESTATUTO SIMPLIFICADO</v>
      </c>
      <c r="K183" s="53" t="str">
        <f>IF(ISTEXT(Tabla15[[#This Row],[CARRERA]]),Tabla15[[#This Row],[CARRERA]],Tabla15[[#This Row],[STATUS]])</f>
        <v>ESTATUTO SIMPLIFICADO</v>
      </c>
      <c r="L183" s="63">
        <v>2000</v>
      </c>
      <c r="M183" s="66">
        <v>0</v>
      </c>
      <c r="N183" s="63">
        <v>60.8</v>
      </c>
      <c r="O183" s="63">
        <v>57.4</v>
      </c>
      <c r="P183" s="29">
        <f>ROUND(Tabla15[[#This Row],[sbruto]]-Tabla15[[#This Row],[sneto]]-Tabla15[[#This Row],[ISR]]-Tabla15[[#This Row],[SFS]]-Tabla15[[#This Row],[AFP]],2)</f>
        <v>25</v>
      </c>
      <c r="Q183" s="63">
        <v>1856.8</v>
      </c>
      <c r="R183" s="53" t="str">
        <f>_xlfn.XLOOKUP(Tabla15[[#This Row],[cedula]],Tabla8[Numero Documento],Tabla8[Gen])</f>
        <v>M</v>
      </c>
      <c r="S183" s="53" t="str">
        <f>_xlfn.XLOOKUP(Tabla15[[#This Row],[cedula]],Tabla8[Numero Documento],Tabla8[Lugar Designado Codigo])</f>
        <v>01.83.00.00.11.02.01</v>
      </c>
    </row>
    <row r="184" spans="1:19">
      <c r="A184" s="53" t="s">
        <v>3049</v>
      </c>
      <c r="B184" s="53" t="s">
        <v>2020</v>
      </c>
      <c r="C184" s="53" t="s">
        <v>3084</v>
      </c>
      <c r="D184" s="53" t="str">
        <f>Tabla15[[#This Row],[cedula]]&amp;Tabla15[[#This Row],[prog]]&amp;LEFT(Tabla15[[#This Row],[tipo]],3)</f>
        <v>0010494009301FIJ</v>
      </c>
      <c r="E184" s="53" t="s">
        <v>694</v>
      </c>
      <c r="F184" s="53" t="s">
        <v>30</v>
      </c>
      <c r="G184" s="53" t="str">
        <f>_xlfn.XLOOKUP(Tabla15[[#This Row],[cedula]],Tabla8[Numero Documento],Tabla8[Lugar Designado])</f>
        <v>DIVISION DE MANTENIMIENTO</v>
      </c>
      <c r="H184" s="53" t="s">
        <v>11</v>
      </c>
      <c r="I184" s="62"/>
      <c r="J184" s="53" t="str">
        <f>_xlfn.XLOOKUP(Tabla15[[#This Row],[cargo]],Tabla612[CARGO],Tabla612[CATEGORIA DEL SERVIDOR],"FIJO")</f>
        <v>ESTATUTO SIMPLIFICADO</v>
      </c>
      <c r="K184" s="53" t="str">
        <f>IF(ISTEXT(Tabla15[[#This Row],[CARRERA]]),Tabla15[[#This Row],[CARRERA]],Tabla15[[#This Row],[STATUS]])</f>
        <v>ESTATUTO SIMPLIFICADO</v>
      </c>
      <c r="L184" s="63">
        <v>45000</v>
      </c>
      <c r="M184" s="63">
        <v>1148.33</v>
      </c>
      <c r="N184" s="63">
        <v>1368</v>
      </c>
      <c r="O184" s="63">
        <v>1291.5</v>
      </c>
      <c r="P184" s="29">
        <f>ROUND(Tabla15[[#This Row],[sbruto]]-Tabla15[[#This Row],[sneto]]-Tabla15[[#This Row],[ISR]]-Tabla15[[#This Row],[SFS]]-Tabla15[[#This Row],[AFP]],2)</f>
        <v>29614.73</v>
      </c>
      <c r="Q184" s="63">
        <v>11577.44</v>
      </c>
      <c r="R184" s="53" t="str">
        <f>_xlfn.XLOOKUP(Tabla15[[#This Row],[cedula]],Tabla8[Numero Documento],Tabla8[Gen])</f>
        <v>M</v>
      </c>
      <c r="S184" s="53" t="str">
        <f>_xlfn.XLOOKUP(Tabla15[[#This Row],[cedula]],Tabla8[Numero Documento],Tabla8[Lugar Designado Codigo])</f>
        <v>01.83.00.00.11.02.02</v>
      </c>
    </row>
    <row r="185" spans="1:19">
      <c r="A185" s="53" t="s">
        <v>3049</v>
      </c>
      <c r="B185" s="53" t="s">
        <v>2078</v>
      </c>
      <c r="C185" s="53" t="s">
        <v>3084</v>
      </c>
      <c r="D185" s="53" t="str">
        <f>Tabla15[[#This Row],[cedula]]&amp;Tabla15[[#This Row],[prog]]&amp;LEFT(Tabla15[[#This Row],[tipo]],3)</f>
        <v>0120098938001FIJ</v>
      </c>
      <c r="E185" s="53" t="s">
        <v>2077</v>
      </c>
      <c r="F185" s="53" t="s">
        <v>120</v>
      </c>
      <c r="G185" s="53" t="str">
        <f>_xlfn.XLOOKUP(Tabla15[[#This Row],[cedula]],Tabla8[Numero Documento],Tabla8[Lugar Designado])</f>
        <v>DIVISION DE MANTENIMIENTO</v>
      </c>
      <c r="H185" s="53" t="s">
        <v>11</v>
      </c>
      <c r="I185" s="62"/>
      <c r="J185" s="53" t="str">
        <f>_xlfn.XLOOKUP(Tabla15[[#This Row],[cargo]],Tabla612[CARGO],Tabla612[CATEGORIA DEL SERVIDOR],"FIJO")</f>
        <v>ESTATUTO SIMPLIFICADO</v>
      </c>
      <c r="K185" s="53" t="str">
        <f>IF(ISTEXT(Tabla15[[#This Row],[CARRERA]]),Tabla15[[#This Row],[CARRERA]],Tabla15[[#This Row],[STATUS]])</f>
        <v>ESTATUTO SIMPLIFICADO</v>
      </c>
      <c r="L185" s="63">
        <v>36000</v>
      </c>
      <c r="M185" s="65">
        <v>0</v>
      </c>
      <c r="N185" s="63">
        <v>1094.4000000000001</v>
      </c>
      <c r="O185" s="63">
        <v>1033.2</v>
      </c>
      <c r="P185" s="29">
        <f>ROUND(Tabla15[[#This Row],[sbruto]]-Tabla15[[#This Row],[sneto]]-Tabla15[[#This Row],[ISR]]-Tabla15[[#This Row],[SFS]]-Tabla15[[#This Row],[AFP]],2)</f>
        <v>3731</v>
      </c>
      <c r="Q185" s="63">
        <v>30141.4</v>
      </c>
      <c r="R185" s="53" t="str">
        <f>_xlfn.XLOOKUP(Tabla15[[#This Row],[cedula]],Tabla8[Numero Documento],Tabla8[Gen])</f>
        <v>M</v>
      </c>
      <c r="S185" s="53" t="str">
        <f>_xlfn.XLOOKUP(Tabla15[[#This Row],[cedula]],Tabla8[Numero Documento],Tabla8[Lugar Designado Codigo])</f>
        <v>01.83.00.00.11.02.02</v>
      </c>
    </row>
    <row r="186" spans="1:19">
      <c r="A186" s="53" t="s">
        <v>3049</v>
      </c>
      <c r="B186" s="53" t="s">
        <v>2098</v>
      </c>
      <c r="C186" s="53" t="s">
        <v>3084</v>
      </c>
      <c r="D186" s="53" t="str">
        <f>Tabla15[[#This Row],[cedula]]&amp;Tabla15[[#This Row],[prog]]&amp;LEFT(Tabla15[[#This Row],[tipo]],3)</f>
        <v>0110032084301FIJ</v>
      </c>
      <c r="E186" s="53" t="s">
        <v>696</v>
      </c>
      <c r="F186" s="53" t="s">
        <v>697</v>
      </c>
      <c r="G186" s="53" t="str">
        <f>_xlfn.XLOOKUP(Tabla15[[#This Row],[cedula]],Tabla8[Numero Documento],Tabla8[Lugar Designado])</f>
        <v>DIVISION DE MANTENIMIENTO</v>
      </c>
      <c r="H186" s="53" t="s">
        <v>11</v>
      </c>
      <c r="I186" s="62"/>
      <c r="J186" s="53" t="str">
        <f>_xlfn.XLOOKUP(Tabla15[[#This Row],[cargo]],Tabla612[CARGO],Tabla612[CATEGORIA DEL SERVIDOR],"FIJO")</f>
        <v>ESTATUTO SIMPLIFICADO</v>
      </c>
      <c r="K186" s="53" t="str">
        <f>IF(ISTEXT(Tabla15[[#This Row],[CARRERA]]),Tabla15[[#This Row],[CARRERA]],Tabla15[[#This Row],[STATUS]])</f>
        <v>ESTATUTO SIMPLIFICADO</v>
      </c>
      <c r="L186" s="63">
        <v>35000</v>
      </c>
      <c r="M186" s="67">
        <v>0</v>
      </c>
      <c r="N186" s="63">
        <v>1064</v>
      </c>
      <c r="O186" s="63">
        <v>1004.5</v>
      </c>
      <c r="P186" s="29">
        <f>ROUND(Tabla15[[#This Row],[sbruto]]-Tabla15[[#This Row],[sneto]]-Tabla15[[#This Row],[ISR]]-Tabla15[[#This Row],[SFS]]-Tabla15[[#This Row],[AFP]],2)</f>
        <v>23052.02</v>
      </c>
      <c r="Q186" s="63">
        <v>9879.48</v>
      </c>
      <c r="R186" s="53" t="str">
        <f>_xlfn.XLOOKUP(Tabla15[[#This Row],[cedula]],Tabla8[Numero Documento],Tabla8[Gen])</f>
        <v>M</v>
      </c>
      <c r="S186" s="53" t="str">
        <f>_xlfn.XLOOKUP(Tabla15[[#This Row],[cedula]],Tabla8[Numero Documento],Tabla8[Lugar Designado Codigo])</f>
        <v>01.83.00.00.11.02.02</v>
      </c>
    </row>
    <row r="187" spans="1:19">
      <c r="A187" s="53" t="s">
        <v>3049</v>
      </c>
      <c r="B187" s="53" t="s">
        <v>1335</v>
      </c>
      <c r="C187" s="53" t="s">
        <v>3084</v>
      </c>
      <c r="D187" s="53" t="str">
        <f>Tabla15[[#This Row],[cedula]]&amp;Tabla15[[#This Row],[prog]]&amp;LEFT(Tabla15[[#This Row],[tipo]],3)</f>
        <v>0011479032201FIJ</v>
      </c>
      <c r="E187" s="53" t="s">
        <v>698</v>
      </c>
      <c r="F187" s="53" t="s">
        <v>423</v>
      </c>
      <c r="G187" s="53" t="str">
        <f>_xlfn.XLOOKUP(Tabla15[[#This Row],[cedula]],Tabla8[Numero Documento],Tabla8[Lugar Designado])</f>
        <v>DIVISION DE MANTENIMIENTO</v>
      </c>
      <c r="H187" s="53" t="s">
        <v>11</v>
      </c>
      <c r="I187" s="62" t="str">
        <f>_xlfn.XLOOKUP(Tabla15[[#This Row],[cedula]],TCARRERA[CEDULA],TCARRERA[CATEGORIA DEL SERVIDOR],"")</f>
        <v>CARRERA ADMINISTRATIVA</v>
      </c>
      <c r="J187" s="53" t="str">
        <f>_xlfn.XLOOKUP(Tabla15[[#This Row],[cargo]],Tabla612[CARGO],Tabla612[CATEGORIA DEL SERVIDOR],"FIJO")</f>
        <v>FIJO</v>
      </c>
      <c r="K187" s="53" t="str">
        <f>IF(ISTEXT(Tabla15[[#This Row],[CARRERA]]),Tabla15[[#This Row],[CARRERA]],Tabla15[[#This Row],[STATUS]])</f>
        <v>CARRERA ADMINISTRATIVA</v>
      </c>
      <c r="L187" s="63">
        <v>25000</v>
      </c>
      <c r="M187" s="66">
        <v>0</v>
      </c>
      <c r="N187" s="63">
        <v>760</v>
      </c>
      <c r="O187" s="63">
        <v>717.5</v>
      </c>
      <c r="P187" s="29">
        <f>ROUND(Tabla15[[#This Row],[sbruto]]-Tabla15[[#This Row],[sneto]]-Tabla15[[#This Row],[ISR]]-Tabla15[[#This Row],[SFS]]-Tabla15[[#This Row],[AFP]],2)</f>
        <v>16655.64</v>
      </c>
      <c r="Q187" s="63">
        <v>6866.86</v>
      </c>
      <c r="R187" s="53" t="str">
        <f>_xlfn.XLOOKUP(Tabla15[[#This Row],[cedula]],Tabla8[Numero Documento],Tabla8[Gen])</f>
        <v>M</v>
      </c>
      <c r="S187" s="53" t="str">
        <f>_xlfn.XLOOKUP(Tabla15[[#This Row],[cedula]],Tabla8[Numero Documento],Tabla8[Lugar Designado Codigo])</f>
        <v>01.83.00.00.11.02.02</v>
      </c>
    </row>
    <row r="188" spans="1:19">
      <c r="A188" s="53" t="s">
        <v>3049</v>
      </c>
      <c r="B188" s="53" t="s">
        <v>2031</v>
      </c>
      <c r="C188" s="53" t="s">
        <v>3084</v>
      </c>
      <c r="D188" s="53" t="str">
        <f>Tabla15[[#This Row],[cedula]]&amp;Tabla15[[#This Row],[prog]]&amp;LEFT(Tabla15[[#This Row],[tipo]],3)</f>
        <v>2250026051201FIJ</v>
      </c>
      <c r="E188" s="53" t="s">
        <v>1273</v>
      </c>
      <c r="F188" s="53" t="s">
        <v>474</v>
      </c>
      <c r="G188" s="53" t="str">
        <f>_xlfn.XLOOKUP(Tabla15[[#This Row],[cedula]],Tabla8[Numero Documento],Tabla8[Lugar Designado])</f>
        <v>DIVISION DE MANTENIMIENTO</v>
      </c>
      <c r="H188" s="53" t="s">
        <v>11</v>
      </c>
      <c r="I188" s="62"/>
      <c r="J188" s="53" t="str">
        <f>_xlfn.XLOOKUP(Tabla15[[#This Row],[cargo]],Tabla612[CARGO],Tabla612[CATEGORIA DEL SERVIDOR],"FIJO")</f>
        <v>ESTATUTO SIMPLIFICADO</v>
      </c>
      <c r="K188" s="53" t="str">
        <f>IF(ISTEXT(Tabla15[[#This Row],[CARRERA]]),Tabla15[[#This Row],[CARRERA]],Tabla15[[#This Row],[STATUS]])</f>
        <v>ESTATUTO SIMPLIFICADO</v>
      </c>
      <c r="L188" s="63">
        <v>20000</v>
      </c>
      <c r="M188" s="66">
        <v>0</v>
      </c>
      <c r="N188" s="63">
        <v>608</v>
      </c>
      <c r="O188" s="63">
        <v>574</v>
      </c>
      <c r="P188" s="29">
        <f>ROUND(Tabla15[[#This Row],[sbruto]]-Tabla15[[#This Row],[sneto]]-Tabla15[[#This Row],[ISR]]-Tabla15[[#This Row],[SFS]]-Tabla15[[#This Row],[AFP]],2)</f>
        <v>1537.45</v>
      </c>
      <c r="Q188" s="63">
        <v>17280.55</v>
      </c>
      <c r="R188" s="53" t="str">
        <f>_xlfn.XLOOKUP(Tabla15[[#This Row],[cedula]],Tabla8[Numero Documento],Tabla8[Gen])</f>
        <v>M</v>
      </c>
      <c r="S188" s="53" t="str">
        <f>_xlfn.XLOOKUP(Tabla15[[#This Row],[cedula]],Tabla8[Numero Documento],Tabla8[Lugar Designado Codigo])</f>
        <v>01.83.00.00.11.02.02</v>
      </c>
    </row>
    <row r="189" spans="1:19">
      <c r="A189" s="53" t="s">
        <v>3049</v>
      </c>
      <c r="B189" s="53" t="s">
        <v>2156</v>
      </c>
      <c r="C189" s="53" t="s">
        <v>3084</v>
      </c>
      <c r="D189" s="53" t="str">
        <f>Tabla15[[#This Row],[cedula]]&amp;Tabla15[[#This Row],[prog]]&amp;LEFT(Tabla15[[#This Row],[tipo]],3)</f>
        <v>0011644095901FIJ</v>
      </c>
      <c r="E189" s="53" t="s">
        <v>1283</v>
      </c>
      <c r="F189" s="53" t="s">
        <v>474</v>
      </c>
      <c r="G189" s="53" t="str">
        <f>_xlfn.XLOOKUP(Tabla15[[#This Row],[cedula]],Tabla8[Numero Documento],Tabla8[Lugar Designado])</f>
        <v>DIVISION DE MANTENIMIENTO</v>
      </c>
      <c r="H189" s="53" t="s">
        <v>11</v>
      </c>
      <c r="I189" s="62"/>
      <c r="J189" s="53" t="str">
        <f>_xlfn.XLOOKUP(Tabla15[[#This Row],[cargo]],Tabla612[CARGO],Tabla612[CATEGORIA DEL SERVIDOR],"FIJO")</f>
        <v>ESTATUTO SIMPLIFICADO</v>
      </c>
      <c r="K189" s="53" t="str">
        <f>IF(ISTEXT(Tabla15[[#This Row],[CARRERA]]),Tabla15[[#This Row],[CARRERA]],Tabla15[[#This Row],[STATUS]])</f>
        <v>ESTATUTO SIMPLIFICADO</v>
      </c>
      <c r="L189" s="63">
        <v>20000</v>
      </c>
      <c r="M189" s="67">
        <v>0</v>
      </c>
      <c r="N189" s="63">
        <v>608</v>
      </c>
      <c r="O189" s="63">
        <v>574</v>
      </c>
      <c r="P189" s="29">
        <f>ROUND(Tabla15[[#This Row],[sbruto]]-Tabla15[[#This Row],[sneto]]-Tabla15[[#This Row],[ISR]]-Tabla15[[#This Row],[SFS]]-Tabla15[[#This Row],[AFP]],2)</f>
        <v>25</v>
      </c>
      <c r="Q189" s="63">
        <v>18793</v>
      </c>
      <c r="R189" s="53" t="str">
        <f>_xlfn.XLOOKUP(Tabla15[[#This Row],[cedula]],Tabla8[Numero Documento],Tabla8[Gen])</f>
        <v>M</v>
      </c>
      <c r="S189" s="53" t="str">
        <f>_xlfn.XLOOKUP(Tabla15[[#This Row],[cedula]],Tabla8[Numero Documento],Tabla8[Lugar Designado Codigo])</f>
        <v>01.83.00.00.11.02.02</v>
      </c>
    </row>
    <row r="190" spans="1:19">
      <c r="A190" s="53" t="s">
        <v>3049</v>
      </c>
      <c r="B190" s="53" t="s">
        <v>2048</v>
      </c>
      <c r="C190" s="53" t="s">
        <v>3084</v>
      </c>
      <c r="D190" s="53" t="str">
        <f>Tabla15[[#This Row],[cedula]]&amp;Tabla15[[#This Row],[prog]]&amp;LEFT(Tabla15[[#This Row],[tipo]],3)</f>
        <v>0010107597601FIJ</v>
      </c>
      <c r="E190" s="53" t="s">
        <v>719</v>
      </c>
      <c r="F190" s="53" t="s">
        <v>3269</v>
      </c>
      <c r="G190" s="53" t="str">
        <f>_xlfn.XLOOKUP(Tabla15[[#This Row],[cedula]],Tabla8[Numero Documento],Tabla8[Lugar Designado])</f>
        <v>DIVISION DE MAYORDOMIA</v>
      </c>
      <c r="H190" s="53" t="s">
        <v>11</v>
      </c>
      <c r="I190" s="62"/>
      <c r="J190" s="53" t="str">
        <f>_xlfn.XLOOKUP(Tabla15[[#This Row],[cargo]],Tabla612[CARGO],Tabla612[CATEGORIA DEL SERVIDOR],"FIJO")</f>
        <v>FIJO</v>
      </c>
      <c r="K190" s="53" t="str">
        <f>IF(ISTEXT(Tabla15[[#This Row],[CARRERA]]),Tabla15[[#This Row],[CARRERA]],Tabla15[[#This Row],[STATUS]])</f>
        <v>FIJO</v>
      </c>
      <c r="L190" s="63">
        <v>35000</v>
      </c>
      <c r="M190" s="66">
        <v>0</v>
      </c>
      <c r="N190" s="63">
        <v>1064</v>
      </c>
      <c r="O190" s="63">
        <v>1004.5</v>
      </c>
      <c r="P190" s="29">
        <f>ROUND(Tabla15[[#This Row],[sbruto]]-Tabla15[[#This Row],[sneto]]-Tabla15[[#This Row],[ISR]]-Tabla15[[#This Row],[SFS]]-Tabla15[[#This Row],[AFP]],2)</f>
        <v>15947.26</v>
      </c>
      <c r="Q190" s="63">
        <v>16984.240000000002</v>
      </c>
      <c r="R190" s="53" t="str">
        <f>_xlfn.XLOOKUP(Tabla15[[#This Row],[cedula]],Tabla8[Numero Documento],Tabla8[Gen])</f>
        <v>M</v>
      </c>
      <c r="S190" s="53" t="str">
        <f>_xlfn.XLOOKUP(Tabla15[[#This Row],[cedula]],Tabla8[Numero Documento],Tabla8[Lugar Designado Codigo])</f>
        <v>01.83.00.00.11.02.03</v>
      </c>
    </row>
    <row r="191" spans="1:19">
      <c r="A191" s="53" t="s">
        <v>3049</v>
      </c>
      <c r="B191" s="53" t="s">
        <v>1357</v>
      </c>
      <c r="C191" s="53" t="s">
        <v>3084</v>
      </c>
      <c r="D191" s="53" t="str">
        <f>Tabla15[[#This Row],[cedula]]&amp;Tabla15[[#This Row],[prog]]&amp;LEFT(Tabla15[[#This Row],[tipo]],3)</f>
        <v>0010802971101FIJ</v>
      </c>
      <c r="E191" s="53" t="s">
        <v>709</v>
      </c>
      <c r="F191" s="53" t="s">
        <v>474</v>
      </c>
      <c r="G191" s="53" t="str">
        <f>_xlfn.XLOOKUP(Tabla15[[#This Row],[cedula]],Tabla8[Numero Documento],Tabla8[Lugar Designado])</f>
        <v>DIVISION DE MAYORDOMIA</v>
      </c>
      <c r="H191" s="53" t="s">
        <v>11</v>
      </c>
      <c r="I191" s="62" t="str">
        <f>_xlfn.XLOOKUP(Tabla15[[#This Row],[cedula]],TCARRERA[CEDULA],TCARRERA[CATEGORIA DEL SERVIDOR],"")</f>
        <v>CARRERA ADMINISTRATIVA</v>
      </c>
      <c r="J191" s="53" t="str">
        <f>_xlfn.XLOOKUP(Tabla15[[#This Row],[cargo]],Tabla612[CARGO],Tabla612[CATEGORIA DEL SERVIDOR],"FIJO")</f>
        <v>ESTATUTO SIMPLIFICADO</v>
      </c>
      <c r="K191" s="53" t="str">
        <f>IF(ISTEXT(Tabla15[[#This Row],[CARRERA]]),Tabla15[[#This Row],[CARRERA]],Tabla15[[#This Row],[STATUS]])</f>
        <v>CARRERA ADMINISTRATIVA</v>
      </c>
      <c r="L191" s="63">
        <v>25000</v>
      </c>
      <c r="M191" s="66">
        <v>0</v>
      </c>
      <c r="N191" s="63">
        <v>760</v>
      </c>
      <c r="O191" s="63">
        <v>717.5</v>
      </c>
      <c r="P191" s="29">
        <f>ROUND(Tabla15[[#This Row],[sbruto]]-Tabla15[[#This Row],[sneto]]-Tabla15[[#This Row],[ISR]]-Tabla15[[#This Row],[SFS]]-Tabla15[[#This Row],[AFP]],2)</f>
        <v>11878.61</v>
      </c>
      <c r="Q191" s="63">
        <v>11643.89</v>
      </c>
      <c r="R191" s="53" t="str">
        <f>_xlfn.XLOOKUP(Tabla15[[#This Row],[cedula]],Tabla8[Numero Documento],Tabla8[Gen])</f>
        <v>M</v>
      </c>
      <c r="S191" s="53" t="str">
        <f>_xlfn.XLOOKUP(Tabla15[[#This Row],[cedula]],Tabla8[Numero Documento],Tabla8[Lugar Designado Codigo])</f>
        <v>01.83.00.00.11.02.03</v>
      </c>
    </row>
    <row r="192" spans="1:19">
      <c r="A192" s="53" t="s">
        <v>3049</v>
      </c>
      <c r="B192" s="53" t="s">
        <v>1364</v>
      </c>
      <c r="C192" s="53" t="s">
        <v>3084</v>
      </c>
      <c r="D192" s="53" t="str">
        <f>Tabla15[[#This Row],[cedula]]&amp;Tabla15[[#This Row],[prog]]&amp;LEFT(Tabla15[[#This Row],[tipo]],3)</f>
        <v>0010155185101FIJ</v>
      </c>
      <c r="E192" s="53" t="s">
        <v>711</v>
      </c>
      <c r="F192" s="53" t="s">
        <v>128</v>
      </c>
      <c r="G192" s="53" t="str">
        <f>_xlfn.XLOOKUP(Tabla15[[#This Row],[cedula]],Tabla8[Numero Documento],Tabla8[Lugar Designado])</f>
        <v>DIVISION DE MAYORDOMIA</v>
      </c>
      <c r="H192" s="53" t="s">
        <v>11</v>
      </c>
      <c r="I192" s="62" t="str">
        <f>_xlfn.XLOOKUP(Tabla15[[#This Row],[cedula]],TCARRERA[CEDULA],TCARRERA[CATEGORIA DEL SERVIDOR],"")</f>
        <v>CARRERA ADMINISTRATIVA</v>
      </c>
      <c r="J192" s="53" t="str">
        <f>_xlfn.XLOOKUP(Tabla15[[#This Row],[cargo]],Tabla612[CARGO],Tabla612[CATEGORIA DEL SERVIDOR],"FIJO")</f>
        <v>ESTATUTO SIMPLIFICADO</v>
      </c>
      <c r="K192" s="53" t="str">
        <f>IF(ISTEXT(Tabla15[[#This Row],[CARRERA]]),Tabla15[[#This Row],[CARRERA]],Tabla15[[#This Row],[STATUS]])</f>
        <v>CARRERA ADMINISTRATIVA</v>
      </c>
      <c r="L192" s="63">
        <v>22000</v>
      </c>
      <c r="M192" s="66">
        <v>0</v>
      </c>
      <c r="N192" s="63">
        <v>668.8</v>
      </c>
      <c r="O192" s="63">
        <v>631.4</v>
      </c>
      <c r="P192" s="29">
        <f>ROUND(Tabla15[[#This Row],[sbruto]]-Tabla15[[#This Row],[sneto]]-Tabla15[[#This Row],[ISR]]-Tabla15[[#This Row],[SFS]]-Tabla15[[#This Row],[AFP]],2)</f>
        <v>7808.58</v>
      </c>
      <c r="Q192" s="63">
        <v>12891.22</v>
      </c>
      <c r="R192" s="53" t="str">
        <f>_xlfn.XLOOKUP(Tabla15[[#This Row],[cedula]],Tabla8[Numero Documento],Tabla8[Gen])</f>
        <v>M</v>
      </c>
      <c r="S192" s="53" t="str">
        <f>_xlfn.XLOOKUP(Tabla15[[#This Row],[cedula]],Tabla8[Numero Documento],Tabla8[Lugar Designado Codigo])</f>
        <v>01.83.00.00.11.02.03</v>
      </c>
    </row>
    <row r="193" spans="1:19">
      <c r="A193" s="53" t="s">
        <v>3049</v>
      </c>
      <c r="B193" s="53" t="s">
        <v>1381</v>
      </c>
      <c r="C193" s="53" t="s">
        <v>3084</v>
      </c>
      <c r="D193" s="53" t="str">
        <f>Tabla15[[#This Row],[cedula]]&amp;Tabla15[[#This Row],[prog]]&amp;LEFT(Tabla15[[#This Row],[tipo]],3)</f>
        <v>0010037033701FIJ</v>
      </c>
      <c r="E193" s="53" t="s">
        <v>714</v>
      </c>
      <c r="F193" s="53" t="s">
        <v>8</v>
      </c>
      <c r="G193" s="53" t="str">
        <f>_xlfn.XLOOKUP(Tabla15[[#This Row],[cedula]],Tabla8[Numero Documento],Tabla8[Lugar Designado])</f>
        <v>DIVISION DE MAYORDOMIA</v>
      </c>
      <c r="H193" s="53" t="s">
        <v>11</v>
      </c>
      <c r="I193" s="62" t="str">
        <f>_xlfn.XLOOKUP(Tabla15[[#This Row],[cedula]],TCARRERA[CEDULA],TCARRERA[CATEGORIA DEL SERVIDOR],"")</f>
        <v>CARRERA ADMINISTRATIVA</v>
      </c>
      <c r="J193" s="53" t="str">
        <f>_xlfn.XLOOKUP(Tabla15[[#This Row],[cargo]],Tabla612[CARGO],Tabla612[CATEGORIA DEL SERVIDOR],"FIJO")</f>
        <v>ESTATUTO SIMPLIFICADO</v>
      </c>
      <c r="K193" s="53" t="str">
        <f>IF(ISTEXT(Tabla15[[#This Row],[CARRERA]]),Tabla15[[#This Row],[CARRERA]],Tabla15[[#This Row],[STATUS]])</f>
        <v>CARRERA ADMINISTRATIVA</v>
      </c>
      <c r="L193" s="63">
        <v>22000</v>
      </c>
      <c r="M193" s="67">
        <v>0</v>
      </c>
      <c r="N193" s="63">
        <v>668.8</v>
      </c>
      <c r="O193" s="63">
        <v>631.4</v>
      </c>
      <c r="P193" s="29">
        <f>ROUND(Tabla15[[#This Row],[sbruto]]-Tabla15[[#This Row],[sneto]]-Tabla15[[#This Row],[ISR]]-Tabla15[[#This Row],[SFS]]-Tabla15[[#This Row],[AFP]],2)</f>
        <v>14424.29</v>
      </c>
      <c r="Q193" s="63">
        <v>6275.51</v>
      </c>
      <c r="R193" s="53" t="str">
        <f>_xlfn.XLOOKUP(Tabla15[[#This Row],[cedula]],Tabla8[Numero Documento],Tabla8[Gen])</f>
        <v>M</v>
      </c>
      <c r="S193" s="53" t="str">
        <f>_xlfn.XLOOKUP(Tabla15[[#This Row],[cedula]],Tabla8[Numero Documento],Tabla8[Lugar Designado Codigo])</f>
        <v>01.83.00.00.11.02.03</v>
      </c>
    </row>
    <row r="194" spans="1:19">
      <c r="A194" s="53" t="s">
        <v>3049</v>
      </c>
      <c r="B194" s="53" t="s">
        <v>2214</v>
      </c>
      <c r="C194" s="53" t="s">
        <v>3084</v>
      </c>
      <c r="D194" s="53" t="str">
        <f>Tabla15[[#This Row],[cedula]]&amp;Tabla15[[#This Row],[prog]]&amp;LEFT(Tabla15[[#This Row],[tipo]],3)</f>
        <v>0130038382301FIJ</v>
      </c>
      <c r="E194" s="53" t="s">
        <v>713</v>
      </c>
      <c r="F194" s="53" t="s">
        <v>128</v>
      </c>
      <c r="G194" s="53" t="str">
        <f>_xlfn.XLOOKUP(Tabla15[[#This Row],[cedula]],Tabla8[Numero Documento],Tabla8[Lugar Designado])</f>
        <v>DIVISION DE MAYORDOMIA</v>
      </c>
      <c r="H194" s="53" t="s">
        <v>11</v>
      </c>
      <c r="I194" s="62"/>
      <c r="J194" s="53" t="str">
        <f>_xlfn.XLOOKUP(Tabla15[[#This Row],[cargo]],Tabla612[CARGO],Tabla612[CATEGORIA DEL SERVIDOR],"FIJO")</f>
        <v>ESTATUTO SIMPLIFICADO</v>
      </c>
      <c r="K194" s="53" t="str">
        <f>IF(ISTEXT(Tabla15[[#This Row],[CARRERA]]),Tabla15[[#This Row],[CARRERA]],Tabla15[[#This Row],[STATUS]])</f>
        <v>ESTATUTO SIMPLIFICADO</v>
      </c>
      <c r="L194" s="63">
        <v>22000</v>
      </c>
      <c r="M194" s="65">
        <v>0</v>
      </c>
      <c r="N194" s="63">
        <v>668.8</v>
      </c>
      <c r="O194" s="63">
        <v>631.4</v>
      </c>
      <c r="P194" s="29">
        <f>ROUND(Tabla15[[#This Row],[sbruto]]-Tabla15[[#This Row],[sneto]]-Tabla15[[#This Row],[ISR]]-Tabla15[[#This Row],[SFS]]-Tabla15[[#This Row],[AFP]],2)</f>
        <v>1071</v>
      </c>
      <c r="Q194" s="63">
        <v>19628.8</v>
      </c>
      <c r="R194" s="53" t="str">
        <f>_xlfn.XLOOKUP(Tabla15[[#This Row],[cedula]],Tabla8[Numero Documento],Tabla8[Gen])</f>
        <v>M</v>
      </c>
      <c r="S194" s="53" t="str">
        <f>_xlfn.XLOOKUP(Tabla15[[#This Row],[cedula]],Tabla8[Numero Documento],Tabla8[Lugar Designado Codigo])</f>
        <v>01.83.00.00.11.02.03</v>
      </c>
    </row>
    <row r="195" spans="1:19">
      <c r="A195" s="53" t="s">
        <v>3049</v>
      </c>
      <c r="B195" s="53" t="s">
        <v>1324</v>
      </c>
      <c r="C195" s="53" t="s">
        <v>3084</v>
      </c>
      <c r="D195" s="53" t="str">
        <f>Tabla15[[#This Row],[cedula]]&amp;Tabla15[[#This Row],[prog]]&amp;LEFT(Tabla15[[#This Row],[tipo]],3)</f>
        <v>0010352890701FIJ</v>
      </c>
      <c r="E195" s="53" t="s">
        <v>702</v>
      </c>
      <c r="F195" s="53" t="s">
        <v>8</v>
      </c>
      <c r="G195" s="53" t="str">
        <f>_xlfn.XLOOKUP(Tabla15[[#This Row],[cedula]],Tabla8[Numero Documento],Tabla8[Lugar Designado])</f>
        <v>DIVISION DE MAYORDOMIA</v>
      </c>
      <c r="H195" s="53" t="s">
        <v>11</v>
      </c>
      <c r="I195" s="62" t="str">
        <f>_xlfn.XLOOKUP(Tabla15[[#This Row],[cedula]],TCARRERA[CEDULA],TCARRERA[CATEGORIA DEL SERVIDOR],"")</f>
        <v>CARRERA ADMINISTRATIVA</v>
      </c>
      <c r="J195" s="53" t="str">
        <f>_xlfn.XLOOKUP(Tabla15[[#This Row],[cargo]],Tabla612[CARGO],Tabla612[CATEGORIA DEL SERVIDOR],"FIJO")</f>
        <v>ESTATUTO SIMPLIFICADO</v>
      </c>
      <c r="K195" s="53" t="str">
        <f>IF(ISTEXT(Tabla15[[#This Row],[CARRERA]]),Tabla15[[#This Row],[CARRERA]],Tabla15[[#This Row],[STATUS]])</f>
        <v>CARRERA ADMINISTRATIVA</v>
      </c>
      <c r="L195" s="63">
        <v>20000</v>
      </c>
      <c r="M195" s="66">
        <v>0</v>
      </c>
      <c r="N195" s="63">
        <v>608</v>
      </c>
      <c r="O195" s="63">
        <v>574</v>
      </c>
      <c r="P195" s="29">
        <f>ROUND(Tabla15[[#This Row],[sbruto]]-Tabla15[[#This Row],[sneto]]-Tabla15[[#This Row],[ISR]]-Tabla15[[#This Row],[SFS]]-Tabla15[[#This Row],[AFP]],2)</f>
        <v>10177.219999999999</v>
      </c>
      <c r="Q195" s="63">
        <v>8640.7800000000007</v>
      </c>
      <c r="R195" s="53" t="str">
        <f>_xlfn.XLOOKUP(Tabla15[[#This Row],[cedula]],Tabla8[Numero Documento],Tabla8[Gen])</f>
        <v>F</v>
      </c>
      <c r="S195" s="53" t="str">
        <f>_xlfn.XLOOKUP(Tabla15[[#This Row],[cedula]],Tabla8[Numero Documento],Tabla8[Lugar Designado Codigo])</f>
        <v>01.83.00.00.11.02.03</v>
      </c>
    </row>
    <row r="196" spans="1:19">
      <c r="A196" s="53" t="s">
        <v>3049</v>
      </c>
      <c r="B196" s="53" t="s">
        <v>1354</v>
      </c>
      <c r="C196" s="53" t="s">
        <v>3084</v>
      </c>
      <c r="D196" s="53" t="str">
        <f>Tabla15[[#This Row],[cedula]]&amp;Tabla15[[#This Row],[prog]]&amp;LEFT(Tabla15[[#This Row],[tipo]],3)</f>
        <v>0011767798901FIJ</v>
      </c>
      <c r="E196" s="53" t="s">
        <v>708</v>
      </c>
      <c r="F196" s="53" t="s">
        <v>8</v>
      </c>
      <c r="G196" s="53" t="str">
        <f>_xlfn.XLOOKUP(Tabla15[[#This Row],[cedula]],Tabla8[Numero Documento],Tabla8[Lugar Designado])</f>
        <v>DIVISION DE MAYORDOMIA</v>
      </c>
      <c r="H196" s="53" t="s">
        <v>11</v>
      </c>
      <c r="I196" s="62" t="str">
        <f>_xlfn.XLOOKUP(Tabla15[[#This Row],[cedula]],TCARRERA[CEDULA],TCARRERA[CATEGORIA DEL SERVIDOR],"")</f>
        <v>CARRERA ADMINISTRATIVA</v>
      </c>
      <c r="J196" s="53" t="str">
        <f>_xlfn.XLOOKUP(Tabla15[[#This Row],[cargo]],Tabla612[CARGO],Tabla612[CATEGORIA DEL SERVIDOR],"FIJO")</f>
        <v>ESTATUTO SIMPLIFICADO</v>
      </c>
      <c r="K196" s="53" t="str">
        <f>IF(ISTEXT(Tabla15[[#This Row],[CARRERA]]),Tabla15[[#This Row],[CARRERA]],Tabla15[[#This Row],[STATUS]])</f>
        <v>CARRERA ADMINISTRATIVA</v>
      </c>
      <c r="L196" s="63">
        <v>20000</v>
      </c>
      <c r="M196" s="67">
        <v>0</v>
      </c>
      <c r="N196" s="63">
        <v>608</v>
      </c>
      <c r="O196" s="63">
        <v>574</v>
      </c>
      <c r="P196" s="29">
        <f>ROUND(Tabla15[[#This Row],[sbruto]]-Tabla15[[#This Row],[sneto]]-Tabla15[[#This Row],[ISR]]-Tabla15[[#This Row],[SFS]]-Tabla15[[#This Row],[AFP]],2)</f>
        <v>14365.11</v>
      </c>
      <c r="Q196" s="63">
        <v>4452.8900000000003</v>
      </c>
      <c r="R196" s="53" t="str">
        <f>_xlfn.XLOOKUP(Tabla15[[#This Row],[cedula]],Tabla8[Numero Documento],Tabla8[Gen])</f>
        <v>F</v>
      </c>
      <c r="S196" s="53" t="str">
        <f>_xlfn.XLOOKUP(Tabla15[[#This Row],[cedula]],Tabla8[Numero Documento],Tabla8[Lugar Designado Codigo])</f>
        <v>01.83.00.00.11.02.03</v>
      </c>
    </row>
    <row r="197" spans="1:19">
      <c r="A197" s="53" t="s">
        <v>3049</v>
      </c>
      <c r="B197" s="53" t="s">
        <v>2056</v>
      </c>
      <c r="C197" s="53" t="s">
        <v>3084</v>
      </c>
      <c r="D197" s="53" t="str">
        <f>Tabla15[[#This Row],[cedula]]&amp;Tabla15[[#This Row],[prog]]&amp;LEFT(Tabla15[[#This Row],[tipo]],3)</f>
        <v>0011541568901FIJ</v>
      </c>
      <c r="E197" s="53" t="s">
        <v>1281</v>
      </c>
      <c r="F197" s="53" t="s">
        <v>8</v>
      </c>
      <c r="G197" s="53" t="str">
        <f>_xlfn.XLOOKUP(Tabla15[[#This Row],[cedula]],Tabla8[Numero Documento],Tabla8[Lugar Designado])</f>
        <v>DIVISION DE MAYORDOMIA</v>
      </c>
      <c r="H197" s="53" t="s">
        <v>11</v>
      </c>
      <c r="I197" s="62"/>
      <c r="J197" s="53" t="str">
        <f>_xlfn.XLOOKUP(Tabla15[[#This Row],[cargo]],Tabla612[CARGO],Tabla612[CATEGORIA DEL SERVIDOR],"FIJO")</f>
        <v>ESTATUTO SIMPLIFICADO</v>
      </c>
      <c r="K197" s="53" t="str">
        <f>IF(ISTEXT(Tabla15[[#This Row],[CARRERA]]),Tabla15[[#This Row],[CARRERA]],Tabla15[[#This Row],[STATUS]])</f>
        <v>ESTATUTO SIMPLIFICADO</v>
      </c>
      <c r="L197" s="63">
        <v>20000</v>
      </c>
      <c r="M197" s="67">
        <v>0</v>
      </c>
      <c r="N197" s="63">
        <v>608</v>
      </c>
      <c r="O197" s="63">
        <v>574</v>
      </c>
      <c r="P197" s="29">
        <f>ROUND(Tabla15[[#This Row],[sbruto]]-Tabla15[[#This Row],[sneto]]-Tabla15[[#This Row],[ISR]]-Tabla15[[#This Row],[SFS]]-Tabla15[[#This Row],[AFP]],2)</f>
        <v>11863.87</v>
      </c>
      <c r="Q197" s="63">
        <v>6954.13</v>
      </c>
      <c r="R197" s="53" t="str">
        <f>_xlfn.XLOOKUP(Tabla15[[#This Row],[cedula]],Tabla8[Numero Documento],Tabla8[Gen])</f>
        <v>F</v>
      </c>
      <c r="S197" s="53" t="str">
        <f>_xlfn.XLOOKUP(Tabla15[[#This Row],[cedula]],Tabla8[Numero Documento],Tabla8[Lugar Designado Codigo])</f>
        <v>01.83.00.00.11.02.03</v>
      </c>
    </row>
    <row r="198" spans="1:19">
      <c r="A198" s="53" t="s">
        <v>3049</v>
      </c>
      <c r="B198" s="53" t="s">
        <v>2112</v>
      </c>
      <c r="C198" s="53" t="s">
        <v>3084</v>
      </c>
      <c r="D198" s="53" t="str">
        <f>Tabla15[[#This Row],[cedula]]&amp;Tabla15[[#This Row],[prog]]&amp;LEFT(Tabla15[[#This Row],[tipo]],3)</f>
        <v>0200009165801FIJ</v>
      </c>
      <c r="E198" s="53" t="s">
        <v>3364</v>
      </c>
      <c r="F198" s="53" t="s">
        <v>8</v>
      </c>
      <c r="G198" s="53" t="str">
        <f>_xlfn.XLOOKUP(Tabla15[[#This Row],[cedula]],Tabla8[Numero Documento],Tabla8[Lugar Designado])</f>
        <v>DIVISION DE MAYORDOMIA</v>
      </c>
      <c r="H198" s="53" t="s">
        <v>11</v>
      </c>
      <c r="I198" s="62"/>
      <c r="J198" s="53" t="str">
        <f>_xlfn.XLOOKUP(Tabla15[[#This Row],[cargo]],Tabla612[CARGO],Tabla612[CATEGORIA DEL SERVIDOR],"FIJO")</f>
        <v>ESTATUTO SIMPLIFICADO</v>
      </c>
      <c r="K198" s="53" t="str">
        <f>IF(ISTEXT(Tabla15[[#This Row],[CARRERA]]),Tabla15[[#This Row],[CARRERA]],Tabla15[[#This Row],[STATUS]])</f>
        <v>ESTATUTO SIMPLIFICADO</v>
      </c>
      <c r="L198" s="63">
        <v>20000</v>
      </c>
      <c r="M198" s="66">
        <v>0</v>
      </c>
      <c r="N198" s="63">
        <v>608</v>
      </c>
      <c r="O198" s="63">
        <v>574</v>
      </c>
      <c r="P198" s="29">
        <f>ROUND(Tabla15[[#This Row],[sbruto]]-Tabla15[[#This Row],[sneto]]-Tabla15[[#This Row],[ISR]]-Tabla15[[#This Row],[SFS]]-Tabla15[[#This Row],[AFP]],2)</f>
        <v>9405.67</v>
      </c>
      <c r="Q198" s="63">
        <v>9412.33</v>
      </c>
      <c r="R198" s="53" t="str">
        <f>_xlfn.XLOOKUP(Tabla15[[#This Row],[cedula]],Tabla8[Numero Documento],Tabla8[Gen])</f>
        <v>M</v>
      </c>
      <c r="S198" s="53" t="str">
        <f>_xlfn.XLOOKUP(Tabla15[[#This Row],[cedula]],Tabla8[Numero Documento],Tabla8[Lugar Designado Codigo])</f>
        <v>01.83.00.00.11.02.03</v>
      </c>
    </row>
    <row r="199" spans="1:19">
      <c r="A199" s="53" t="s">
        <v>3049</v>
      </c>
      <c r="B199" s="53" t="s">
        <v>2122</v>
      </c>
      <c r="C199" s="53" t="s">
        <v>3084</v>
      </c>
      <c r="D199" s="53" t="str">
        <f>Tabla15[[#This Row],[cedula]]&amp;Tabla15[[#This Row],[prog]]&amp;LEFT(Tabla15[[#This Row],[tipo]],3)</f>
        <v>0011887168001FIJ</v>
      </c>
      <c r="E199" s="53" t="s">
        <v>704</v>
      </c>
      <c r="F199" s="53" t="s">
        <v>128</v>
      </c>
      <c r="G199" s="53" t="str">
        <f>_xlfn.XLOOKUP(Tabla15[[#This Row],[cedula]],Tabla8[Numero Documento],Tabla8[Lugar Designado])</f>
        <v>DIVISION DE MAYORDOMIA</v>
      </c>
      <c r="H199" s="53" t="s">
        <v>11</v>
      </c>
      <c r="I199" s="62"/>
      <c r="J199" s="53" t="str">
        <f>_xlfn.XLOOKUP(Tabla15[[#This Row],[cargo]],Tabla612[CARGO],Tabla612[CATEGORIA DEL SERVIDOR],"FIJO")</f>
        <v>ESTATUTO SIMPLIFICADO</v>
      </c>
      <c r="K199" s="53" t="str">
        <f>IF(ISTEXT(Tabla15[[#This Row],[CARRERA]]),Tabla15[[#This Row],[CARRERA]],Tabla15[[#This Row],[STATUS]])</f>
        <v>ESTATUTO SIMPLIFICADO</v>
      </c>
      <c r="L199" s="63">
        <v>20000</v>
      </c>
      <c r="M199" s="66">
        <v>0</v>
      </c>
      <c r="N199" s="63">
        <v>608</v>
      </c>
      <c r="O199" s="63">
        <v>574</v>
      </c>
      <c r="P199" s="29">
        <f>ROUND(Tabla15[[#This Row],[sbruto]]-Tabla15[[#This Row],[sneto]]-Tabla15[[#This Row],[ISR]]-Tabla15[[#This Row],[SFS]]-Tabla15[[#This Row],[AFP]],2)</f>
        <v>14883.83</v>
      </c>
      <c r="Q199" s="63">
        <v>3934.17</v>
      </c>
      <c r="R199" s="53" t="str">
        <f>_xlfn.XLOOKUP(Tabla15[[#This Row],[cedula]],Tabla8[Numero Documento],Tabla8[Gen])</f>
        <v>M</v>
      </c>
      <c r="S199" s="53" t="str">
        <f>_xlfn.XLOOKUP(Tabla15[[#This Row],[cedula]],Tabla8[Numero Documento],Tabla8[Lugar Designado Codigo])</f>
        <v>01.83.00.00.11.02.03</v>
      </c>
    </row>
    <row r="200" spans="1:19">
      <c r="A200" s="53" t="s">
        <v>3049</v>
      </c>
      <c r="B200" s="53" t="s">
        <v>2175</v>
      </c>
      <c r="C200" s="53" t="s">
        <v>3084</v>
      </c>
      <c r="D200" s="53" t="str">
        <f>Tabla15[[#This Row],[cedula]]&amp;Tabla15[[#This Row],[prog]]&amp;LEFT(Tabla15[[#This Row],[tipo]],3)</f>
        <v>0010264807801FIJ</v>
      </c>
      <c r="E200" s="53" t="s">
        <v>706</v>
      </c>
      <c r="F200" s="53" t="s">
        <v>8</v>
      </c>
      <c r="G200" s="53" t="str">
        <f>_xlfn.XLOOKUP(Tabla15[[#This Row],[cedula]],Tabla8[Numero Documento],Tabla8[Lugar Designado])</f>
        <v>DIVISION DE MAYORDOMIA</v>
      </c>
      <c r="H200" s="53" t="s">
        <v>11</v>
      </c>
      <c r="I200" s="62"/>
      <c r="J200" s="53" t="str">
        <f>_xlfn.XLOOKUP(Tabla15[[#This Row],[cargo]],Tabla612[CARGO],Tabla612[CATEGORIA DEL SERVIDOR],"FIJO")</f>
        <v>ESTATUTO SIMPLIFICADO</v>
      </c>
      <c r="K200" s="53" t="str">
        <f>IF(ISTEXT(Tabla15[[#This Row],[CARRERA]]),Tabla15[[#This Row],[CARRERA]],Tabla15[[#This Row],[STATUS]])</f>
        <v>ESTATUTO SIMPLIFICADO</v>
      </c>
      <c r="L200" s="63">
        <v>20000</v>
      </c>
      <c r="M200" s="66">
        <v>0</v>
      </c>
      <c r="N200" s="63">
        <v>608</v>
      </c>
      <c r="O200" s="63">
        <v>574</v>
      </c>
      <c r="P200" s="29">
        <f>ROUND(Tabla15[[#This Row],[sbruto]]-Tabla15[[#This Row],[sneto]]-Tabla15[[#This Row],[ISR]]-Tabla15[[#This Row],[SFS]]-Tabla15[[#This Row],[AFP]],2)</f>
        <v>8609.7900000000009</v>
      </c>
      <c r="Q200" s="63">
        <v>10208.209999999999</v>
      </c>
      <c r="R200" s="53" t="str">
        <f>_xlfn.XLOOKUP(Tabla15[[#This Row],[cedula]],Tabla8[Numero Documento],Tabla8[Gen])</f>
        <v>F</v>
      </c>
      <c r="S200" s="53" t="str">
        <f>_xlfn.XLOOKUP(Tabla15[[#This Row],[cedula]],Tabla8[Numero Documento],Tabla8[Lugar Designado Codigo])</f>
        <v>01.83.00.00.11.02.03</v>
      </c>
    </row>
    <row r="201" spans="1:19">
      <c r="A201" s="53" t="s">
        <v>3049</v>
      </c>
      <c r="B201" s="53" t="s">
        <v>2198</v>
      </c>
      <c r="C201" s="53" t="s">
        <v>3084</v>
      </c>
      <c r="D201" s="53" t="str">
        <f>Tabla15[[#This Row],[cedula]]&amp;Tabla15[[#This Row],[prog]]&amp;LEFT(Tabla15[[#This Row],[tipo]],3)</f>
        <v>0010010460301FIJ</v>
      </c>
      <c r="E201" s="53" t="s">
        <v>712</v>
      </c>
      <c r="F201" s="53" t="s">
        <v>8</v>
      </c>
      <c r="G201" s="53" t="str">
        <f>_xlfn.XLOOKUP(Tabla15[[#This Row],[cedula]],Tabla8[Numero Documento],Tabla8[Lugar Designado])</f>
        <v>DIVISION DE MAYORDOMIA</v>
      </c>
      <c r="H201" s="53" t="s">
        <v>11</v>
      </c>
      <c r="I201" s="62"/>
      <c r="J201" s="53" t="str">
        <f>_xlfn.XLOOKUP(Tabla15[[#This Row],[cargo]],Tabla612[CARGO],Tabla612[CATEGORIA DEL SERVIDOR],"FIJO")</f>
        <v>ESTATUTO SIMPLIFICADO</v>
      </c>
      <c r="K201" s="53" t="str">
        <f>IF(ISTEXT(Tabla15[[#This Row],[CARRERA]]),Tabla15[[#This Row],[CARRERA]],Tabla15[[#This Row],[STATUS]])</f>
        <v>ESTATUTO SIMPLIFICADO</v>
      </c>
      <c r="L201" s="63">
        <v>20000</v>
      </c>
      <c r="M201" s="67">
        <v>0</v>
      </c>
      <c r="N201" s="63">
        <v>608</v>
      </c>
      <c r="O201" s="63">
        <v>574</v>
      </c>
      <c r="P201" s="29">
        <f>ROUND(Tabla15[[#This Row],[sbruto]]-Tabla15[[#This Row],[sneto]]-Tabla15[[#This Row],[ISR]]-Tabla15[[#This Row],[SFS]]-Tabla15[[#This Row],[AFP]],2)</f>
        <v>1921</v>
      </c>
      <c r="Q201" s="63">
        <v>16897</v>
      </c>
      <c r="R201" s="53" t="str">
        <f>_xlfn.XLOOKUP(Tabla15[[#This Row],[cedula]],Tabla8[Numero Documento],Tabla8[Gen])</f>
        <v>F</v>
      </c>
      <c r="S201" s="53" t="str">
        <f>_xlfn.XLOOKUP(Tabla15[[#This Row],[cedula]],Tabla8[Numero Documento],Tabla8[Lugar Designado Codigo])</f>
        <v>01.83.00.00.11.02.03</v>
      </c>
    </row>
    <row r="202" spans="1:19">
      <c r="A202" s="53" t="s">
        <v>3049</v>
      </c>
      <c r="B202" s="53" t="s">
        <v>3441</v>
      </c>
      <c r="C202" s="53" t="s">
        <v>3084</v>
      </c>
      <c r="D202" s="53" t="str">
        <f>Tabla15[[#This Row],[cedula]]&amp;Tabla15[[#This Row],[prog]]&amp;LEFT(Tabla15[[#This Row],[tipo]],3)</f>
        <v>0011096857501FIJ</v>
      </c>
      <c r="E202" s="53" t="s">
        <v>3440</v>
      </c>
      <c r="F202" s="53" t="s">
        <v>8</v>
      </c>
      <c r="G202" s="53" t="str">
        <f>_xlfn.XLOOKUP(Tabla15[[#This Row],[cedula]],Tabla8[Numero Documento],Tabla8[Lugar Designado])</f>
        <v>DIVISION DE MAYORDOMIA</v>
      </c>
      <c r="H202" s="53" t="s">
        <v>11</v>
      </c>
      <c r="I202" s="62"/>
      <c r="J202" s="53" t="str">
        <f>_xlfn.XLOOKUP(Tabla15[[#This Row],[cargo]],Tabla612[CARGO],Tabla612[CATEGORIA DEL SERVIDOR],"FIJO")</f>
        <v>ESTATUTO SIMPLIFICADO</v>
      </c>
      <c r="K202" s="53" t="str">
        <f>IF(ISTEXT(Tabla15[[#This Row],[CARRERA]]),Tabla15[[#This Row],[CARRERA]],Tabla15[[#This Row],[STATUS]])</f>
        <v>ESTATUTO SIMPLIFICADO</v>
      </c>
      <c r="L202" s="63">
        <v>17000</v>
      </c>
      <c r="M202" s="66">
        <v>0</v>
      </c>
      <c r="N202" s="63">
        <v>516.79999999999995</v>
      </c>
      <c r="O202" s="63">
        <v>487.9</v>
      </c>
      <c r="P202" s="29">
        <f>ROUND(Tabla15[[#This Row],[sbruto]]-Tabla15[[#This Row],[sneto]]-Tabla15[[#This Row],[ISR]]-Tabla15[[#This Row],[SFS]]-Tabla15[[#This Row],[AFP]],2)</f>
        <v>25</v>
      </c>
      <c r="Q202" s="63">
        <v>15970.3</v>
      </c>
      <c r="R202" s="53" t="str">
        <f>_xlfn.XLOOKUP(Tabla15[[#This Row],[cedula]],Tabla8[Numero Documento],Tabla8[Gen])</f>
        <v>F</v>
      </c>
      <c r="S202" s="53" t="str">
        <f>_xlfn.XLOOKUP(Tabla15[[#This Row],[cedula]],Tabla8[Numero Documento],Tabla8[Lugar Designado Codigo])</f>
        <v>01.83.00.00.11.02.03</v>
      </c>
    </row>
    <row r="203" spans="1:19">
      <c r="A203" s="53" t="s">
        <v>3049</v>
      </c>
      <c r="B203" s="53" t="s">
        <v>2269</v>
      </c>
      <c r="C203" s="53" t="s">
        <v>3084</v>
      </c>
      <c r="D203" s="53" t="str">
        <f>Tabla15[[#This Row],[cedula]]&amp;Tabla15[[#This Row],[prog]]&amp;LEFT(Tabla15[[#This Row],[tipo]],3)</f>
        <v>0011700068701FIJ</v>
      </c>
      <c r="E203" s="53" t="s">
        <v>1284</v>
      </c>
      <c r="F203" s="53" t="s">
        <v>8</v>
      </c>
      <c r="G203" s="53" t="str">
        <f>_xlfn.XLOOKUP(Tabla15[[#This Row],[cedula]],Tabla8[Numero Documento],Tabla8[Lugar Designado])</f>
        <v>DIVISION DE MAYORDOMIA</v>
      </c>
      <c r="H203" s="53" t="s">
        <v>11</v>
      </c>
      <c r="I203" s="62"/>
      <c r="J203" s="53" t="str">
        <f>_xlfn.XLOOKUP(Tabla15[[#This Row],[cargo]],Tabla612[CARGO],Tabla612[CATEGORIA DEL SERVIDOR],"FIJO")</f>
        <v>ESTATUTO SIMPLIFICADO</v>
      </c>
      <c r="K203" s="53" t="str">
        <f>IF(ISTEXT(Tabla15[[#This Row],[CARRERA]]),Tabla15[[#This Row],[CARRERA]],Tabla15[[#This Row],[STATUS]])</f>
        <v>ESTATUTO SIMPLIFICADO</v>
      </c>
      <c r="L203" s="63">
        <v>16500</v>
      </c>
      <c r="M203" s="66">
        <v>0</v>
      </c>
      <c r="N203" s="63">
        <v>501.6</v>
      </c>
      <c r="O203" s="63">
        <v>473.55</v>
      </c>
      <c r="P203" s="29">
        <f>ROUND(Tabla15[[#This Row],[sbruto]]-Tabla15[[#This Row],[sneto]]-Tabla15[[#This Row],[ISR]]-Tabla15[[#This Row],[SFS]]-Tabla15[[#This Row],[AFP]],2)</f>
        <v>1071</v>
      </c>
      <c r="Q203" s="63">
        <v>14453.85</v>
      </c>
      <c r="R203" s="53" t="str">
        <f>_xlfn.XLOOKUP(Tabla15[[#This Row],[cedula]],Tabla8[Numero Documento],Tabla8[Gen])</f>
        <v>F</v>
      </c>
      <c r="S203" s="53" t="str">
        <f>_xlfn.XLOOKUP(Tabla15[[#This Row],[cedula]],Tabla8[Numero Documento],Tabla8[Lugar Designado Codigo])</f>
        <v>01.83.00.00.11.02.03</v>
      </c>
    </row>
    <row r="204" spans="1:19">
      <c r="A204" s="53" t="s">
        <v>3049</v>
      </c>
      <c r="B204" s="53" t="s">
        <v>2053</v>
      </c>
      <c r="C204" s="53" t="s">
        <v>3084</v>
      </c>
      <c r="D204" s="53" t="str">
        <f>Tabla15[[#This Row],[cedula]]&amp;Tabla15[[#This Row],[prog]]&amp;LEFT(Tabla15[[#This Row],[tipo]],3)</f>
        <v>4022945310101FIJ</v>
      </c>
      <c r="E204" s="53" t="s">
        <v>1256</v>
      </c>
      <c r="F204" s="53" t="s">
        <v>8</v>
      </c>
      <c r="G204" s="53" t="str">
        <f>_xlfn.XLOOKUP(Tabla15[[#This Row],[cedula]],Tabla8[Numero Documento],Tabla8[Lugar Designado])</f>
        <v>DIVISION DE MAYORDOMIA</v>
      </c>
      <c r="H204" s="53" t="s">
        <v>11</v>
      </c>
      <c r="I204" s="62"/>
      <c r="J204" s="53" t="str">
        <f>_xlfn.XLOOKUP(Tabla15[[#This Row],[cargo]],Tabla612[CARGO],Tabla612[CATEGORIA DEL SERVIDOR],"FIJO")</f>
        <v>ESTATUTO SIMPLIFICADO</v>
      </c>
      <c r="K204" s="53" t="str">
        <f>IF(ISTEXT(Tabla15[[#This Row],[CARRERA]]),Tabla15[[#This Row],[CARRERA]],Tabla15[[#This Row],[STATUS]])</f>
        <v>ESTATUTO SIMPLIFICADO</v>
      </c>
      <c r="L204" s="63">
        <v>16000</v>
      </c>
      <c r="M204" s="66">
        <v>0</v>
      </c>
      <c r="N204" s="63">
        <v>486.4</v>
      </c>
      <c r="O204" s="63">
        <v>459.2</v>
      </c>
      <c r="P204" s="29">
        <f>ROUND(Tabla15[[#This Row],[sbruto]]-Tabla15[[#This Row],[sneto]]-Tabla15[[#This Row],[ISR]]-Tabla15[[#This Row],[SFS]]-Tabla15[[#This Row],[AFP]],2)</f>
        <v>1071</v>
      </c>
      <c r="Q204" s="63">
        <v>13983.4</v>
      </c>
      <c r="R204" s="53" t="str">
        <f>_xlfn.XLOOKUP(Tabla15[[#This Row],[cedula]],Tabla8[Numero Documento],Tabla8[Gen])</f>
        <v>F</v>
      </c>
      <c r="S204" s="53" t="str">
        <f>_xlfn.XLOOKUP(Tabla15[[#This Row],[cedula]],Tabla8[Numero Documento],Tabla8[Lugar Designado Codigo])</f>
        <v>01.83.00.00.11.02.03</v>
      </c>
    </row>
    <row r="205" spans="1:19">
      <c r="A205" s="53" t="s">
        <v>3049</v>
      </c>
      <c r="B205" s="53" t="s">
        <v>2241</v>
      </c>
      <c r="C205" s="53" t="s">
        <v>3084</v>
      </c>
      <c r="D205" s="53" t="str">
        <f>Tabla15[[#This Row],[cedula]]&amp;Tabla15[[#This Row],[prog]]&amp;LEFT(Tabla15[[#This Row],[tipo]],3)</f>
        <v>0011493885501FIJ</v>
      </c>
      <c r="E205" s="53" t="s">
        <v>1235</v>
      </c>
      <c r="F205" s="53" t="s">
        <v>8</v>
      </c>
      <c r="G205" s="53" t="str">
        <f>_xlfn.XLOOKUP(Tabla15[[#This Row],[cedula]],Tabla8[Numero Documento],Tabla8[Lugar Designado])</f>
        <v>DIVISION DE MAYORDOMIA</v>
      </c>
      <c r="H205" s="53" t="s">
        <v>11</v>
      </c>
      <c r="I205" s="62"/>
      <c r="J205" s="53" t="str">
        <f>_xlfn.XLOOKUP(Tabla15[[#This Row],[cargo]],Tabla612[CARGO],Tabla612[CATEGORIA DEL SERVIDOR],"FIJO")</f>
        <v>ESTATUTO SIMPLIFICADO</v>
      </c>
      <c r="K205" s="53" t="str">
        <f>IF(ISTEXT(Tabla15[[#This Row],[CARRERA]]),Tabla15[[#This Row],[CARRERA]],Tabla15[[#This Row],[STATUS]])</f>
        <v>ESTATUTO SIMPLIFICADO</v>
      </c>
      <c r="L205" s="63">
        <v>15000</v>
      </c>
      <c r="M205" s="66">
        <v>0</v>
      </c>
      <c r="N205" s="63">
        <v>456</v>
      </c>
      <c r="O205" s="63">
        <v>430.5</v>
      </c>
      <c r="P205" s="29">
        <f>ROUND(Tabla15[[#This Row],[sbruto]]-Tabla15[[#This Row],[sneto]]-Tabla15[[#This Row],[ISR]]-Tabla15[[#This Row],[SFS]]-Tabla15[[#This Row],[AFP]],2)</f>
        <v>5763.88</v>
      </c>
      <c r="Q205" s="63">
        <v>8349.6200000000008</v>
      </c>
      <c r="R205" s="53" t="str">
        <f>_xlfn.XLOOKUP(Tabla15[[#This Row],[cedula]],Tabla8[Numero Documento],Tabla8[Gen])</f>
        <v>F</v>
      </c>
      <c r="S205" s="53" t="str">
        <f>_xlfn.XLOOKUP(Tabla15[[#This Row],[cedula]],Tabla8[Numero Documento],Tabla8[Lugar Designado Codigo])</f>
        <v>01.83.00.00.11.02.03</v>
      </c>
    </row>
    <row r="206" spans="1:19">
      <c r="A206" s="53" t="s">
        <v>3049</v>
      </c>
      <c r="B206" s="53" t="s">
        <v>2167</v>
      </c>
      <c r="C206" s="53" t="s">
        <v>3084</v>
      </c>
      <c r="D206" s="53" t="str">
        <f>Tabla15[[#This Row],[cedula]]&amp;Tabla15[[#This Row],[prog]]&amp;LEFT(Tabla15[[#This Row],[tipo]],3)</f>
        <v>0590009094401FIJ</v>
      </c>
      <c r="E206" s="53" t="s">
        <v>240</v>
      </c>
      <c r="F206" s="53" t="s">
        <v>15</v>
      </c>
      <c r="G206" s="53" t="str">
        <f>_xlfn.XLOOKUP(Tabla15[[#This Row],[cedula]],Tabla8[Numero Documento],Tabla8[Lugar Designado])</f>
        <v>DIVISION DE MAYORDOMIA</v>
      </c>
      <c r="H206" s="53" t="s">
        <v>11</v>
      </c>
      <c r="I206" s="62"/>
      <c r="J206" s="53" t="str">
        <f>_xlfn.XLOOKUP(Tabla15[[#This Row],[cargo]],Tabla612[CARGO],Tabla612[CATEGORIA DEL SERVIDOR],"FIJO")</f>
        <v>FIJO</v>
      </c>
      <c r="K206" s="53" t="str">
        <f>IF(ISTEXT(Tabla15[[#This Row],[CARRERA]]),Tabla15[[#This Row],[CARRERA]],Tabla15[[#This Row],[STATUS]])</f>
        <v>FIJO</v>
      </c>
      <c r="L206" s="63">
        <v>13200</v>
      </c>
      <c r="M206" s="67">
        <v>0</v>
      </c>
      <c r="N206" s="63">
        <v>401.28</v>
      </c>
      <c r="O206" s="63">
        <v>378.84</v>
      </c>
      <c r="P206" s="29">
        <f>ROUND(Tabla15[[#This Row],[sbruto]]-Tabla15[[#This Row],[sneto]]-Tabla15[[#This Row],[ISR]]-Tabla15[[#This Row],[SFS]]-Tabla15[[#This Row],[AFP]],2)</f>
        <v>1163</v>
      </c>
      <c r="Q206" s="63">
        <v>11256.88</v>
      </c>
      <c r="R206" s="53" t="str">
        <f>_xlfn.XLOOKUP(Tabla15[[#This Row],[cedula]],Tabla8[Numero Documento],Tabla8[Gen])</f>
        <v>M</v>
      </c>
      <c r="S206" s="53" t="str">
        <f>_xlfn.XLOOKUP(Tabla15[[#This Row],[cedula]],Tabla8[Numero Documento],Tabla8[Lugar Designado Codigo])</f>
        <v>01.83.00.00.11.02.03</v>
      </c>
    </row>
    <row r="207" spans="1:19">
      <c r="A207" s="53" t="s">
        <v>3049</v>
      </c>
      <c r="B207" s="53" t="s">
        <v>2051</v>
      </c>
      <c r="C207" s="53" t="s">
        <v>3084</v>
      </c>
      <c r="D207" s="53" t="str">
        <f>Tabla15[[#This Row],[cedula]]&amp;Tabla15[[#This Row],[prog]]&amp;LEFT(Tabla15[[#This Row],[tipo]],3)</f>
        <v>0010685654501FIJ</v>
      </c>
      <c r="E207" s="53" t="s">
        <v>701</v>
      </c>
      <c r="F207" s="53" t="s">
        <v>8</v>
      </c>
      <c r="G207" s="53" t="str">
        <f>_xlfn.XLOOKUP(Tabla15[[#This Row],[cedula]],Tabla8[Numero Documento],Tabla8[Lugar Designado])</f>
        <v>DIVISION DE MAYORDOMIA</v>
      </c>
      <c r="H207" s="53" t="s">
        <v>11</v>
      </c>
      <c r="I207" s="62"/>
      <c r="J207" s="53" t="str">
        <f>_xlfn.XLOOKUP(Tabla15[[#This Row],[cargo]],Tabla612[CARGO],Tabla612[CATEGORIA DEL SERVIDOR],"FIJO")</f>
        <v>ESTATUTO SIMPLIFICADO</v>
      </c>
      <c r="K207" s="53" t="str">
        <f>IF(ISTEXT(Tabla15[[#This Row],[CARRERA]]),Tabla15[[#This Row],[CARRERA]],Tabla15[[#This Row],[STATUS]])</f>
        <v>ESTATUTO SIMPLIFICADO</v>
      </c>
      <c r="L207" s="63">
        <v>11000</v>
      </c>
      <c r="M207" s="67">
        <v>0</v>
      </c>
      <c r="N207" s="63">
        <v>334.4</v>
      </c>
      <c r="O207" s="63">
        <v>315.7</v>
      </c>
      <c r="P207" s="29">
        <f>ROUND(Tabla15[[#This Row],[sbruto]]-Tabla15[[#This Row],[sneto]]-Tabla15[[#This Row],[ISR]]-Tabla15[[#This Row],[SFS]]-Tabla15[[#This Row],[AFP]],2)</f>
        <v>451</v>
      </c>
      <c r="Q207" s="63">
        <v>9898.9</v>
      </c>
      <c r="R207" s="53" t="str">
        <f>_xlfn.XLOOKUP(Tabla15[[#This Row],[cedula]],Tabla8[Numero Documento],Tabla8[Gen])</f>
        <v>F</v>
      </c>
      <c r="S207" s="53" t="str">
        <f>_xlfn.XLOOKUP(Tabla15[[#This Row],[cedula]],Tabla8[Numero Documento],Tabla8[Lugar Designado Codigo])</f>
        <v>01.83.00.00.11.02.03</v>
      </c>
    </row>
    <row r="208" spans="1:19">
      <c r="A208" s="53" t="s">
        <v>3049</v>
      </c>
      <c r="B208" s="53" t="s">
        <v>2038</v>
      </c>
      <c r="C208" s="53" t="s">
        <v>3084</v>
      </c>
      <c r="D208" s="53" t="str">
        <f>Tabla15[[#This Row],[cedula]]&amp;Tabla15[[#This Row],[prog]]&amp;LEFT(Tabla15[[#This Row],[tipo]],3)</f>
        <v>0810000857501FIJ</v>
      </c>
      <c r="E208" s="53" t="s">
        <v>700</v>
      </c>
      <c r="F208" s="53" t="s">
        <v>8</v>
      </c>
      <c r="G208" s="53" t="str">
        <f>_xlfn.XLOOKUP(Tabla15[[#This Row],[cedula]],Tabla8[Numero Documento],Tabla8[Lugar Designado])</f>
        <v>DIVISION DE MAYORDOMIA</v>
      </c>
      <c r="H208" s="53" t="s">
        <v>11</v>
      </c>
      <c r="I208" s="62"/>
      <c r="J208" s="53" t="str">
        <f>_xlfn.XLOOKUP(Tabla15[[#This Row],[cargo]],Tabla612[CARGO],Tabla612[CATEGORIA DEL SERVIDOR],"FIJO")</f>
        <v>ESTATUTO SIMPLIFICADO</v>
      </c>
      <c r="K208" s="53" t="str">
        <f>IF(ISTEXT(Tabla15[[#This Row],[CARRERA]]),Tabla15[[#This Row],[CARRERA]],Tabla15[[#This Row],[STATUS]])</f>
        <v>ESTATUTO SIMPLIFICADO</v>
      </c>
      <c r="L208" s="63">
        <v>10000</v>
      </c>
      <c r="M208" s="67">
        <v>0</v>
      </c>
      <c r="N208" s="63">
        <v>304</v>
      </c>
      <c r="O208" s="63">
        <v>287</v>
      </c>
      <c r="P208" s="29">
        <f>ROUND(Tabla15[[#This Row],[sbruto]]-Tabla15[[#This Row],[sneto]]-Tabla15[[#This Row],[ISR]]-Tabla15[[#This Row],[SFS]]-Tabla15[[#This Row],[AFP]],2)</f>
        <v>375</v>
      </c>
      <c r="Q208" s="63">
        <v>9034</v>
      </c>
      <c r="R208" s="53" t="str">
        <f>_xlfn.XLOOKUP(Tabla15[[#This Row],[cedula]],Tabla8[Numero Documento],Tabla8[Gen])</f>
        <v>F</v>
      </c>
      <c r="S208" s="53" t="str">
        <f>_xlfn.XLOOKUP(Tabla15[[#This Row],[cedula]],Tabla8[Numero Documento],Tabla8[Lugar Designado Codigo])</f>
        <v>01.83.00.00.11.02.03</v>
      </c>
    </row>
    <row r="209" spans="1:19">
      <c r="A209" s="53" t="s">
        <v>3049</v>
      </c>
      <c r="B209" s="53" t="s">
        <v>2163</v>
      </c>
      <c r="C209" s="53" t="s">
        <v>3084</v>
      </c>
      <c r="D209" s="53" t="str">
        <f>Tabla15[[#This Row],[cedula]]&amp;Tabla15[[#This Row],[prog]]&amp;LEFT(Tabla15[[#This Row],[tipo]],3)</f>
        <v>0010430705301FIJ</v>
      </c>
      <c r="E209" s="53" t="s">
        <v>705</v>
      </c>
      <c r="F209" s="53" t="s">
        <v>8</v>
      </c>
      <c r="G209" s="53" t="str">
        <f>_xlfn.XLOOKUP(Tabla15[[#This Row],[cedula]],Tabla8[Numero Documento],Tabla8[Lugar Designado])</f>
        <v>DIVISION DE MAYORDOMIA</v>
      </c>
      <c r="H209" s="53" t="s">
        <v>11</v>
      </c>
      <c r="I209" s="62"/>
      <c r="J209" s="53" t="str">
        <f>_xlfn.XLOOKUP(Tabla15[[#This Row],[cargo]],Tabla612[CARGO],Tabla612[CATEGORIA DEL SERVIDOR],"FIJO")</f>
        <v>ESTATUTO SIMPLIFICADO</v>
      </c>
      <c r="K209" s="53" t="str">
        <f>IF(ISTEXT(Tabla15[[#This Row],[CARRERA]]),Tabla15[[#This Row],[CARRERA]],Tabla15[[#This Row],[STATUS]])</f>
        <v>ESTATUTO SIMPLIFICADO</v>
      </c>
      <c r="L209" s="63">
        <v>10000</v>
      </c>
      <c r="M209" s="66">
        <v>0</v>
      </c>
      <c r="N209" s="63">
        <v>304</v>
      </c>
      <c r="O209" s="63">
        <v>287</v>
      </c>
      <c r="P209" s="29">
        <f>ROUND(Tabla15[[#This Row],[sbruto]]-Tabla15[[#This Row],[sneto]]-Tabla15[[#This Row],[ISR]]-Tabla15[[#This Row],[SFS]]-Tabla15[[#This Row],[AFP]],2)</f>
        <v>75</v>
      </c>
      <c r="Q209" s="63">
        <v>9334</v>
      </c>
      <c r="R209" s="53" t="str">
        <f>_xlfn.XLOOKUP(Tabla15[[#This Row],[cedula]],Tabla8[Numero Documento],Tabla8[Gen])</f>
        <v>F</v>
      </c>
      <c r="S209" s="53" t="str">
        <f>_xlfn.XLOOKUP(Tabla15[[#This Row],[cedula]],Tabla8[Numero Documento],Tabla8[Lugar Designado Codigo])</f>
        <v>01.83.00.00.11.02.03</v>
      </c>
    </row>
    <row r="210" spans="1:19">
      <c r="A210" s="53" t="s">
        <v>3049</v>
      </c>
      <c r="B210" s="53" t="s">
        <v>1382</v>
      </c>
      <c r="C210" s="53" t="s">
        <v>3084</v>
      </c>
      <c r="D210" s="53" t="str">
        <f>Tabla15[[#This Row],[cedula]]&amp;Tabla15[[#This Row],[prog]]&amp;LEFT(Tabla15[[#This Row],[tipo]],3)</f>
        <v>0010802706101FIJ</v>
      </c>
      <c r="E210" s="53" t="s">
        <v>693</v>
      </c>
      <c r="F210" s="53" t="s">
        <v>130</v>
      </c>
      <c r="G210" s="53" t="str">
        <f>_xlfn.XLOOKUP(Tabla15[[#This Row],[cedula]],Tabla8[Numero Documento],Tabla8[Lugar Designado])</f>
        <v>DIVISION DE ALMACEN Y SUMINISTRO</v>
      </c>
      <c r="H210" s="53" t="s">
        <v>11</v>
      </c>
      <c r="I210" s="62" t="str">
        <f>_xlfn.XLOOKUP(Tabla15[[#This Row],[cedula]],TCARRERA[CEDULA],TCARRERA[CATEGORIA DEL SERVIDOR],"")</f>
        <v>CARRERA ADMINISTRATIVA</v>
      </c>
      <c r="J210" s="53" t="str">
        <f>_xlfn.XLOOKUP(Tabla15[[#This Row],[cargo]],Tabla612[CARGO],Tabla612[CATEGORIA DEL SERVIDOR],"FIJO")</f>
        <v>FIJO</v>
      </c>
      <c r="K210" s="53" t="str">
        <f>IF(ISTEXT(Tabla15[[#This Row],[CARRERA]]),Tabla15[[#This Row],[CARRERA]],Tabla15[[#This Row],[STATUS]])</f>
        <v>CARRERA ADMINISTRATIVA</v>
      </c>
      <c r="L210" s="63">
        <v>70000</v>
      </c>
      <c r="M210" s="64">
        <v>5368.48</v>
      </c>
      <c r="N210" s="63">
        <v>2128</v>
      </c>
      <c r="O210" s="63">
        <v>2009</v>
      </c>
      <c r="P210" s="29">
        <f>ROUND(Tabla15[[#This Row],[sbruto]]-Tabla15[[#This Row],[sneto]]-Tabla15[[#This Row],[ISR]]-Tabla15[[#This Row],[SFS]]-Tabla15[[#This Row],[AFP]],2)</f>
        <v>2797</v>
      </c>
      <c r="Q210" s="63">
        <v>57697.52</v>
      </c>
      <c r="R210" s="53" t="str">
        <f>_xlfn.XLOOKUP(Tabla15[[#This Row],[cedula]],Tabla8[Numero Documento],Tabla8[Gen])</f>
        <v>F</v>
      </c>
      <c r="S210" s="53" t="str">
        <f>_xlfn.XLOOKUP(Tabla15[[#This Row],[cedula]],Tabla8[Numero Documento],Tabla8[Lugar Designado Codigo])</f>
        <v>01.83.00.00.11.02.04</v>
      </c>
    </row>
    <row r="211" spans="1:19">
      <c r="A211" s="53" t="s">
        <v>3049</v>
      </c>
      <c r="B211" s="53" t="s">
        <v>2258</v>
      </c>
      <c r="C211" s="53" t="s">
        <v>3084</v>
      </c>
      <c r="D211" s="53" t="str">
        <f>Tabla15[[#This Row],[cedula]]&amp;Tabla15[[#This Row],[prog]]&amp;LEFT(Tabla15[[#This Row],[tipo]],3)</f>
        <v>4023678037101FIJ</v>
      </c>
      <c r="E211" s="53" t="s">
        <v>1215</v>
      </c>
      <c r="F211" s="53" t="s">
        <v>171</v>
      </c>
      <c r="G211" s="53" t="str">
        <f>_xlfn.XLOOKUP(Tabla15[[#This Row],[cedula]],Tabla8[Numero Documento],Tabla8[Lugar Designado])</f>
        <v>DIVISION DE ALMACEN Y SUMINISTRO</v>
      </c>
      <c r="H211" s="53" t="s">
        <v>11</v>
      </c>
      <c r="I211" s="62"/>
      <c r="J211" s="53" t="str">
        <f>_xlfn.XLOOKUP(Tabla15[[#This Row],[cargo]],Tabla612[CARGO],Tabla612[CATEGORIA DEL SERVIDOR],"FIJO")</f>
        <v>ESTATUTO SIMPLIFICADO</v>
      </c>
      <c r="K211" s="53" t="str">
        <f>IF(ISTEXT(Tabla15[[#This Row],[CARRERA]]),Tabla15[[#This Row],[CARRERA]],Tabla15[[#This Row],[STATUS]])</f>
        <v>ESTATUTO SIMPLIFICADO</v>
      </c>
      <c r="L211" s="63">
        <v>35000</v>
      </c>
      <c r="M211" s="66">
        <v>0</v>
      </c>
      <c r="N211" s="63">
        <v>1064</v>
      </c>
      <c r="O211" s="63">
        <v>1004.5</v>
      </c>
      <c r="P211" s="29">
        <f>ROUND(Tabla15[[#This Row],[sbruto]]-Tabla15[[#This Row],[sneto]]-Tabla15[[#This Row],[ISR]]-Tabla15[[#This Row],[SFS]]-Tabla15[[#This Row],[AFP]],2)</f>
        <v>25</v>
      </c>
      <c r="Q211" s="63">
        <v>32906.5</v>
      </c>
      <c r="R211" s="53" t="str">
        <f>_xlfn.XLOOKUP(Tabla15[[#This Row],[cedula]],Tabla8[Numero Documento],Tabla8[Gen])</f>
        <v>F</v>
      </c>
      <c r="S211" s="53" t="str">
        <f>_xlfn.XLOOKUP(Tabla15[[#This Row],[cedula]],Tabla8[Numero Documento],Tabla8[Lugar Designado Codigo])</f>
        <v>01.83.00.00.11.02.04</v>
      </c>
    </row>
    <row r="212" spans="1:19">
      <c r="A212" s="53" t="s">
        <v>3049</v>
      </c>
      <c r="B212" s="53" t="s">
        <v>1336</v>
      </c>
      <c r="C212" s="53" t="s">
        <v>3084</v>
      </c>
      <c r="D212" s="53" t="str">
        <f>Tabla15[[#This Row],[cedula]]&amp;Tabla15[[#This Row],[prog]]&amp;LEFT(Tabla15[[#This Row],[tipo]],3)</f>
        <v>0011401071301FIJ</v>
      </c>
      <c r="E212" s="53" t="s">
        <v>691</v>
      </c>
      <c r="F212" s="53" t="s">
        <v>82</v>
      </c>
      <c r="G212" s="53" t="str">
        <f>_xlfn.XLOOKUP(Tabla15[[#This Row],[cedula]],Tabla8[Numero Documento],Tabla8[Lugar Designado])</f>
        <v>DIVISION DE ALMACEN Y SUMINISTRO</v>
      </c>
      <c r="H212" s="53" t="s">
        <v>11</v>
      </c>
      <c r="I212" s="62" t="str">
        <f>_xlfn.XLOOKUP(Tabla15[[#This Row],[cedula]],TCARRERA[CEDULA],TCARRERA[CATEGORIA DEL SERVIDOR],"")</f>
        <v>CARRERA ADMINISTRATIVA</v>
      </c>
      <c r="J212" s="53" t="str">
        <f>_xlfn.XLOOKUP(Tabla15[[#This Row],[cargo]],Tabla612[CARGO],Tabla612[CATEGORIA DEL SERVIDOR],"FIJO")</f>
        <v>FIJO</v>
      </c>
      <c r="K212" s="53" t="str">
        <f>IF(ISTEXT(Tabla15[[#This Row],[CARRERA]]),Tabla15[[#This Row],[CARRERA]],Tabla15[[#This Row],[STATUS]])</f>
        <v>CARRERA ADMINISTRATIVA</v>
      </c>
      <c r="L212" s="63">
        <v>30000</v>
      </c>
      <c r="M212" s="66">
        <v>0</v>
      </c>
      <c r="N212" s="63">
        <v>912</v>
      </c>
      <c r="O212" s="63">
        <v>861</v>
      </c>
      <c r="P212" s="29">
        <f>ROUND(Tabla15[[#This Row],[sbruto]]-Tabla15[[#This Row],[sneto]]-Tabla15[[#This Row],[ISR]]-Tabla15[[#This Row],[SFS]]-Tabla15[[#This Row],[AFP]],2)</f>
        <v>12095.08</v>
      </c>
      <c r="Q212" s="63">
        <v>16131.92</v>
      </c>
      <c r="R212" s="53" t="str">
        <f>_xlfn.XLOOKUP(Tabla15[[#This Row],[cedula]],Tabla8[Numero Documento],Tabla8[Gen])</f>
        <v>M</v>
      </c>
      <c r="S212" s="53" t="str">
        <f>_xlfn.XLOOKUP(Tabla15[[#This Row],[cedula]],Tabla8[Numero Documento],Tabla8[Lugar Designado Codigo])</f>
        <v>01.83.00.00.11.02.04</v>
      </c>
    </row>
    <row r="213" spans="1:19">
      <c r="A213" s="53" t="s">
        <v>3049</v>
      </c>
      <c r="B213" s="53" t="s">
        <v>3430</v>
      </c>
      <c r="C213" s="53" t="s">
        <v>3084</v>
      </c>
      <c r="D213" s="53" t="str">
        <f>Tabla15[[#This Row],[cedula]]&amp;Tabla15[[#This Row],[prog]]&amp;LEFT(Tabla15[[#This Row],[tipo]],3)</f>
        <v>2230092928201FIJ</v>
      </c>
      <c r="E213" s="53" t="s">
        <v>3429</v>
      </c>
      <c r="F213" s="53" t="s">
        <v>3431</v>
      </c>
      <c r="G213" s="53" t="str">
        <f>_xlfn.XLOOKUP(Tabla15[[#This Row],[cedula]],Tabla8[Numero Documento],Tabla8[Lugar Designado])</f>
        <v>DIVISION DE ALMACEN Y SUMINISTRO</v>
      </c>
      <c r="H213" s="53" t="s">
        <v>11</v>
      </c>
      <c r="I213" s="62"/>
      <c r="J213" s="53" t="str">
        <f>_xlfn.XLOOKUP(Tabla15[[#This Row],[cargo]],Tabla612[CARGO],Tabla612[CATEGORIA DEL SERVIDOR],"FIJO")</f>
        <v>FIJO</v>
      </c>
      <c r="K213" s="53" t="str">
        <f>IF(ISTEXT(Tabla15[[#This Row],[CARRERA]]),Tabla15[[#This Row],[CARRERA]],Tabla15[[#This Row],[STATUS]])</f>
        <v>FIJO</v>
      </c>
      <c r="L213" s="63">
        <v>25000</v>
      </c>
      <c r="M213" s="65">
        <v>0</v>
      </c>
      <c r="N213" s="63">
        <v>760</v>
      </c>
      <c r="O213" s="63">
        <v>717.5</v>
      </c>
      <c r="P213" s="29">
        <f>ROUND(Tabla15[[#This Row],[sbruto]]-Tabla15[[#This Row],[sneto]]-Tabla15[[#This Row],[ISR]]-Tabla15[[#This Row],[SFS]]-Tabla15[[#This Row],[AFP]],2)</f>
        <v>25</v>
      </c>
      <c r="Q213" s="63">
        <v>23497.5</v>
      </c>
      <c r="R213" s="53" t="str">
        <f>_xlfn.XLOOKUP(Tabla15[[#This Row],[cedula]],Tabla8[Numero Documento],Tabla8[Gen])</f>
        <v>M</v>
      </c>
      <c r="S213" s="53" t="str">
        <f>_xlfn.XLOOKUP(Tabla15[[#This Row],[cedula]],Tabla8[Numero Documento],Tabla8[Lugar Designado Codigo])</f>
        <v>01.83.00.00.11.02.04</v>
      </c>
    </row>
    <row r="214" spans="1:19">
      <c r="A214" s="53" t="s">
        <v>3049</v>
      </c>
      <c r="B214" s="53" t="s">
        <v>1841</v>
      </c>
      <c r="C214" s="53" t="s">
        <v>3084</v>
      </c>
      <c r="D214" s="53" t="str">
        <f>Tabla15[[#This Row],[cedula]]&amp;Tabla15[[#This Row],[prog]]&amp;LEFT(Tabla15[[#This Row],[tipo]],3)</f>
        <v>0010411248701FIJ</v>
      </c>
      <c r="E214" s="53" t="s">
        <v>1840</v>
      </c>
      <c r="F214" s="53" t="s">
        <v>3246</v>
      </c>
      <c r="G214" s="53" t="str">
        <f>_xlfn.XLOOKUP(Tabla15[[#This Row],[cedula]],Tabla8[Numero Documento],Tabla8[Lugar Designado])</f>
        <v>DEPARTAMENTO DE COMPRAS Y CONTRATACIONES</v>
      </c>
      <c r="H214" s="53" t="s">
        <v>11</v>
      </c>
      <c r="I214" s="62" t="str">
        <f>_xlfn.XLOOKUP(Tabla15[[#This Row],[cedula]],TCARRERA[CEDULA],TCARRERA[CATEGORIA DEL SERVIDOR],"")</f>
        <v>CARRERA ADMINISTRATIVA</v>
      </c>
      <c r="J214" s="53" t="str">
        <f>_xlfn.XLOOKUP(Tabla15[[#This Row],[cargo]],Tabla612[CARGO],Tabla612[CATEGORIA DEL SERVIDOR],"FIJO")</f>
        <v>FIJO</v>
      </c>
      <c r="K214" s="53" t="str">
        <f>IF(ISTEXT(Tabla15[[#This Row],[CARRERA]]),Tabla15[[#This Row],[CARRERA]],Tabla15[[#This Row],[STATUS]])</f>
        <v>CARRERA ADMINISTRATIVA</v>
      </c>
      <c r="L214" s="63">
        <v>100000</v>
      </c>
      <c r="M214" s="64">
        <v>11349.14</v>
      </c>
      <c r="N214" s="63">
        <v>3040</v>
      </c>
      <c r="O214" s="63">
        <v>2870</v>
      </c>
      <c r="P214" s="29">
        <f>ROUND(Tabla15[[#This Row],[sbruto]]-Tabla15[[#This Row],[sneto]]-Tabla15[[#This Row],[ISR]]-Tabla15[[#This Row],[SFS]]-Tabla15[[#This Row],[AFP]],2)</f>
        <v>3049.9</v>
      </c>
      <c r="Q214" s="63">
        <v>79690.960000000006</v>
      </c>
      <c r="R214" s="53" t="str">
        <f>_xlfn.XLOOKUP(Tabla15[[#This Row],[cedula]],Tabla8[Numero Documento],Tabla8[Gen])</f>
        <v>M</v>
      </c>
      <c r="S214" s="53" t="str">
        <f>_xlfn.XLOOKUP(Tabla15[[#This Row],[cedula]],Tabla8[Numero Documento],Tabla8[Lugar Designado Codigo])</f>
        <v>01.83.00.00.11.03</v>
      </c>
    </row>
    <row r="215" spans="1:19">
      <c r="A215" s="53" t="s">
        <v>3049</v>
      </c>
      <c r="B215" s="53" t="s">
        <v>1360</v>
      </c>
      <c r="C215" s="53" t="s">
        <v>3084</v>
      </c>
      <c r="D215" s="53" t="str">
        <f>Tabla15[[#This Row],[cedula]]&amp;Tabla15[[#This Row],[prog]]&amp;LEFT(Tabla15[[#This Row],[tipo]],3)</f>
        <v>1230012668201FIJ</v>
      </c>
      <c r="E215" s="53" t="s">
        <v>91</v>
      </c>
      <c r="F215" s="53" t="s">
        <v>82</v>
      </c>
      <c r="G215" s="53" t="str">
        <f>_xlfn.XLOOKUP(Tabla15[[#This Row],[cedula]],Tabla8[Numero Documento],Tabla8[Lugar Designado])</f>
        <v>DEPARTAMENTO DE COMPRAS Y CONTRATACIONES</v>
      </c>
      <c r="H215" s="53" t="s">
        <v>11</v>
      </c>
      <c r="I215" s="62" t="str">
        <f>_xlfn.XLOOKUP(Tabla15[[#This Row],[cedula]],TCARRERA[CEDULA],TCARRERA[CATEGORIA DEL SERVIDOR],"")</f>
        <v>CARRERA ADMINISTRATIVA</v>
      </c>
      <c r="J215" s="53" t="str">
        <f>_xlfn.XLOOKUP(Tabla15[[#This Row],[cargo]],Tabla612[CARGO],Tabla612[CATEGORIA DEL SERVIDOR],"FIJO")</f>
        <v>FIJO</v>
      </c>
      <c r="K215" s="53" t="str">
        <f>IF(ISTEXT(Tabla15[[#This Row],[CARRERA]]),Tabla15[[#This Row],[CARRERA]],Tabla15[[#This Row],[STATUS]])</f>
        <v>CARRERA ADMINISTRATIVA</v>
      </c>
      <c r="L215" s="63">
        <v>65000</v>
      </c>
      <c r="M215" s="64">
        <v>4125.09</v>
      </c>
      <c r="N215" s="63">
        <v>1976</v>
      </c>
      <c r="O215" s="63">
        <v>1865.5</v>
      </c>
      <c r="P215" s="29">
        <f>ROUND(Tabla15[[#This Row],[sbruto]]-Tabla15[[#This Row],[sneto]]-Tabla15[[#This Row],[ISR]]-Tabla15[[#This Row],[SFS]]-Tabla15[[#This Row],[AFP]],2)</f>
        <v>6283.45</v>
      </c>
      <c r="Q215" s="63">
        <v>50749.96</v>
      </c>
      <c r="R215" s="53" t="str">
        <f>_xlfn.XLOOKUP(Tabla15[[#This Row],[cedula]],Tabla8[Numero Documento],Tabla8[Gen])</f>
        <v>F</v>
      </c>
      <c r="S215" s="53" t="str">
        <f>_xlfn.XLOOKUP(Tabla15[[#This Row],[cedula]],Tabla8[Numero Documento],Tabla8[Lugar Designado Codigo])</f>
        <v>01.83.00.00.11.03</v>
      </c>
    </row>
    <row r="216" spans="1:19">
      <c r="A216" s="53" t="s">
        <v>3049</v>
      </c>
      <c r="B216" s="53" t="s">
        <v>1330</v>
      </c>
      <c r="C216" s="53" t="s">
        <v>3084</v>
      </c>
      <c r="D216" s="53" t="str">
        <f>Tabla15[[#This Row],[cedula]]&amp;Tabla15[[#This Row],[prog]]&amp;LEFT(Tabla15[[#This Row],[tipo]],3)</f>
        <v>0011188872301FIJ</v>
      </c>
      <c r="E216" s="53" t="s">
        <v>220</v>
      </c>
      <c r="F216" s="53" t="s">
        <v>15</v>
      </c>
      <c r="G216" s="53" t="str">
        <f>_xlfn.XLOOKUP(Tabla15[[#This Row],[cedula]],Tabla8[Numero Documento],Tabla8[Lugar Designado])</f>
        <v>DEPARTAMENTO DE COMPRAS Y CONTRATACIONES</v>
      </c>
      <c r="H216" s="53" t="s">
        <v>11</v>
      </c>
      <c r="I216" s="62" t="str">
        <f>_xlfn.XLOOKUP(Tabla15[[#This Row],[cedula]],TCARRERA[CEDULA],TCARRERA[CATEGORIA DEL SERVIDOR],"")</f>
        <v>CARRERA ADMINISTRATIVA</v>
      </c>
      <c r="J216" s="53" t="str">
        <f>_xlfn.XLOOKUP(Tabla15[[#This Row],[cargo]],Tabla612[CARGO],Tabla612[CATEGORIA DEL SERVIDOR],"FIJO")</f>
        <v>FIJO</v>
      </c>
      <c r="K216" s="53" t="str">
        <f>IF(ISTEXT(Tabla15[[#This Row],[CARRERA]]),Tabla15[[#This Row],[CARRERA]],Tabla15[[#This Row],[STATUS]])</f>
        <v>CARRERA ADMINISTRATIVA</v>
      </c>
      <c r="L216" s="63">
        <v>24000</v>
      </c>
      <c r="M216" s="66">
        <v>0</v>
      </c>
      <c r="N216" s="63">
        <v>729.6</v>
      </c>
      <c r="O216" s="63">
        <v>688.8</v>
      </c>
      <c r="P216" s="29">
        <f>ROUND(Tabla15[[#This Row],[sbruto]]-Tabla15[[#This Row],[sneto]]-Tabla15[[#This Row],[ISR]]-Tabla15[[#This Row],[SFS]]-Tabla15[[#This Row],[AFP]],2)</f>
        <v>17351.11</v>
      </c>
      <c r="Q216" s="63">
        <v>5230.49</v>
      </c>
      <c r="R216" s="53" t="str">
        <f>_xlfn.XLOOKUP(Tabla15[[#This Row],[cedula]],Tabla8[Numero Documento],Tabla8[Gen])</f>
        <v>M</v>
      </c>
      <c r="S216" s="53" t="str">
        <f>_xlfn.XLOOKUP(Tabla15[[#This Row],[cedula]],Tabla8[Numero Documento],Tabla8[Lugar Designado Codigo])</f>
        <v>01.83.00.00.11.03</v>
      </c>
    </row>
    <row r="217" spans="1:19">
      <c r="A217" s="53" t="s">
        <v>3049</v>
      </c>
      <c r="B217" s="53" t="s">
        <v>1385</v>
      </c>
      <c r="C217" s="53" t="s">
        <v>3084</v>
      </c>
      <c r="D217" s="53" t="str">
        <f>Tabla15[[#This Row],[cedula]]&amp;Tabla15[[#This Row],[prog]]&amp;LEFT(Tabla15[[#This Row],[tipo]],3)</f>
        <v>0011636047001FIJ</v>
      </c>
      <c r="E217" s="53" t="s">
        <v>243</v>
      </c>
      <c r="F217" s="53" t="s">
        <v>239</v>
      </c>
      <c r="G217" s="53" t="str">
        <f>_xlfn.XLOOKUP(Tabla15[[#This Row],[cedula]],Tabla8[Numero Documento],Tabla8[Lugar Designado])</f>
        <v>DEPARTAMENTO DE INFRAESTRUCTURA</v>
      </c>
      <c r="H217" s="53" t="s">
        <v>11</v>
      </c>
      <c r="I217" s="62" t="str">
        <f>_xlfn.XLOOKUP(Tabla15[[#This Row],[cedula]],TCARRERA[CEDULA],TCARRERA[CATEGORIA DEL SERVIDOR],"")</f>
        <v>CARRERA ADMINISTRATIVA</v>
      </c>
      <c r="J217" s="53" t="str">
        <f>_xlfn.XLOOKUP(Tabla15[[#This Row],[cargo]],Tabla612[CARGO],Tabla612[CATEGORIA DEL SERVIDOR],"FIJO")</f>
        <v>FIJO</v>
      </c>
      <c r="K217" s="53" t="str">
        <f>IF(ISTEXT(Tabla15[[#This Row],[CARRERA]]),Tabla15[[#This Row],[CARRERA]],Tabla15[[#This Row],[STATUS]])</f>
        <v>CARRERA ADMINISTRATIVA</v>
      </c>
      <c r="L217" s="63">
        <v>60000</v>
      </c>
      <c r="M217" s="63">
        <v>3184.19</v>
      </c>
      <c r="N217" s="63">
        <v>1824</v>
      </c>
      <c r="O217" s="63">
        <v>1722</v>
      </c>
      <c r="P217" s="29">
        <f>ROUND(Tabla15[[#This Row],[sbruto]]-Tabla15[[#This Row],[sneto]]-Tabla15[[#This Row],[ISR]]-Tabla15[[#This Row],[SFS]]-Tabla15[[#This Row],[AFP]],2)</f>
        <v>2837.45</v>
      </c>
      <c r="Q217" s="63">
        <v>50432.36</v>
      </c>
      <c r="R217" s="53" t="str">
        <f>_xlfn.XLOOKUP(Tabla15[[#This Row],[cedula]],Tabla8[Numero Documento],Tabla8[Gen])</f>
        <v>F</v>
      </c>
      <c r="S217" s="53" t="str">
        <f>_xlfn.XLOOKUP(Tabla15[[#This Row],[cedula]],Tabla8[Numero Documento],Tabla8[Lugar Designado Codigo])</f>
        <v>01.83.00.00.11.04</v>
      </c>
    </row>
    <row r="218" spans="1:19">
      <c r="A218" s="53" t="s">
        <v>3049</v>
      </c>
      <c r="B218" s="53" t="s">
        <v>2206</v>
      </c>
      <c r="C218" s="53" t="s">
        <v>3084</v>
      </c>
      <c r="D218" s="53" t="str">
        <f>Tabla15[[#This Row],[cedula]]&amp;Tabla15[[#This Row],[prog]]&amp;LEFT(Tabla15[[#This Row],[tipo]],3)</f>
        <v>0011790615601FIJ</v>
      </c>
      <c r="E218" s="53" t="s">
        <v>241</v>
      </c>
      <c r="F218" s="53" t="s">
        <v>242</v>
      </c>
      <c r="G218" s="53" t="str">
        <f>_xlfn.XLOOKUP(Tabla15[[#This Row],[cedula]],Tabla8[Numero Documento],Tabla8[Lugar Designado])</f>
        <v>DEPARTAMENTO DE INFRAESTRUCTURA</v>
      </c>
      <c r="H218" s="53" t="s">
        <v>11</v>
      </c>
      <c r="I218" s="62"/>
      <c r="J218" s="53" t="str">
        <f>_xlfn.XLOOKUP(Tabla15[[#This Row],[cargo]],Tabla612[CARGO],Tabla612[CATEGORIA DEL SERVIDOR],"FIJO")</f>
        <v>FIJO</v>
      </c>
      <c r="K218" s="53" t="str">
        <f>IF(ISTEXT(Tabla15[[#This Row],[CARRERA]]),Tabla15[[#This Row],[CARRERA]],Tabla15[[#This Row],[STATUS]])</f>
        <v>FIJO</v>
      </c>
      <c r="L218" s="63">
        <v>55000</v>
      </c>
      <c r="M218" s="63">
        <v>2559.6799999999998</v>
      </c>
      <c r="N218" s="63">
        <v>1672</v>
      </c>
      <c r="O218" s="63">
        <v>1578.5</v>
      </c>
      <c r="P218" s="29">
        <f>ROUND(Tabla15[[#This Row],[sbruto]]-Tabla15[[#This Row],[sneto]]-Tabla15[[#This Row],[ISR]]-Tabla15[[#This Row],[SFS]]-Tabla15[[#This Row],[AFP]],2)</f>
        <v>16210.07</v>
      </c>
      <c r="Q218" s="63">
        <v>32979.75</v>
      </c>
      <c r="R218" s="53" t="str">
        <f>_xlfn.XLOOKUP(Tabla15[[#This Row],[cedula]],Tabla8[Numero Documento],Tabla8[Gen])</f>
        <v>F</v>
      </c>
      <c r="S218" s="53" t="str">
        <f>_xlfn.XLOOKUP(Tabla15[[#This Row],[cedula]],Tabla8[Numero Documento],Tabla8[Lugar Designado Codigo])</f>
        <v>01.83.00.00.11.04</v>
      </c>
    </row>
    <row r="219" spans="1:19">
      <c r="A219" s="53" t="s">
        <v>3049</v>
      </c>
      <c r="B219" s="53" t="s">
        <v>2027</v>
      </c>
      <c r="C219" s="53" t="s">
        <v>3084</v>
      </c>
      <c r="D219" s="53" t="str">
        <f>Tabla15[[#This Row],[cedula]]&amp;Tabla15[[#This Row],[prog]]&amp;LEFT(Tabla15[[#This Row],[tipo]],3)</f>
        <v>0010003879301FIJ</v>
      </c>
      <c r="E219" s="53" t="s">
        <v>237</v>
      </c>
      <c r="F219" s="53" t="s">
        <v>239</v>
      </c>
      <c r="G219" s="53" t="str">
        <f>_xlfn.XLOOKUP(Tabla15[[#This Row],[cedula]],Tabla8[Numero Documento],Tabla8[Lugar Designado])</f>
        <v>DEPARTAMENTO DE INFRAESTRUCTURA</v>
      </c>
      <c r="H219" s="53" t="s">
        <v>11</v>
      </c>
      <c r="I219" s="62"/>
      <c r="J219" s="53" t="str">
        <f>_xlfn.XLOOKUP(Tabla15[[#This Row],[cargo]],Tabla612[CARGO],Tabla612[CATEGORIA DEL SERVIDOR],"FIJO")</f>
        <v>FIJO</v>
      </c>
      <c r="K219" s="53" t="str">
        <f>IF(ISTEXT(Tabla15[[#This Row],[CARRERA]]),Tabla15[[#This Row],[CARRERA]],Tabla15[[#This Row],[STATUS]])</f>
        <v>FIJO</v>
      </c>
      <c r="L219" s="63">
        <v>60000</v>
      </c>
      <c r="M219" s="63">
        <v>3486.68</v>
      </c>
      <c r="N219" s="63">
        <v>1824</v>
      </c>
      <c r="O219" s="63">
        <v>1722</v>
      </c>
      <c r="P219" s="29">
        <f>ROUND(Tabla15[[#This Row],[sbruto]]-Tabla15[[#This Row],[sneto]]-Tabla15[[#This Row],[ISR]]-Tabla15[[#This Row],[SFS]]-Tabla15[[#This Row],[AFP]],2)</f>
        <v>125</v>
      </c>
      <c r="Q219" s="63">
        <v>52842.32</v>
      </c>
      <c r="R219" s="53" t="str">
        <f>_xlfn.XLOOKUP(Tabla15[[#This Row],[cedula]],Tabla8[Numero Documento],Tabla8[Gen])</f>
        <v>F</v>
      </c>
      <c r="S219" s="53" t="str">
        <f>_xlfn.XLOOKUP(Tabla15[[#This Row],[cedula]],Tabla8[Numero Documento],Tabla8[Lugar Designado Codigo])</f>
        <v xml:space="preserve">01.83.00.00.11.04 </v>
      </c>
    </row>
    <row r="220" spans="1:19">
      <c r="A220" s="53" t="s">
        <v>3049</v>
      </c>
      <c r="B220" s="53" t="s">
        <v>2263</v>
      </c>
      <c r="C220" s="53" t="s">
        <v>3084</v>
      </c>
      <c r="D220" s="53" t="str">
        <f>Tabla15[[#This Row],[cedula]]&amp;Tabla15[[#This Row],[prog]]&amp;LEFT(Tabla15[[#This Row],[tipo]],3)</f>
        <v>0011416372801FIJ</v>
      </c>
      <c r="E220" s="53" t="s">
        <v>341</v>
      </c>
      <c r="F220" s="53" t="s">
        <v>3217</v>
      </c>
      <c r="G220" s="53" t="str">
        <f>_xlfn.XLOOKUP(Tabla15[[#This Row],[cedula]],Tabla8[Numero Documento],Tabla8[Lugar Designado])</f>
        <v>DIRECCION FINANCIERA</v>
      </c>
      <c r="H220" s="53" t="s">
        <v>11</v>
      </c>
      <c r="I220" s="62"/>
      <c r="J220" s="53" t="str">
        <f>_xlfn.XLOOKUP(Tabla15[[#This Row],[cargo]],Tabla612[CARGO],Tabla612[CATEGORIA DEL SERVIDOR],"FIJO")</f>
        <v>FIJO</v>
      </c>
      <c r="K220" s="53" t="str">
        <f>IF(ISTEXT(Tabla15[[#This Row],[CARRERA]]),Tabla15[[#This Row],[CARRERA]],Tabla15[[#This Row],[STATUS]])</f>
        <v>FIJO</v>
      </c>
      <c r="L220" s="63">
        <v>70000</v>
      </c>
      <c r="M220" s="64">
        <v>5368.48</v>
      </c>
      <c r="N220" s="63">
        <v>2128</v>
      </c>
      <c r="O220" s="63">
        <v>2009</v>
      </c>
      <c r="P220" s="29">
        <f>ROUND(Tabla15[[#This Row],[sbruto]]-Tabla15[[#This Row],[sneto]]-Tabla15[[#This Row],[ISR]]-Tabla15[[#This Row],[SFS]]-Tabla15[[#This Row],[AFP]],2)</f>
        <v>9726</v>
      </c>
      <c r="Q220" s="63">
        <v>50768.52</v>
      </c>
      <c r="R220" s="53" t="str">
        <f>_xlfn.XLOOKUP(Tabla15[[#This Row],[cedula]],Tabla8[Numero Documento],Tabla8[Gen])</f>
        <v>F</v>
      </c>
      <c r="S220" s="53" t="str">
        <f>_xlfn.XLOOKUP(Tabla15[[#This Row],[cedula]],Tabla8[Numero Documento],Tabla8[Lugar Designado Codigo])</f>
        <v>01.83.00.00.12</v>
      </c>
    </row>
    <row r="221" spans="1:19">
      <c r="A221" s="53" t="s">
        <v>3049</v>
      </c>
      <c r="B221" s="53" t="s">
        <v>3428</v>
      </c>
      <c r="C221" s="53" t="s">
        <v>3084</v>
      </c>
      <c r="D221" s="53" t="str">
        <f>Tabla15[[#This Row],[cedula]]&amp;Tabla15[[#This Row],[prog]]&amp;LEFT(Tabla15[[#This Row],[tipo]],3)</f>
        <v>2230180165401FIJ</v>
      </c>
      <c r="E221" s="53" t="s">
        <v>3427</v>
      </c>
      <c r="F221" s="53" t="s">
        <v>10</v>
      </c>
      <c r="G221" s="53" t="str">
        <f>_xlfn.XLOOKUP(Tabla15[[#This Row],[cedula]],Tabla8[Numero Documento],Tabla8[Lugar Designado])</f>
        <v>DIRECCION FINANCIERA</v>
      </c>
      <c r="H221" s="53" t="s">
        <v>11</v>
      </c>
      <c r="I221" s="62"/>
      <c r="J221" s="53" t="str">
        <f>_xlfn.XLOOKUP(Tabla15[[#This Row],[cargo]],Tabla612[CARGO],Tabla612[CATEGORIA DEL SERVIDOR],"FIJO")</f>
        <v>ESTATUTO SIMPLIFICADO</v>
      </c>
      <c r="K221" s="53" t="str">
        <f>IF(ISTEXT(Tabla15[[#This Row],[CARRERA]]),Tabla15[[#This Row],[CARRERA]],Tabla15[[#This Row],[STATUS]])</f>
        <v>ESTATUTO SIMPLIFICADO</v>
      </c>
      <c r="L221" s="63">
        <v>35000</v>
      </c>
      <c r="M221" s="67">
        <v>0</v>
      </c>
      <c r="N221" s="63">
        <v>1064</v>
      </c>
      <c r="O221" s="63">
        <v>1004.5</v>
      </c>
      <c r="P221" s="29">
        <f>ROUND(Tabla15[[#This Row],[sbruto]]-Tabla15[[#This Row],[sneto]]-Tabla15[[#This Row],[ISR]]-Tabla15[[#This Row],[SFS]]-Tabla15[[#This Row],[AFP]],2)</f>
        <v>25</v>
      </c>
      <c r="Q221" s="63">
        <v>32906.5</v>
      </c>
      <c r="R221" s="53" t="str">
        <f>_xlfn.XLOOKUP(Tabla15[[#This Row],[cedula]],Tabla8[Numero Documento],Tabla8[Gen])</f>
        <v>F</v>
      </c>
      <c r="S221" s="53" t="str">
        <f>_xlfn.XLOOKUP(Tabla15[[#This Row],[cedula]],Tabla8[Numero Documento],Tabla8[Lugar Designado Codigo])</f>
        <v>01.83.00.00.12</v>
      </c>
    </row>
    <row r="222" spans="1:19">
      <c r="A222" s="53" t="s">
        <v>3049</v>
      </c>
      <c r="B222" s="53" t="s">
        <v>2211</v>
      </c>
      <c r="C222" s="53" t="s">
        <v>3084</v>
      </c>
      <c r="D222" s="53" t="str">
        <f>Tabla15[[#This Row],[cedula]]&amp;Tabla15[[#This Row],[prog]]&amp;LEFT(Tabla15[[#This Row],[tipo]],3)</f>
        <v>0010069499101FIJ</v>
      </c>
      <c r="E222" s="53" t="s">
        <v>340</v>
      </c>
      <c r="F222" s="53" t="s">
        <v>82</v>
      </c>
      <c r="G222" s="53" t="str">
        <f>_xlfn.XLOOKUP(Tabla15[[#This Row],[cedula]],Tabla8[Numero Documento],Tabla8[Lugar Designado])</f>
        <v>DIRECCION FINANCIERA</v>
      </c>
      <c r="H222" s="53" t="s">
        <v>11</v>
      </c>
      <c r="I222" s="62"/>
      <c r="J222" s="53" t="str">
        <f>_xlfn.XLOOKUP(Tabla15[[#This Row],[cargo]],Tabla612[CARGO],Tabla612[CATEGORIA DEL SERVIDOR],"FIJO")</f>
        <v>FIJO</v>
      </c>
      <c r="K222" s="53" t="str">
        <f>IF(ISTEXT(Tabla15[[#This Row],[CARRERA]]),Tabla15[[#This Row],[CARRERA]],Tabla15[[#This Row],[STATUS]])</f>
        <v>FIJO</v>
      </c>
      <c r="L222" s="63">
        <v>35000</v>
      </c>
      <c r="M222" s="66">
        <v>0</v>
      </c>
      <c r="N222" s="63">
        <v>1064</v>
      </c>
      <c r="O222" s="63">
        <v>1004.5</v>
      </c>
      <c r="P222" s="29">
        <f>ROUND(Tabla15[[#This Row],[sbruto]]-Tabla15[[#This Row],[sneto]]-Tabla15[[#This Row],[ISR]]-Tabla15[[#This Row],[SFS]]-Tabla15[[#This Row],[AFP]],2)</f>
        <v>24725.75</v>
      </c>
      <c r="Q222" s="63">
        <v>8205.75</v>
      </c>
      <c r="R222" s="53" t="str">
        <f>_xlfn.XLOOKUP(Tabla15[[#This Row],[cedula]],Tabla8[Numero Documento],Tabla8[Gen])</f>
        <v>M</v>
      </c>
      <c r="S222" s="53" t="str">
        <f>_xlfn.XLOOKUP(Tabla15[[#This Row],[cedula]],Tabla8[Numero Documento],Tabla8[Lugar Designado Codigo])</f>
        <v>01.83.00.00.12</v>
      </c>
    </row>
    <row r="223" spans="1:19">
      <c r="A223" s="53" t="s">
        <v>3049</v>
      </c>
      <c r="B223" s="53" t="s">
        <v>3435</v>
      </c>
      <c r="C223" s="53" t="s">
        <v>3084</v>
      </c>
      <c r="D223" s="53" t="str">
        <f>Tabla15[[#This Row],[cedula]]&amp;Tabla15[[#This Row],[prog]]&amp;LEFT(Tabla15[[#This Row],[tipo]],3)</f>
        <v>0570010536301FIJ</v>
      </c>
      <c r="E223" s="53" t="s">
        <v>3434</v>
      </c>
      <c r="F223" s="53" t="s">
        <v>724</v>
      </c>
      <c r="G223" s="53" t="str">
        <f>_xlfn.XLOOKUP(Tabla15[[#This Row],[cedula]],Tabla8[Numero Documento],Tabla8[Lugar Designado])</f>
        <v>DIRECCION FINANCIERA</v>
      </c>
      <c r="H223" s="53" t="s">
        <v>11</v>
      </c>
      <c r="I223" s="62"/>
      <c r="J223" s="53" t="str">
        <f>_xlfn.XLOOKUP(Tabla15[[#This Row],[cargo]],Tabla612[CARGO],Tabla612[CATEGORIA DEL SERVIDOR],"FIJO")</f>
        <v>ESTATUTO SIMPLIFICADO</v>
      </c>
      <c r="K223" s="53" t="str">
        <f>IF(ISTEXT(Tabla15[[#This Row],[CARRERA]]),Tabla15[[#This Row],[CARRERA]],Tabla15[[#This Row],[STATUS]])</f>
        <v>ESTATUTO SIMPLIFICADO</v>
      </c>
      <c r="L223" s="63">
        <v>24000</v>
      </c>
      <c r="M223" s="67">
        <v>0</v>
      </c>
      <c r="N223" s="63">
        <v>729.6</v>
      </c>
      <c r="O223" s="63">
        <v>688.8</v>
      </c>
      <c r="P223" s="29">
        <f>ROUND(Tabla15[[#This Row],[sbruto]]-Tabla15[[#This Row],[sneto]]-Tabla15[[#This Row],[ISR]]-Tabla15[[#This Row],[SFS]]-Tabla15[[#This Row],[AFP]],2)</f>
        <v>25</v>
      </c>
      <c r="Q223" s="63">
        <v>22556.6</v>
      </c>
      <c r="R223" s="53" t="str">
        <f>_xlfn.XLOOKUP(Tabla15[[#This Row],[cedula]],Tabla8[Numero Documento],Tabla8[Gen])</f>
        <v>M</v>
      </c>
      <c r="S223" s="53" t="str">
        <f>_xlfn.XLOOKUP(Tabla15[[#This Row],[cedula]],Tabla8[Numero Documento],Tabla8[Lugar Designado Codigo])</f>
        <v>01.83.00.00.12</v>
      </c>
    </row>
    <row r="224" spans="1:19">
      <c r="A224" s="53" t="s">
        <v>3049</v>
      </c>
      <c r="B224" s="53" t="s">
        <v>1356</v>
      </c>
      <c r="C224" s="53" t="s">
        <v>3084</v>
      </c>
      <c r="D224" s="53" t="str">
        <f>Tabla15[[#This Row],[cedula]]&amp;Tabla15[[#This Row],[prog]]&amp;LEFT(Tabla15[[#This Row],[tipo]],3)</f>
        <v>0820022689501FIJ</v>
      </c>
      <c r="E224" s="53" t="s">
        <v>213</v>
      </c>
      <c r="F224" s="53" t="s">
        <v>215</v>
      </c>
      <c r="G224" s="53" t="str">
        <f>_xlfn.XLOOKUP(Tabla15[[#This Row],[cedula]],Tabla8[Numero Documento],Tabla8[Lugar Designado])</f>
        <v>DEPARTAMENTO DE CONTABILIDAD</v>
      </c>
      <c r="H224" s="53" t="s">
        <v>11</v>
      </c>
      <c r="I224" s="62" t="str">
        <f>_xlfn.XLOOKUP(Tabla15[[#This Row],[cedula]],TCARRERA[CEDULA],TCARRERA[CATEGORIA DEL SERVIDOR],"")</f>
        <v>CARRERA ADMINISTRATIVA</v>
      </c>
      <c r="J224" s="53" t="str">
        <f>_xlfn.XLOOKUP(Tabla15[[#This Row],[cargo]],Tabla612[CARGO],Tabla612[CATEGORIA DEL SERVIDOR],"FIJO")</f>
        <v>FIJO</v>
      </c>
      <c r="K224" s="53" t="str">
        <f>IF(ISTEXT(Tabla15[[#This Row],[CARRERA]]),Tabla15[[#This Row],[CARRERA]],Tabla15[[#This Row],[STATUS]])</f>
        <v>CARRERA ADMINISTRATIVA</v>
      </c>
      <c r="L224" s="63">
        <v>65000</v>
      </c>
      <c r="M224" s="64">
        <v>4125.09</v>
      </c>
      <c r="N224" s="63">
        <v>1976</v>
      </c>
      <c r="O224" s="63">
        <v>1865.5</v>
      </c>
      <c r="P224" s="29">
        <f>ROUND(Tabla15[[#This Row],[sbruto]]-Tabla15[[#This Row],[sneto]]-Tabla15[[#This Row],[ISR]]-Tabla15[[#This Row],[SFS]]-Tabla15[[#This Row],[AFP]],2)</f>
        <v>1587.45</v>
      </c>
      <c r="Q224" s="63">
        <v>55445.96</v>
      </c>
      <c r="R224" s="53" t="str">
        <f>_xlfn.XLOOKUP(Tabla15[[#This Row],[cedula]],Tabla8[Numero Documento],Tabla8[Gen])</f>
        <v>F</v>
      </c>
      <c r="S224" s="53" t="str">
        <f>_xlfn.XLOOKUP(Tabla15[[#This Row],[cedula]],Tabla8[Numero Documento],Tabla8[Lugar Designado Codigo])</f>
        <v>01.83.00.00.12.01</v>
      </c>
    </row>
    <row r="225" spans="1:19">
      <c r="A225" s="53" t="s">
        <v>3049</v>
      </c>
      <c r="B225" s="53" t="s">
        <v>2157</v>
      </c>
      <c r="C225" s="53" t="s">
        <v>3084</v>
      </c>
      <c r="D225" s="53" t="str">
        <f>Tabla15[[#This Row],[cedula]]&amp;Tabla15[[#This Row],[prog]]&amp;LEFT(Tabla15[[#This Row],[tipo]],3)</f>
        <v>0011149723601FIJ</v>
      </c>
      <c r="E225" s="53" t="s">
        <v>1080</v>
      </c>
      <c r="F225" s="53" t="s">
        <v>259</v>
      </c>
      <c r="G225" s="53" t="str">
        <f>_xlfn.XLOOKUP(Tabla15[[#This Row],[cedula]],Tabla8[Numero Documento],Tabla8[Lugar Designado])</f>
        <v>DEPARTAMENTO DE CONTABILIDAD</v>
      </c>
      <c r="H225" s="53" t="s">
        <v>11</v>
      </c>
      <c r="I225" s="62"/>
      <c r="J225" s="53" t="str">
        <f>_xlfn.XLOOKUP(Tabla15[[#This Row],[cargo]],Tabla612[CARGO],Tabla612[CATEGORIA DEL SERVIDOR],"FIJO")</f>
        <v>FIJO</v>
      </c>
      <c r="K225" s="53" t="str">
        <f>IF(ISTEXT(Tabla15[[#This Row],[CARRERA]]),Tabla15[[#This Row],[CARRERA]],Tabla15[[#This Row],[STATUS]])</f>
        <v>FIJO</v>
      </c>
      <c r="L225" s="63">
        <v>55000</v>
      </c>
      <c r="M225" s="64">
        <v>2105.94</v>
      </c>
      <c r="N225" s="63">
        <v>1672</v>
      </c>
      <c r="O225" s="63">
        <v>1578.5</v>
      </c>
      <c r="P225" s="29">
        <f>ROUND(Tabla15[[#This Row],[sbruto]]-Tabla15[[#This Row],[sneto]]-Tabla15[[#This Row],[ISR]]-Tabla15[[#This Row],[SFS]]-Tabla15[[#This Row],[AFP]],2)</f>
        <v>3049.9</v>
      </c>
      <c r="Q225" s="63">
        <v>46593.66</v>
      </c>
      <c r="R225" s="53" t="str">
        <f>_xlfn.XLOOKUP(Tabla15[[#This Row],[cedula]],Tabla8[Numero Documento],Tabla8[Gen])</f>
        <v>F</v>
      </c>
      <c r="S225" s="53" t="str">
        <f>_xlfn.XLOOKUP(Tabla15[[#This Row],[cedula]],Tabla8[Numero Documento],Tabla8[Lugar Designado Codigo])</f>
        <v>01.83.00.00.12.01</v>
      </c>
    </row>
    <row r="226" spans="1:19">
      <c r="A226" s="53" t="s">
        <v>3049</v>
      </c>
      <c r="B226" s="53" t="s">
        <v>3233</v>
      </c>
      <c r="C226" s="53" t="s">
        <v>3084</v>
      </c>
      <c r="D226" s="53" t="str">
        <f>Tabla15[[#This Row],[cedula]]&amp;Tabla15[[#This Row],[prog]]&amp;LEFT(Tabla15[[#This Row],[tipo]],3)</f>
        <v>0930052440301FIJ</v>
      </c>
      <c r="E226" s="53" t="s">
        <v>3216</v>
      </c>
      <c r="F226" s="53" t="s">
        <v>3217</v>
      </c>
      <c r="G226" s="53" t="str">
        <f>_xlfn.XLOOKUP(Tabla15[[#This Row],[cedula]],Tabla8[Numero Documento],Tabla8[Lugar Designado])</f>
        <v>DEPARTEMNTO DE EJECUCION PRESUPUESTARIA</v>
      </c>
      <c r="H226" s="53" t="s">
        <v>11</v>
      </c>
      <c r="I226" s="62"/>
      <c r="J226" s="53" t="str">
        <f>_xlfn.XLOOKUP(Tabla15[[#This Row],[cargo]],Tabla612[CARGO],Tabla612[CATEGORIA DEL SERVIDOR],"FIJO")</f>
        <v>FIJO</v>
      </c>
      <c r="K226" s="53" t="str">
        <f>IF(ISTEXT(Tabla15[[#This Row],[CARRERA]]),Tabla15[[#This Row],[CARRERA]],Tabla15[[#This Row],[STATUS]])</f>
        <v>FIJO</v>
      </c>
      <c r="L226" s="63">
        <v>70000</v>
      </c>
      <c r="M226" s="64">
        <v>5368.48</v>
      </c>
      <c r="N226" s="63">
        <v>2128</v>
      </c>
      <c r="O226" s="63">
        <v>2009</v>
      </c>
      <c r="P226" s="29">
        <f>ROUND(Tabla15[[#This Row],[sbruto]]-Tabla15[[#This Row],[sneto]]-Tabla15[[#This Row],[ISR]]-Tabla15[[#This Row],[SFS]]-Tabla15[[#This Row],[AFP]],2)</f>
        <v>7471.97</v>
      </c>
      <c r="Q226" s="63">
        <v>53022.55</v>
      </c>
      <c r="R226" s="53" t="str">
        <f>_xlfn.XLOOKUP(Tabla15[[#This Row],[cedula]],Tabla8[Numero Documento],Tabla8[Gen])</f>
        <v>F</v>
      </c>
      <c r="S226" s="53" t="str">
        <f>_xlfn.XLOOKUP(Tabla15[[#This Row],[cedula]],Tabla8[Numero Documento],Tabla8[Lugar Designado Codigo])</f>
        <v>01.83.00.00.12.02</v>
      </c>
    </row>
    <row r="227" spans="1:19">
      <c r="A227" s="53" t="s">
        <v>3049</v>
      </c>
      <c r="B227" s="53" t="s">
        <v>1349</v>
      </c>
      <c r="C227" s="53" t="s">
        <v>3084</v>
      </c>
      <c r="D227" s="53" t="str">
        <f>Tabla15[[#This Row],[cedula]]&amp;Tabla15[[#This Row],[prog]]&amp;LEFT(Tabla15[[#This Row],[tipo]],3)</f>
        <v>0010118428101FIJ</v>
      </c>
      <c r="E227" s="53" t="s">
        <v>279</v>
      </c>
      <c r="F227" s="53" t="s">
        <v>259</v>
      </c>
      <c r="G227" s="53" t="str">
        <f>_xlfn.XLOOKUP(Tabla15[[#This Row],[cedula]],Tabla8[Numero Documento],Tabla8[Lugar Designado])</f>
        <v>DEPARTEMNTO DE EJECUCION PRESUPUESTARIA</v>
      </c>
      <c r="H227" s="53" t="s">
        <v>11</v>
      </c>
      <c r="I227" s="62" t="str">
        <f>_xlfn.XLOOKUP(Tabla15[[#This Row],[cedula]],TCARRERA[CEDULA],TCARRERA[CATEGORIA DEL SERVIDOR],"")</f>
        <v>CARRERA ADMINISTRATIVA</v>
      </c>
      <c r="J227" s="53" t="str">
        <f>_xlfn.XLOOKUP(Tabla15[[#This Row],[cargo]],Tabla612[CARGO],Tabla612[CATEGORIA DEL SERVIDOR],"FIJO")</f>
        <v>FIJO</v>
      </c>
      <c r="K227" s="53" t="str">
        <f>IF(ISTEXT(Tabla15[[#This Row],[CARRERA]]),Tabla15[[#This Row],[CARRERA]],Tabla15[[#This Row],[STATUS]])</f>
        <v>CARRERA ADMINISTRATIVA</v>
      </c>
      <c r="L227" s="63">
        <v>65000</v>
      </c>
      <c r="M227" s="64">
        <v>4427.58</v>
      </c>
      <c r="N227" s="63">
        <v>1976</v>
      </c>
      <c r="O227" s="63">
        <v>1865.5</v>
      </c>
      <c r="P227" s="29">
        <f>ROUND(Tabla15[[#This Row],[sbruto]]-Tabla15[[#This Row],[sneto]]-Tabla15[[#This Row],[ISR]]-Tabla15[[#This Row],[SFS]]-Tabla15[[#This Row],[AFP]],2)</f>
        <v>28596.42</v>
      </c>
      <c r="Q227" s="63">
        <v>28134.5</v>
      </c>
      <c r="R227" s="53" t="str">
        <f>_xlfn.XLOOKUP(Tabla15[[#This Row],[cedula]],Tabla8[Numero Documento],Tabla8[Gen])</f>
        <v>F</v>
      </c>
      <c r="S227" s="53" t="str">
        <f>_xlfn.XLOOKUP(Tabla15[[#This Row],[cedula]],Tabla8[Numero Documento],Tabla8[Lugar Designado Codigo])</f>
        <v>01.83.00.00.12.02</v>
      </c>
    </row>
    <row r="228" spans="1:19">
      <c r="A228" s="53" t="s">
        <v>3049</v>
      </c>
      <c r="B228" s="53" t="s">
        <v>1326</v>
      </c>
      <c r="C228" s="53" t="s">
        <v>3084</v>
      </c>
      <c r="D228" s="53" t="str">
        <f>Tabla15[[#This Row],[cedula]]&amp;Tabla15[[#This Row],[prog]]&amp;LEFT(Tabla15[[#This Row],[tipo]],3)</f>
        <v>0010464126101FIJ</v>
      </c>
      <c r="E228" s="53" t="s">
        <v>189</v>
      </c>
      <c r="F228" s="53" t="s">
        <v>1945</v>
      </c>
      <c r="G228" s="53" t="str">
        <f>_xlfn.XLOOKUP(Tabla15[[#This Row],[cedula]],Tabla8[Numero Documento],Tabla8[Lugar Designado])</f>
        <v>DEPARTAMENTO DE ACTIVO FIJO</v>
      </c>
      <c r="H228" s="53" t="s">
        <v>11</v>
      </c>
      <c r="I228" s="62" t="str">
        <f>_xlfn.XLOOKUP(Tabla15[[#This Row],[cedula]],TCARRERA[CEDULA],TCARRERA[CATEGORIA DEL SERVIDOR],"")</f>
        <v>CARRERA ADMINISTRATIVA</v>
      </c>
      <c r="J228" s="53" t="str">
        <f>_xlfn.XLOOKUP(Tabla15[[#This Row],[cargo]],Tabla612[CARGO],Tabla612[CATEGORIA DEL SERVIDOR],"FIJO")</f>
        <v>FIJO</v>
      </c>
      <c r="K228" s="53" t="str">
        <f>IF(ISTEXT(Tabla15[[#This Row],[CARRERA]]),Tabla15[[#This Row],[CARRERA]],Tabla15[[#This Row],[STATUS]])</f>
        <v>CARRERA ADMINISTRATIVA</v>
      </c>
      <c r="L228" s="63">
        <v>60000</v>
      </c>
      <c r="M228" s="63">
        <v>2881.7</v>
      </c>
      <c r="N228" s="63">
        <v>1824</v>
      </c>
      <c r="O228" s="63">
        <v>1722</v>
      </c>
      <c r="P228" s="29">
        <f>ROUND(Tabla15[[#This Row],[sbruto]]-Tabla15[[#This Row],[sneto]]-Tabla15[[#This Row],[ISR]]-Tabla15[[#This Row],[SFS]]-Tabla15[[#This Row],[AFP]],2)</f>
        <v>17843.259999999998</v>
      </c>
      <c r="Q228" s="63">
        <v>35729.040000000001</v>
      </c>
      <c r="R228" s="53" t="str">
        <f>_xlfn.XLOOKUP(Tabla15[[#This Row],[cedula]],Tabla8[Numero Documento],Tabla8[Gen])</f>
        <v>F</v>
      </c>
      <c r="S228" s="53" t="str">
        <f>_xlfn.XLOOKUP(Tabla15[[#This Row],[cedula]],Tabla8[Numero Documento],Tabla8[Lugar Designado Codigo])</f>
        <v>01.83.00.00.12.03</v>
      </c>
    </row>
    <row r="229" spans="1:19">
      <c r="A229" s="53" t="s">
        <v>3049</v>
      </c>
      <c r="B229" s="53" t="s">
        <v>2210</v>
      </c>
      <c r="C229" s="53" t="s">
        <v>3084</v>
      </c>
      <c r="D229" s="53" t="str">
        <f>Tabla15[[#This Row],[cedula]]&amp;Tabla15[[#This Row],[prog]]&amp;LEFT(Tabla15[[#This Row],[tipo]],3)</f>
        <v>4021369428001FIJ</v>
      </c>
      <c r="E229" s="53" t="s">
        <v>1233</v>
      </c>
      <c r="F229" s="53" t="s">
        <v>10</v>
      </c>
      <c r="G229" s="53" t="str">
        <f>_xlfn.XLOOKUP(Tabla15[[#This Row],[cedula]],Tabla8[Numero Documento],Tabla8[Lugar Designado])</f>
        <v>DEPARTAMENTO DE ACTIVO FIJO</v>
      </c>
      <c r="H229" s="53" t="s">
        <v>11</v>
      </c>
      <c r="I229" s="62"/>
      <c r="J229" s="53" t="str">
        <f>_xlfn.XLOOKUP(Tabla15[[#This Row],[cargo]],Tabla612[CARGO],Tabla612[CATEGORIA DEL SERVIDOR],"FIJO")</f>
        <v>ESTATUTO SIMPLIFICADO</v>
      </c>
      <c r="K229" s="53" t="str">
        <f>IF(ISTEXT(Tabla15[[#This Row],[CARRERA]]),Tabla15[[#This Row],[CARRERA]],Tabla15[[#This Row],[STATUS]])</f>
        <v>ESTATUTO SIMPLIFICADO</v>
      </c>
      <c r="L229" s="63">
        <v>35000</v>
      </c>
      <c r="M229" s="66">
        <v>0</v>
      </c>
      <c r="N229" s="63">
        <v>1064</v>
      </c>
      <c r="O229" s="63">
        <v>1004.5</v>
      </c>
      <c r="P229" s="29">
        <f>ROUND(Tabla15[[#This Row],[sbruto]]-Tabla15[[#This Row],[sneto]]-Tabla15[[#This Row],[ISR]]-Tabla15[[#This Row],[SFS]]-Tabla15[[#This Row],[AFP]],2)</f>
        <v>5853.5</v>
      </c>
      <c r="Q229" s="63">
        <v>27078</v>
      </c>
      <c r="R229" s="53" t="str">
        <f>_xlfn.XLOOKUP(Tabla15[[#This Row],[cedula]],Tabla8[Numero Documento],Tabla8[Gen])</f>
        <v>F</v>
      </c>
      <c r="S229" s="53" t="str">
        <f>_xlfn.XLOOKUP(Tabla15[[#This Row],[cedula]],Tabla8[Numero Documento],Tabla8[Lugar Designado Codigo])</f>
        <v>01.83.00.00.12.03</v>
      </c>
    </row>
    <row r="230" spans="1:19">
      <c r="A230" s="53" t="s">
        <v>3049</v>
      </c>
      <c r="B230" s="53" t="s">
        <v>2021</v>
      </c>
      <c r="C230" s="53" t="s">
        <v>3084</v>
      </c>
      <c r="D230" s="53" t="str">
        <f>Tabla15[[#This Row],[cedula]]&amp;Tabla15[[#This Row],[prog]]&amp;LEFT(Tabla15[[#This Row],[tipo]],3)</f>
        <v>0010549621001FIJ</v>
      </c>
      <c r="E230" s="53" t="s">
        <v>273</v>
      </c>
      <c r="F230" s="53" t="s">
        <v>259</v>
      </c>
      <c r="G230" s="53" t="str">
        <f>_xlfn.XLOOKUP(Tabla15[[#This Row],[cedula]],Tabla8[Numero Documento],Tabla8[Lugar Designado])</f>
        <v>DEPARTAMENTO DE TESORERIA</v>
      </c>
      <c r="H230" s="53" t="s">
        <v>11</v>
      </c>
      <c r="I230" s="62"/>
      <c r="J230" s="53" t="str">
        <f>_xlfn.XLOOKUP(Tabla15[[#This Row],[cargo]],Tabla612[CARGO],Tabla612[CATEGORIA DEL SERVIDOR],"FIJO")</f>
        <v>FIJO</v>
      </c>
      <c r="K230" s="53" t="str">
        <f>IF(ISTEXT(Tabla15[[#This Row],[CARRERA]]),Tabla15[[#This Row],[CARRERA]],Tabla15[[#This Row],[STATUS]])</f>
        <v>FIJO</v>
      </c>
      <c r="L230" s="63">
        <v>65000</v>
      </c>
      <c r="M230" s="64">
        <v>4427.58</v>
      </c>
      <c r="N230" s="63">
        <v>1976</v>
      </c>
      <c r="O230" s="63">
        <v>1865.5</v>
      </c>
      <c r="P230" s="29">
        <f>ROUND(Tabla15[[#This Row],[sbruto]]-Tabla15[[#This Row],[sneto]]-Tabla15[[#This Row],[ISR]]-Tabla15[[#This Row],[SFS]]-Tabla15[[#This Row],[AFP]],2)</f>
        <v>9772.01</v>
      </c>
      <c r="Q230" s="63">
        <v>46958.91</v>
      </c>
      <c r="R230" s="53" t="str">
        <f>_xlfn.XLOOKUP(Tabla15[[#This Row],[cedula]],Tabla8[Numero Documento],Tabla8[Gen])</f>
        <v>F</v>
      </c>
      <c r="S230" s="53" t="str">
        <f>_xlfn.XLOOKUP(Tabla15[[#This Row],[cedula]],Tabla8[Numero Documento],Tabla8[Lugar Designado Codigo])</f>
        <v>01.83.00.00.12.04</v>
      </c>
    </row>
    <row r="231" spans="1:19">
      <c r="A231" s="53" t="s">
        <v>3049</v>
      </c>
      <c r="B231" s="53" t="s">
        <v>2215</v>
      </c>
      <c r="C231" s="53" t="s">
        <v>3084</v>
      </c>
      <c r="D231" s="53" t="str">
        <f>Tabla15[[#This Row],[cedula]]&amp;Tabla15[[#This Row],[prog]]&amp;LEFT(Tabla15[[#This Row],[tipo]],3)</f>
        <v>0010183064401FIJ</v>
      </c>
      <c r="E231" s="53" t="s">
        <v>276</v>
      </c>
      <c r="F231" s="53" t="s">
        <v>259</v>
      </c>
      <c r="G231" s="53" t="str">
        <f>_xlfn.XLOOKUP(Tabla15[[#This Row],[cedula]],Tabla8[Numero Documento],Tabla8[Lugar Designado])</f>
        <v>DEPARTAMENTO DE TESORERIA</v>
      </c>
      <c r="H231" s="53" t="s">
        <v>11</v>
      </c>
      <c r="I231" s="62"/>
      <c r="J231" s="53" t="str">
        <f>_xlfn.XLOOKUP(Tabla15[[#This Row],[cargo]],Tabla612[CARGO],Tabla612[CATEGORIA DEL SERVIDOR],"FIJO")</f>
        <v>FIJO</v>
      </c>
      <c r="K231" s="53" t="str">
        <f>IF(ISTEXT(Tabla15[[#This Row],[CARRERA]]),Tabla15[[#This Row],[CARRERA]],Tabla15[[#This Row],[STATUS]])</f>
        <v>FIJO</v>
      </c>
      <c r="L231" s="63">
        <v>55000</v>
      </c>
      <c r="M231" s="63">
        <v>2559.6799999999998</v>
      </c>
      <c r="N231" s="63">
        <v>1672</v>
      </c>
      <c r="O231" s="63">
        <v>1578.5</v>
      </c>
      <c r="P231" s="29">
        <f>ROUND(Tabla15[[#This Row],[sbruto]]-Tabla15[[#This Row],[sneto]]-Tabla15[[#This Row],[ISR]]-Tabla15[[#This Row],[SFS]]-Tabla15[[#This Row],[AFP]],2)</f>
        <v>2221</v>
      </c>
      <c r="Q231" s="63">
        <v>46968.82</v>
      </c>
      <c r="R231" s="53" t="str">
        <f>_xlfn.XLOOKUP(Tabla15[[#This Row],[cedula]],Tabla8[Numero Documento],Tabla8[Gen])</f>
        <v>M</v>
      </c>
      <c r="S231" s="53" t="str">
        <f>_xlfn.XLOOKUP(Tabla15[[#This Row],[cedula]],Tabla8[Numero Documento],Tabla8[Lugar Designado Codigo])</f>
        <v>01.83.00.00.12.04</v>
      </c>
    </row>
    <row r="232" spans="1:19">
      <c r="A232" s="53" t="s">
        <v>3049</v>
      </c>
      <c r="B232" s="53" t="s">
        <v>3420</v>
      </c>
      <c r="C232" s="53" t="s">
        <v>3084</v>
      </c>
      <c r="D232" s="53" t="str">
        <f>Tabla15[[#This Row],[cedula]]&amp;Tabla15[[#This Row],[prog]]&amp;LEFT(Tabla15[[#This Row],[tipo]],3)</f>
        <v>0170020336501FIJ</v>
      </c>
      <c r="E232" s="53" t="s">
        <v>3419</v>
      </c>
      <c r="F232" s="53" t="s">
        <v>389</v>
      </c>
      <c r="G232" s="53" t="str">
        <f>_xlfn.XLOOKUP(Tabla15[[#This Row],[cedula]],Tabla8[Numero Documento],Tabla8[Lugar Designado])</f>
        <v>DEPARTAMENTO DE TESORERIA</v>
      </c>
      <c r="H232" s="53" t="s">
        <v>11</v>
      </c>
      <c r="I232" s="62"/>
      <c r="J232" s="53" t="str">
        <f>_xlfn.XLOOKUP(Tabla15[[#This Row],[cargo]],Tabla612[CARGO],Tabla612[CATEGORIA DEL SERVIDOR],"FIJO")</f>
        <v>FIJO</v>
      </c>
      <c r="K232" s="53" t="str">
        <f>IF(ISTEXT(Tabla15[[#This Row],[CARRERA]]),Tabla15[[#This Row],[CARRERA]],Tabla15[[#This Row],[STATUS]])</f>
        <v>FIJO</v>
      </c>
      <c r="L232" s="63">
        <v>35000</v>
      </c>
      <c r="M232" s="66">
        <v>0</v>
      </c>
      <c r="N232" s="63">
        <v>1064</v>
      </c>
      <c r="O232" s="63">
        <v>1004.5</v>
      </c>
      <c r="P232" s="29">
        <f>ROUND(Tabla15[[#This Row],[sbruto]]-Tabla15[[#This Row],[sneto]]-Tabla15[[#This Row],[ISR]]-Tabla15[[#This Row],[SFS]]-Tabla15[[#This Row],[AFP]],2)</f>
        <v>25</v>
      </c>
      <c r="Q232" s="63">
        <v>32906.5</v>
      </c>
      <c r="R232" s="53" t="str">
        <f>_xlfn.XLOOKUP(Tabla15[[#This Row],[cedula]],Tabla8[Numero Documento],Tabla8[Gen])</f>
        <v>F</v>
      </c>
      <c r="S232" s="53" t="str">
        <f>_xlfn.XLOOKUP(Tabla15[[#This Row],[cedula]],Tabla8[Numero Documento],Tabla8[Lugar Designado Codigo])</f>
        <v>01.83.00.00.12.04</v>
      </c>
    </row>
    <row r="233" spans="1:19">
      <c r="A233" s="53" t="s">
        <v>3049</v>
      </c>
      <c r="B233" s="53" t="s">
        <v>1315</v>
      </c>
      <c r="C233" s="53" t="s">
        <v>3084</v>
      </c>
      <c r="D233" s="53" t="str">
        <f>Tabla15[[#This Row],[cedula]]&amp;Tabla15[[#This Row],[prog]]&amp;LEFT(Tabla15[[#This Row],[tipo]],3)</f>
        <v>0011669373001FIJ</v>
      </c>
      <c r="E233" s="53" t="s">
        <v>595</v>
      </c>
      <c r="F233" s="53" t="s">
        <v>108</v>
      </c>
      <c r="G233" s="53" t="str">
        <f>_xlfn.XLOOKUP(Tabla15[[#This Row],[cedula]],Tabla8[Numero Documento],Tabla8[Lugar Designado])</f>
        <v>DIRECCION JURIDICA</v>
      </c>
      <c r="H233" s="53" t="s">
        <v>11</v>
      </c>
      <c r="I233" s="62" t="str">
        <f>_xlfn.XLOOKUP(Tabla15[[#This Row],[cedula]],TCARRERA[CEDULA],TCARRERA[CATEGORIA DEL SERVIDOR],"")</f>
        <v>CARRERA ADMINISTRATIVA</v>
      </c>
      <c r="J233" s="53" t="str">
        <f>_xlfn.XLOOKUP(Tabla15[[#This Row],[cargo]],Tabla612[CARGO],Tabla612[CATEGORIA DEL SERVIDOR],"FIJO")</f>
        <v>FIJO</v>
      </c>
      <c r="K233" s="53" t="str">
        <f>IF(ISTEXT(Tabla15[[#This Row],[CARRERA]]),Tabla15[[#This Row],[CARRERA]],Tabla15[[#This Row],[STATUS]])</f>
        <v>CARRERA ADMINISTRATIVA</v>
      </c>
      <c r="L233" s="63">
        <v>65000</v>
      </c>
      <c r="M233" s="64">
        <v>3822.6</v>
      </c>
      <c r="N233" s="63">
        <v>1976</v>
      </c>
      <c r="O233" s="63">
        <v>1865.5</v>
      </c>
      <c r="P233" s="29">
        <f>ROUND(Tabla15[[#This Row],[sbruto]]-Tabla15[[#This Row],[sneto]]-Tabla15[[#This Row],[ISR]]-Tabla15[[#This Row],[SFS]]-Tabla15[[#This Row],[AFP]],2)</f>
        <v>26273.31</v>
      </c>
      <c r="Q233" s="63">
        <v>31062.59</v>
      </c>
      <c r="R233" s="53" t="str">
        <f>_xlfn.XLOOKUP(Tabla15[[#This Row],[cedula]],Tabla8[Numero Documento],Tabla8[Gen])</f>
        <v>M</v>
      </c>
      <c r="S233" s="53" t="str">
        <f>_xlfn.XLOOKUP(Tabla15[[#This Row],[cedula]],Tabla8[Numero Documento],Tabla8[Lugar Designado Codigo])</f>
        <v>01.83.00.08</v>
      </c>
    </row>
    <row r="234" spans="1:19">
      <c r="A234" s="53" t="s">
        <v>3049</v>
      </c>
      <c r="B234" s="53" t="s">
        <v>1373</v>
      </c>
      <c r="C234" s="53" t="s">
        <v>3084</v>
      </c>
      <c r="D234" s="53" t="str">
        <f>Tabla15[[#This Row],[cedula]]&amp;Tabla15[[#This Row],[prog]]&amp;LEFT(Tabla15[[#This Row],[tipo]],3)</f>
        <v>0010546770801FIJ</v>
      </c>
      <c r="E234" s="53" t="s">
        <v>604</v>
      </c>
      <c r="F234" s="53" t="s">
        <v>108</v>
      </c>
      <c r="G234" s="53" t="str">
        <f>_xlfn.XLOOKUP(Tabla15[[#This Row],[cedula]],Tabla8[Numero Documento],Tabla8[Lugar Designado])</f>
        <v>DIRECCION JURIDICA</v>
      </c>
      <c r="H234" s="53" t="s">
        <v>11</v>
      </c>
      <c r="I234" s="62" t="str">
        <f>_xlfn.XLOOKUP(Tabla15[[#This Row],[cedula]],TCARRERA[CEDULA],TCARRERA[CATEGORIA DEL SERVIDOR],"")</f>
        <v>CARRERA ADMINISTRATIVA</v>
      </c>
      <c r="J234" s="53" t="str">
        <f>_xlfn.XLOOKUP(Tabla15[[#This Row],[cargo]],Tabla612[CARGO],Tabla612[CATEGORIA DEL SERVIDOR],"FIJO")</f>
        <v>FIJO</v>
      </c>
      <c r="K234" s="53" t="str">
        <f>IF(ISTEXT(Tabla15[[#This Row],[CARRERA]]),Tabla15[[#This Row],[CARRERA]],Tabla15[[#This Row],[STATUS]])</f>
        <v>CARRERA ADMINISTRATIVA</v>
      </c>
      <c r="L234" s="63">
        <v>50000</v>
      </c>
      <c r="M234" s="64">
        <v>1854</v>
      </c>
      <c r="N234" s="63">
        <v>1520</v>
      </c>
      <c r="O234" s="63">
        <v>1435</v>
      </c>
      <c r="P234" s="29">
        <f>ROUND(Tabla15[[#This Row],[sbruto]]-Tabla15[[#This Row],[sneto]]-Tabla15[[#This Row],[ISR]]-Tabla15[[#This Row],[SFS]]-Tabla15[[#This Row],[AFP]],2)</f>
        <v>9155.59</v>
      </c>
      <c r="Q234" s="63">
        <v>36035.410000000003</v>
      </c>
      <c r="R234" s="53" t="str">
        <f>_xlfn.XLOOKUP(Tabla15[[#This Row],[cedula]],Tabla8[Numero Documento],Tabla8[Gen])</f>
        <v>M</v>
      </c>
      <c r="S234" s="53" t="str">
        <f>_xlfn.XLOOKUP(Tabla15[[#This Row],[cedula]],Tabla8[Numero Documento],Tabla8[Lugar Designado Codigo])</f>
        <v>01.83.00.08</v>
      </c>
    </row>
    <row r="235" spans="1:19">
      <c r="A235" s="53" t="s">
        <v>3049</v>
      </c>
      <c r="B235" s="53" t="s">
        <v>2249</v>
      </c>
      <c r="C235" s="53" t="s">
        <v>3084</v>
      </c>
      <c r="D235" s="53" t="str">
        <f>Tabla15[[#This Row],[cedula]]&amp;Tabla15[[#This Row],[prog]]&amp;LEFT(Tabla15[[#This Row],[tipo]],3)</f>
        <v>0011287467201FIJ</v>
      </c>
      <c r="E235" s="53" t="s">
        <v>1125</v>
      </c>
      <c r="F235" s="53" t="s">
        <v>209</v>
      </c>
      <c r="G235" s="53" t="str">
        <f>_xlfn.XLOOKUP(Tabla15[[#This Row],[cedula]],Tabla8[Numero Documento],Tabla8[Lugar Designado])</f>
        <v>DIRECCION JURIDICA</v>
      </c>
      <c r="H235" s="53" t="s">
        <v>11</v>
      </c>
      <c r="I235" s="62"/>
      <c r="J235" s="53" t="str">
        <f>_xlfn.XLOOKUP(Tabla15[[#This Row],[cargo]],Tabla612[CARGO],Tabla612[CATEGORIA DEL SERVIDOR],"FIJO")</f>
        <v>FIJO</v>
      </c>
      <c r="K235" s="53" t="str">
        <f>IF(ISTEXT(Tabla15[[#This Row],[CARRERA]]),Tabla15[[#This Row],[CARRERA]],Tabla15[[#This Row],[STATUS]])</f>
        <v>FIJO</v>
      </c>
      <c r="L235" s="63">
        <v>40000</v>
      </c>
      <c r="M235" s="63">
        <v>442.65</v>
      </c>
      <c r="N235" s="63">
        <v>1216</v>
      </c>
      <c r="O235" s="63">
        <v>1148</v>
      </c>
      <c r="P235" s="29">
        <f>ROUND(Tabla15[[#This Row],[sbruto]]-Tabla15[[#This Row],[sneto]]-Tabla15[[#This Row],[ISR]]-Tabla15[[#This Row],[SFS]]-Tabla15[[#This Row],[AFP]],2)</f>
        <v>1271</v>
      </c>
      <c r="Q235" s="63">
        <v>35922.35</v>
      </c>
      <c r="R235" s="53" t="str">
        <f>_xlfn.XLOOKUP(Tabla15[[#This Row],[cedula]],Tabla8[Numero Documento],Tabla8[Gen])</f>
        <v>M</v>
      </c>
      <c r="S235" s="53" t="str">
        <f>_xlfn.XLOOKUP(Tabla15[[#This Row],[cedula]],Tabla8[Numero Documento],Tabla8[Lugar Designado Codigo])</f>
        <v>01.83.00.08</v>
      </c>
    </row>
    <row r="236" spans="1:19">
      <c r="A236" s="53" t="s">
        <v>3049</v>
      </c>
      <c r="B236" s="53" t="s">
        <v>1318</v>
      </c>
      <c r="C236" s="53" t="s">
        <v>3084</v>
      </c>
      <c r="D236" s="53" t="str">
        <f>Tabla15[[#This Row],[cedula]]&amp;Tabla15[[#This Row],[prog]]&amp;LEFT(Tabla15[[#This Row],[tipo]],3)</f>
        <v>0120006276601FIJ</v>
      </c>
      <c r="E236" s="53" t="s">
        <v>291</v>
      </c>
      <c r="F236" s="53" t="s">
        <v>292</v>
      </c>
      <c r="G236" s="53" t="str">
        <f>_xlfn.XLOOKUP(Tabla15[[#This Row],[cedula]],Tabla8[Numero Documento],Tabla8[Lugar Designado])</f>
        <v>DIRECCION DE COMUNICACIONES</v>
      </c>
      <c r="H236" s="53" t="s">
        <v>11</v>
      </c>
      <c r="I236" s="62" t="str">
        <f>_xlfn.XLOOKUP(Tabla15[[#This Row],[cedula]],TCARRERA[CEDULA],TCARRERA[CATEGORIA DEL SERVIDOR],"")</f>
        <v>CARRERA ADMINISTRATIVA</v>
      </c>
      <c r="J236" s="53" t="str">
        <f>_xlfn.XLOOKUP(Tabla15[[#This Row],[cargo]],Tabla612[CARGO],Tabla612[CATEGORIA DEL SERVIDOR],"FIJO")</f>
        <v>ESTATUTO SIMPLIFICADO</v>
      </c>
      <c r="K236" s="53" t="str">
        <f>IF(ISTEXT(Tabla15[[#This Row],[CARRERA]]),Tabla15[[#This Row],[CARRERA]],Tabla15[[#This Row],[STATUS]])</f>
        <v>CARRERA ADMINISTRATIVA</v>
      </c>
      <c r="L236" s="63">
        <v>65000</v>
      </c>
      <c r="M236" s="63">
        <v>4427.58</v>
      </c>
      <c r="N236" s="63">
        <v>1976</v>
      </c>
      <c r="O236" s="63">
        <v>1865.5</v>
      </c>
      <c r="P236" s="29">
        <f>ROUND(Tabla15[[#This Row],[sbruto]]-Tabla15[[#This Row],[sneto]]-Tabla15[[#This Row],[ISR]]-Tabla15[[#This Row],[SFS]]-Tabla15[[#This Row],[AFP]],2)</f>
        <v>4421</v>
      </c>
      <c r="Q236" s="63">
        <v>52309.919999999998</v>
      </c>
      <c r="R236" s="53" t="str">
        <f>_xlfn.XLOOKUP(Tabla15[[#This Row],[cedula]],Tabla8[Numero Documento],Tabla8[Gen])</f>
        <v>M</v>
      </c>
      <c r="S236" s="53" t="str">
        <f>_xlfn.XLOOKUP(Tabla15[[#This Row],[cedula]],Tabla8[Numero Documento],Tabla8[Lugar Designado Codigo])</f>
        <v>01.83.00.09</v>
      </c>
    </row>
    <row r="237" spans="1:19">
      <c r="A237" s="53" t="s">
        <v>3049</v>
      </c>
      <c r="B237" s="53" t="s">
        <v>1323</v>
      </c>
      <c r="C237" s="53" t="s">
        <v>3084</v>
      </c>
      <c r="D237" s="53" t="str">
        <f>Tabla15[[#This Row],[cedula]]&amp;Tabla15[[#This Row],[prog]]&amp;LEFT(Tabla15[[#This Row],[tipo]],3)</f>
        <v>0010031623101FIJ</v>
      </c>
      <c r="E237" s="53" t="s">
        <v>295</v>
      </c>
      <c r="F237" s="53" t="s">
        <v>292</v>
      </c>
      <c r="G237" s="53" t="str">
        <f>_xlfn.XLOOKUP(Tabla15[[#This Row],[cedula]],Tabla8[Numero Documento],Tabla8[Lugar Designado])</f>
        <v>DIRECCION DE COMUNICACIONES</v>
      </c>
      <c r="H237" s="53" t="s">
        <v>11</v>
      </c>
      <c r="I237" s="62" t="str">
        <f>_xlfn.XLOOKUP(Tabla15[[#This Row],[cedula]],TCARRERA[CEDULA],TCARRERA[CATEGORIA DEL SERVIDOR],"")</f>
        <v>CARRERA ADMINISTRATIVA</v>
      </c>
      <c r="J237" s="53" t="str">
        <f>_xlfn.XLOOKUP(Tabla15[[#This Row],[cargo]],Tabla612[CARGO],Tabla612[CATEGORIA DEL SERVIDOR],"FIJO")</f>
        <v>ESTATUTO SIMPLIFICADO</v>
      </c>
      <c r="K237" s="53" t="str">
        <f>IF(ISTEXT(Tabla15[[#This Row],[CARRERA]]),Tabla15[[#This Row],[CARRERA]],Tabla15[[#This Row],[STATUS]])</f>
        <v>CARRERA ADMINISTRATIVA</v>
      </c>
      <c r="L237" s="63">
        <v>65000</v>
      </c>
      <c r="M237" s="64">
        <v>4427.58</v>
      </c>
      <c r="N237" s="63">
        <v>1976</v>
      </c>
      <c r="O237" s="63">
        <v>1865.5</v>
      </c>
      <c r="P237" s="29">
        <f>ROUND(Tabla15[[#This Row],[sbruto]]-Tabla15[[#This Row],[sneto]]-Tabla15[[#This Row],[ISR]]-Tabla15[[#This Row],[SFS]]-Tabla15[[#This Row],[AFP]],2)</f>
        <v>35914.58</v>
      </c>
      <c r="Q237" s="63">
        <v>20816.34</v>
      </c>
      <c r="R237" s="53" t="str">
        <f>_xlfn.XLOOKUP(Tabla15[[#This Row],[cedula]],Tabla8[Numero Documento],Tabla8[Gen])</f>
        <v>M</v>
      </c>
      <c r="S237" s="53" t="str">
        <f>_xlfn.XLOOKUP(Tabla15[[#This Row],[cedula]],Tabla8[Numero Documento],Tabla8[Lugar Designado Codigo])</f>
        <v>01.83.00.09</v>
      </c>
    </row>
    <row r="238" spans="1:19">
      <c r="A238" s="53" t="s">
        <v>3049</v>
      </c>
      <c r="B238" s="53" t="s">
        <v>1362</v>
      </c>
      <c r="C238" s="53" t="s">
        <v>3084</v>
      </c>
      <c r="D238" s="53" t="str">
        <f>Tabla15[[#This Row],[cedula]]&amp;Tabla15[[#This Row],[prog]]&amp;LEFT(Tabla15[[#This Row],[tipo]],3)</f>
        <v>0011690235401FIJ</v>
      </c>
      <c r="E238" s="53" t="s">
        <v>298</v>
      </c>
      <c r="F238" s="53" t="s">
        <v>100</v>
      </c>
      <c r="G238" s="53" t="str">
        <f>_xlfn.XLOOKUP(Tabla15[[#This Row],[cedula]],Tabla8[Numero Documento],Tabla8[Lugar Designado])</f>
        <v>DIRECCION DE COMUNICACIONES</v>
      </c>
      <c r="H238" s="53" t="s">
        <v>11</v>
      </c>
      <c r="I238" s="62" t="str">
        <f>_xlfn.XLOOKUP(Tabla15[[#This Row],[cedula]],TCARRERA[CEDULA],TCARRERA[CATEGORIA DEL SERVIDOR],"")</f>
        <v>CARRERA ADMINISTRATIVA</v>
      </c>
      <c r="J238" s="53" t="str">
        <f>_xlfn.XLOOKUP(Tabla15[[#This Row],[cargo]],Tabla612[CARGO],Tabla612[CATEGORIA DEL SERVIDOR],"FIJO")</f>
        <v>FIJO</v>
      </c>
      <c r="K238" s="53" t="str">
        <f>IF(ISTEXT(Tabla15[[#This Row],[CARRERA]]),Tabla15[[#This Row],[CARRERA]],Tabla15[[#This Row],[STATUS]])</f>
        <v>CARRERA ADMINISTRATIVA</v>
      </c>
      <c r="L238" s="63">
        <v>60000</v>
      </c>
      <c r="M238" s="64">
        <v>3486.68</v>
      </c>
      <c r="N238" s="63">
        <v>1824</v>
      </c>
      <c r="O238" s="63">
        <v>1722</v>
      </c>
      <c r="P238" s="29">
        <f>ROUND(Tabla15[[#This Row],[sbruto]]-Tabla15[[#This Row],[sneto]]-Tabla15[[#This Row],[ISR]]-Tabla15[[#This Row],[SFS]]-Tabla15[[#This Row],[AFP]],2)</f>
        <v>505</v>
      </c>
      <c r="Q238" s="63">
        <v>52462.32</v>
      </c>
      <c r="R238" s="53" t="str">
        <f>_xlfn.XLOOKUP(Tabla15[[#This Row],[cedula]],Tabla8[Numero Documento],Tabla8[Gen])</f>
        <v>F</v>
      </c>
      <c r="S238" s="53" t="str">
        <f>_xlfn.XLOOKUP(Tabla15[[#This Row],[cedula]],Tabla8[Numero Documento],Tabla8[Lugar Designado Codigo])</f>
        <v>01.83.00.09</v>
      </c>
    </row>
    <row r="239" spans="1:19">
      <c r="A239" s="53" t="s">
        <v>3049</v>
      </c>
      <c r="B239" s="53" t="s">
        <v>2090</v>
      </c>
      <c r="C239" s="53" t="s">
        <v>3084</v>
      </c>
      <c r="D239" s="53" t="str">
        <f>Tabla15[[#This Row],[cedula]]&amp;Tabla15[[#This Row],[prog]]&amp;LEFT(Tabla15[[#This Row],[tipo]],3)</f>
        <v>0010289347601FIJ</v>
      </c>
      <c r="E239" s="53" t="s">
        <v>1739</v>
      </c>
      <c r="F239" s="53" t="s">
        <v>100</v>
      </c>
      <c r="G239" s="53" t="str">
        <f>_xlfn.XLOOKUP(Tabla15[[#This Row],[cedula]],Tabla8[Numero Documento],Tabla8[Lugar Designado])</f>
        <v>DIRECCION DE COMUNICACIONES</v>
      </c>
      <c r="H239" s="53" t="s">
        <v>11</v>
      </c>
      <c r="I239" s="62"/>
      <c r="J239" s="53" t="str">
        <f>_xlfn.XLOOKUP(Tabla15[[#This Row],[cargo]],Tabla612[CARGO],Tabla612[CATEGORIA DEL SERVIDOR],"FIJO")</f>
        <v>FIJO</v>
      </c>
      <c r="K239" s="53" t="str">
        <f>IF(ISTEXT(Tabla15[[#This Row],[CARRERA]]),Tabla15[[#This Row],[CARRERA]],Tabla15[[#This Row],[STATUS]])</f>
        <v>FIJO</v>
      </c>
      <c r="L239" s="63">
        <v>50000</v>
      </c>
      <c r="M239" s="64">
        <v>1854</v>
      </c>
      <c r="N239" s="63">
        <v>1520</v>
      </c>
      <c r="O239" s="63">
        <v>1435</v>
      </c>
      <c r="P239" s="29">
        <f>ROUND(Tabla15[[#This Row],[sbruto]]-Tabla15[[#This Row],[sneto]]-Tabla15[[#This Row],[ISR]]-Tabla15[[#This Row],[SFS]]-Tabla15[[#This Row],[AFP]],2)</f>
        <v>25</v>
      </c>
      <c r="Q239" s="63">
        <v>45166</v>
      </c>
      <c r="R239" s="53" t="str">
        <f>_xlfn.XLOOKUP(Tabla15[[#This Row],[cedula]],Tabla8[Numero Documento],Tabla8[Gen])</f>
        <v>M</v>
      </c>
      <c r="S239" s="53" t="str">
        <f>_xlfn.XLOOKUP(Tabla15[[#This Row],[cedula]],Tabla8[Numero Documento],Tabla8[Lugar Designado Codigo])</f>
        <v>01.83.00.09</v>
      </c>
    </row>
    <row r="240" spans="1:19">
      <c r="A240" s="53" t="s">
        <v>3049</v>
      </c>
      <c r="B240" s="53" t="s">
        <v>2052</v>
      </c>
      <c r="C240" s="53" t="s">
        <v>3084</v>
      </c>
      <c r="D240" s="53" t="str">
        <f>Tabla15[[#This Row],[cedula]]&amp;Tabla15[[#This Row],[prog]]&amp;LEFT(Tabla15[[#This Row],[tipo]],3)</f>
        <v>0010010311801FIJ</v>
      </c>
      <c r="E240" s="53" t="s">
        <v>1032</v>
      </c>
      <c r="F240" s="53" t="s">
        <v>294</v>
      </c>
      <c r="G240" s="53" t="str">
        <f>_xlfn.XLOOKUP(Tabla15[[#This Row],[cedula]],Tabla8[Numero Documento],Tabla8[Lugar Designado])</f>
        <v>DIRECCION DE COMUNICACIONES</v>
      </c>
      <c r="H240" s="53" t="s">
        <v>11</v>
      </c>
      <c r="I240" s="62"/>
      <c r="J240" s="53" t="str">
        <f>_xlfn.XLOOKUP(Tabla15[[#This Row],[cargo]],Tabla612[CARGO],Tabla612[CATEGORIA DEL SERVIDOR],"FIJO")</f>
        <v>ESTATUTO SIMPLIFICADO</v>
      </c>
      <c r="K240" s="53" t="str">
        <f>IF(ISTEXT(Tabla15[[#This Row],[CARRERA]]),Tabla15[[#This Row],[CARRERA]],Tabla15[[#This Row],[STATUS]])</f>
        <v>ESTATUTO SIMPLIFICADO</v>
      </c>
      <c r="L240" s="63">
        <v>45000</v>
      </c>
      <c r="M240" s="63">
        <v>1148.33</v>
      </c>
      <c r="N240" s="63">
        <v>1368</v>
      </c>
      <c r="O240" s="63">
        <v>1291.5</v>
      </c>
      <c r="P240" s="29">
        <f>ROUND(Tabla15[[#This Row],[sbruto]]-Tabla15[[#This Row],[sneto]]-Tabla15[[#This Row],[ISR]]-Tabla15[[#This Row],[SFS]]-Tabla15[[#This Row],[AFP]],2)</f>
        <v>1421</v>
      </c>
      <c r="Q240" s="63">
        <v>39771.17</v>
      </c>
      <c r="R240" s="53" t="str">
        <f>_xlfn.XLOOKUP(Tabla15[[#This Row],[cedula]],Tabla8[Numero Documento],Tabla8[Gen])</f>
        <v>M</v>
      </c>
      <c r="S240" s="53" t="str">
        <f>_xlfn.XLOOKUP(Tabla15[[#This Row],[cedula]],Tabla8[Numero Documento],Tabla8[Lugar Designado Codigo])</f>
        <v>01.83.00.09</v>
      </c>
    </row>
    <row r="241" spans="1:19">
      <c r="A241" s="53" t="s">
        <v>3049</v>
      </c>
      <c r="B241" s="53" t="s">
        <v>2099</v>
      </c>
      <c r="C241" s="53" t="s">
        <v>3084</v>
      </c>
      <c r="D241" s="53" t="str">
        <f>Tabla15[[#This Row],[cedula]]&amp;Tabla15[[#This Row],[prog]]&amp;LEFT(Tabla15[[#This Row],[tipo]],3)</f>
        <v>0470188754101FIJ</v>
      </c>
      <c r="E241" s="53" t="s">
        <v>1221</v>
      </c>
      <c r="F241" s="53" t="s">
        <v>1220</v>
      </c>
      <c r="G241" s="53" t="str">
        <f>_xlfn.XLOOKUP(Tabla15[[#This Row],[cedula]],Tabla8[Numero Documento],Tabla8[Lugar Designado])</f>
        <v>DIRECCION DE COMUNICACIONES</v>
      </c>
      <c r="H241" s="53" t="s">
        <v>11</v>
      </c>
      <c r="I241" s="62"/>
      <c r="J241" s="53" t="str">
        <f>_xlfn.XLOOKUP(Tabla15[[#This Row],[cargo]],Tabla612[CARGO],Tabla612[CATEGORIA DEL SERVIDOR],"FIJO")</f>
        <v>FIJO</v>
      </c>
      <c r="K241" s="53" t="str">
        <f>IF(ISTEXT(Tabla15[[#This Row],[CARRERA]]),Tabla15[[#This Row],[CARRERA]],Tabla15[[#This Row],[STATUS]])</f>
        <v>FIJO</v>
      </c>
      <c r="L241" s="63">
        <v>45000</v>
      </c>
      <c r="M241" s="63">
        <v>1148.33</v>
      </c>
      <c r="N241" s="63">
        <v>1368</v>
      </c>
      <c r="O241" s="63">
        <v>1291.5</v>
      </c>
      <c r="P241" s="29">
        <f>ROUND(Tabla15[[#This Row],[sbruto]]-Tabla15[[#This Row],[sneto]]-Tabla15[[#This Row],[ISR]]-Tabla15[[#This Row],[SFS]]-Tabla15[[#This Row],[AFP]],2)</f>
        <v>25</v>
      </c>
      <c r="Q241" s="63">
        <v>41167.17</v>
      </c>
      <c r="R241" s="53" t="str">
        <f>_xlfn.XLOOKUP(Tabla15[[#This Row],[cedula]],Tabla8[Numero Documento],Tabla8[Gen])</f>
        <v>M</v>
      </c>
      <c r="S241" s="53" t="str">
        <f>_xlfn.XLOOKUP(Tabla15[[#This Row],[cedula]],Tabla8[Numero Documento],Tabla8[Lugar Designado Codigo])</f>
        <v>01.83.00.09</v>
      </c>
    </row>
    <row r="242" spans="1:19">
      <c r="A242" s="53" t="s">
        <v>3049</v>
      </c>
      <c r="B242" s="53" t="s">
        <v>2116</v>
      </c>
      <c r="C242" s="53" t="s">
        <v>3084</v>
      </c>
      <c r="D242" s="53" t="str">
        <f>Tabla15[[#This Row],[cedula]]&amp;Tabla15[[#This Row],[prog]]&amp;LEFT(Tabla15[[#This Row],[tipo]],3)</f>
        <v>4022016653801FIJ</v>
      </c>
      <c r="E242" s="53" t="s">
        <v>1844</v>
      </c>
      <c r="F242" s="53" t="s">
        <v>292</v>
      </c>
      <c r="G242" s="53" t="str">
        <f>_xlfn.XLOOKUP(Tabla15[[#This Row],[cedula]],Tabla8[Numero Documento],Tabla8[Lugar Designado])</f>
        <v>DIRECCION DE COMUNICACIONES</v>
      </c>
      <c r="H242" s="53" t="s">
        <v>11</v>
      </c>
      <c r="I242" s="62"/>
      <c r="J242" s="53" t="str">
        <f>_xlfn.XLOOKUP(Tabla15[[#This Row],[cargo]],Tabla612[CARGO],Tabla612[CATEGORIA DEL SERVIDOR],"FIJO")</f>
        <v>ESTATUTO SIMPLIFICADO</v>
      </c>
      <c r="K242" s="53" t="str">
        <f>IF(ISTEXT(Tabla15[[#This Row],[CARRERA]]),Tabla15[[#This Row],[CARRERA]],Tabla15[[#This Row],[STATUS]])</f>
        <v>ESTATUTO SIMPLIFICADO</v>
      </c>
      <c r="L242" s="63">
        <v>45000</v>
      </c>
      <c r="M242" s="64">
        <v>1148.33</v>
      </c>
      <c r="N242" s="63">
        <v>1368</v>
      </c>
      <c r="O242" s="63">
        <v>1291.5</v>
      </c>
      <c r="P242" s="29">
        <f>ROUND(Tabla15[[#This Row],[sbruto]]-Tabla15[[#This Row],[sneto]]-Tabla15[[#This Row],[ISR]]-Tabla15[[#This Row],[SFS]]-Tabla15[[#This Row],[AFP]],2)</f>
        <v>25</v>
      </c>
      <c r="Q242" s="63">
        <v>41167.17</v>
      </c>
      <c r="R242" s="53" t="str">
        <f>_xlfn.XLOOKUP(Tabla15[[#This Row],[cedula]],Tabla8[Numero Documento],Tabla8[Gen])</f>
        <v>M</v>
      </c>
      <c r="S242" s="53" t="str">
        <f>_xlfn.XLOOKUP(Tabla15[[#This Row],[cedula]],Tabla8[Numero Documento],Tabla8[Lugar Designado Codigo])</f>
        <v>01.83.00.09</v>
      </c>
    </row>
    <row r="243" spans="1:19">
      <c r="A243" s="53" t="s">
        <v>3049</v>
      </c>
      <c r="B243" s="53" t="s">
        <v>1325</v>
      </c>
      <c r="C243" s="53" t="s">
        <v>3084</v>
      </c>
      <c r="D243" s="53" t="str">
        <f>Tabla15[[#This Row],[cedula]]&amp;Tabla15[[#This Row],[prog]]&amp;LEFT(Tabla15[[#This Row],[tipo]],3)</f>
        <v>0010302212501FIJ</v>
      </c>
      <c r="E243" s="53" t="s">
        <v>296</v>
      </c>
      <c r="F243" s="53" t="s">
        <v>290</v>
      </c>
      <c r="G243" s="53" t="str">
        <f>_xlfn.XLOOKUP(Tabla15[[#This Row],[cedula]],Tabla8[Numero Documento],Tabla8[Lugar Designado])</f>
        <v>DIRECCION DE COMUNICACIONES</v>
      </c>
      <c r="H243" s="53" t="s">
        <v>11</v>
      </c>
      <c r="I243" s="62" t="str">
        <f>_xlfn.XLOOKUP(Tabla15[[#This Row],[cedula]],TCARRERA[CEDULA],TCARRERA[CATEGORIA DEL SERVIDOR],"")</f>
        <v>CARRERA ADMINISTRATIVA</v>
      </c>
      <c r="J243" s="53" t="str">
        <f>_xlfn.XLOOKUP(Tabla15[[#This Row],[cargo]],Tabla612[CARGO],Tabla612[CATEGORIA DEL SERVIDOR],"FIJO")</f>
        <v>FIJO</v>
      </c>
      <c r="K243" s="53" t="str">
        <f>IF(ISTEXT(Tabla15[[#This Row],[CARRERA]]),Tabla15[[#This Row],[CARRERA]],Tabla15[[#This Row],[STATUS]])</f>
        <v>CARRERA ADMINISTRATIVA</v>
      </c>
      <c r="L243" s="63">
        <v>40000</v>
      </c>
      <c r="M243" s="64">
        <v>215.78</v>
      </c>
      <c r="N243" s="63">
        <v>1216</v>
      </c>
      <c r="O243" s="63">
        <v>1148</v>
      </c>
      <c r="P243" s="29">
        <f>ROUND(Tabla15[[#This Row],[sbruto]]-Tabla15[[#This Row],[sneto]]-Tabla15[[#This Row],[ISR]]-Tabla15[[#This Row],[SFS]]-Tabla15[[#This Row],[AFP]],2)</f>
        <v>9987.49</v>
      </c>
      <c r="Q243" s="63">
        <v>27432.73</v>
      </c>
      <c r="R243" s="53" t="str">
        <f>_xlfn.XLOOKUP(Tabla15[[#This Row],[cedula]],Tabla8[Numero Documento],Tabla8[Gen])</f>
        <v>M</v>
      </c>
      <c r="S243" s="53" t="str">
        <f>_xlfn.XLOOKUP(Tabla15[[#This Row],[cedula]],Tabla8[Numero Documento],Tabla8[Lugar Designado Codigo])</f>
        <v>01.83.00.09</v>
      </c>
    </row>
    <row r="244" spans="1:19">
      <c r="A244" s="53" t="s">
        <v>3049</v>
      </c>
      <c r="B244" s="53" t="s">
        <v>2059</v>
      </c>
      <c r="C244" s="53" t="s">
        <v>3084</v>
      </c>
      <c r="D244" s="53" t="str">
        <f>Tabla15[[#This Row],[cedula]]&amp;Tabla15[[#This Row],[prog]]&amp;LEFT(Tabla15[[#This Row],[tipo]],3)</f>
        <v>0960026061701FIJ</v>
      </c>
      <c r="E244" s="53" t="s">
        <v>289</v>
      </c>
      <c r="F244" s="53" t="s">
        <v>290</v>
      </c>
      <c r="G244" s="53" t="str">
        <f>_xlfn.XLOOKUP(Tabla15[[#This Row],[cedula]],Tabla8[Numero Documento],Tabla8[Lugar Designado])</f>
        <v>DIRECCION DE COMUNICACIONES</v>
      </c>
      <c r="H244" s="53" t="s">
        <v>11</v>
      </c>
      <c r="I244" s="62"/>
      <c r="J244" s="53" t="str">
        <f>_xlfn.XLOOKUP(Tabla15[[#This Row],[cargo]],Tabla612[CARGO],Tabla612[CATEGORIA DEL SERVIDOR],"FIJO")</f>
        <v>FIJO</v>
      </c>
      <c r="K244" s="53" t="str">
        <f>IF(ISTEXT(Tabla15[[#This Row],[CARRERA]]),Tabla15[[#This Row],[CARRERA]],Tabla15[[#This Row],[STATUS]])</f>
        <v>FIJO</v>
      </c>
      <c r="L244" s="63">
        <v>40000</v>
      </c>
      <c r="M244" s="64">
        <v>442.65</v>
      </c>
      <c r="N244" s="63">
        <v>1216</v>
      </c>
      <c r="O244" s="63">
        <v>1148</v>
      </c>
      <c r="P244" s="29">
        <f>ROUND(Tabla15[[#This Row],[sbruto]]-Tabla15[[#This Row],[sneto]]-Tabla15[[#This Row],[ISR]]-Tabla15[[#This Row],[SFS]]-Tabla15[[#This Row],[AFP]],2)</f>
        <v>8731.93</v>
      </c>
      <c r="Q244" s="63">
        <v>28461.42</v>
      </c>
      <c r="R244" s="53" t="str">
        <f>_xlfn.XLOOKUP(Tabla15[[#This Row],[cedula]],Tabla8[Numero Documento],Tabla8[Gen])</f>
        <v>F</v>
      </c>
      <c r="S244" s="53" t="str">
        <f>_xlfn.XLOOKUP(Tabla15[[#This Row],[cedula]],Tabla8[Numero Documento],Tabla8[Lugar Designado Codigo])</f>
        <v>01.83.00.09</v>
      </c>
    </row>
    <row r="245" spans="1:19">
      <c r="A245" s="53" t="s">
        <v>3049</v>
      </c>
      <c r="B245" s="53" t="s">
        <v>2168</v>
      </c>
      <c r="C245" s="53" t="s">
        <v>3084</v>
      </c>
      <c r="D245" s="53" t="str">
        <f>Tabla15[[#This Row],[cedula]]&amp;Tabla15[[#This Row],[prog]]&amp;LEFT(Tabla15[[#This Row],[tipo]],3)</f>
        <v>4022448906801FIJ</v>
      </c>
      <c r="E245" s="53" t="s">
        <v>1847</v>
      </c>
      <c r="F245" s="53" t="s">
        <v>294</v>
      </c>
      <c r="G245" s="53" t="str">
        <f>_xlfn.XLOOKUP(Tabla15[[#This Row],[cedula]],Tabla8[Numero Documento],Tabla8[Lugar Designado])</f>
        <v>DIRECCION DE COMUNICACIONES</v>
      </c>
      <c r="H245" s="53" t="s">
        <v>11</v>
      </c>
      <c r="I245" s="62"/>
      <c r="J245" s="53" t="str">
        <f>_xlfn.XLOOKUP(Tabla15[[#This Row],[cargo]],Tabla612[CARGO],Tabla612[CATEGORIA DEL SERVIDOR],"FIJO")</f>
        <v>ESTATUTO SIMPLIFICADO</v>
      </c>
      <c r="K245" s="53" t="str">
        <f>IF(ISTEXT(Tabla15[[#This Row],[CARRERA]]),Tabla15[[#This Row],[CARRERA]],Tabla15[[#This Row],[STATUS]])</f>
        <v>ESTATUTO SIMPLIFICADO</v>
      </c>
      <c r="L245" s="63">
        <v>40000</v>
      </c>
      <c r="M245" s="64">
        <v>442.65</v>
      </c>
      <c r="N245" s="63">
        <v>1216</v>
      </c>
      <c r="O245" s="63">
        <v>1148</v>
      </c>
      <c r="P245" s="29">
        <f>ROUND(Tabla15[[#This Row],[sbruto]]-Tabla15[[#This Row],[sneto]]-Tabla15[[#This Row],[ISR]]-Tabla15[[#This Row],[SFS]]-Tabla15[[#This Row],[AFP]],2)</f>
        <v>25</v>
      </c>
      <c r="Q245" s="63">
        <v>37168.35</v>
      </c>
      <c r="R245" s="53" t="str">
        <f>_xlfn.XLOOKUP(Tabla15[[#This Row],[cedula]],Tabla8[Numero Documento],Tabla8[Gen])</f>
        <v>M</v>
      </c>
      <c r="S245" s="53" t="str">
        <f>_xlfn.XLOOKUP(Tabla15[[#This Row],[cedula]],Tabla8[Numero Documento],Tabla8[Lugar Designado Codigo])</f>
        <v>01.83.00.09</v>
      </c>
    </row>
    <row r="246" spans="1:19">
      <c r="A246" s="53" t="s">
        <v>3049</v>
      </c>
      <c r="B246" s="53" t="s">
        <v>2123</v>
      </c>
      <c r="C246" s="53" t="s">
        <v>3084</v>
      </c>
      <c r="D246" s="53" t="str">
        <f>Tabla15[[#This Row],[cedula]]&amp;Tabla15[[#This Row],[prog]]&amp;LEFT(Tabla15[[#This Row],[tipo]],3)</f>
        <v>4021537611801FIJ</v>
      </c>
      <c r="E246" s="53" t="s">
        <v>1845</v>
      </c>
      <c r="F246" s="53" t="s">
        <v>294</v>
      </c>
      <c r="G246" s="53" t="str">
        <f>_xlfn.XLOOKUP(Tabla15[[#This Row],[cedula]],Tabla8[Numero Documento],Tabla8[Lugar Designado])</f>
        <v>DIRECCION DE COMUNICACIONES</v>
      </c>
      <c r="H246" s="53" t="s">
        <v>11</v>
      </c>
      <c r="I246" s="62"/>
      <c r="J246" s="53" t="str">
        <f>_xlfn.XLOOKUP(Tabla15[[#This Row],[cargo]],Tabla612[CARGO],Tabla612[CATEGORIA DEL SERVIDOR],"FIJO")</f>
        <v>ESTATUTO SIMPLIFICADO</v>
      </c>
      <c r="K246" s="53" t="str">
        <f>IF(ISTEXT(Tabla15[[#This Row],[CARRERA]]),Tabla15[[#This Row],[CARRERA]],Tabla15[[#This Row],[STATUS]])</f>
        <v>ESTATUTO SIMPLIFICADO</v>
      </c>
      <c r="L246" s="63">
        <v>35000</v>
      </c>
      <c r="M246" s="67">
        <v>0</v>
      </c>
      <c r="N246" s="63">
        <v>1064</v>
      </c>
      <c r="O246" s="63">
        <v>1004.5</v>
      </c>
      <c r="P246" s="29">
        <f>ROUND(Tabla15[[#This Row],[sbruto]]-Tabla15[[#This Row],[sneto]]-Tabla15[[#This Row],[ISR]]-Tabla15[[#This Row],[SFS]]-Tabla15[[#This Row],[AFP]],2)</f>
        <v>25</v>
      </c>
      <c r="Q246" s="63">
        <v>32906.5</v>
      </c>
      <c r="R246" s="53" t="str">
        <f>_xlfn.XLOOKUP(Tabla15[[#This Row],[cedula]],Tabla8[Numero Documento],Tabla8[Gen])</f>
        <v>M</v>
      </c>
      <c r="S246" s="53" t="str">
        <f>_xlfn.XLOOKUP(Tabla15[[#This Row],[cedula]],Tabla8[Numero Documento],Tabla8[Lugar Designado Codigo])</f>
        <v>01.83.00.09</v>
      </c>
    </row>
    <row r="247" spans="1:19">
      <c r="A247" s="53" t="s">
        <v>3049</v>
      </c>
      <c r="B247" s="53" t="s">
        <v>2066</v>
      </c>
      <c r="C247" s="53" t="s">
        <v>3084</v>
      </c>
      <c r="D247" s="53" t="str">
        <f>Tabla15[[#This Row],[cedula]]&amp;Tabla15[[#This Row],[prog]]&amp;LEFT(Tabla15[[#This Row],[tipo]],3)</f>
        <v>0010391003001FIJ</v>
      </c>
      <c r="E247" s="53" t="s">
        <v>293</v>
      </c>
      <c r="F247" s="53" t="s">
        <v>294</v>
      </c>
      <c r="G247" s="53" t="str">
        <f>_xlfn.XLOOKUP(Tabla15[[#This Row],[cedula]],Tabla8[Numero Documento],Tabla8[Lugar Designado])</f>
        <v>DIRECCION DE COMUNICACIONES</v>
      </c>
      <c r="H247" s="53" t="s">
        <v>11</v>
      </c>
      <c r="I247" s="62"/>
      <c r="J247" s="53" t="str">
        <f>_xlfn.XLOOKUP(Tabla15[[#This Row],[cargo]],Tabla612[CARGO],Tabla612[CATEGORIA DEL SERVIDOR],"FIJO")</f>
        <v>ESTATUTO SIMPLIFICADO</v>
      </c>
      <c r="K247" s="53" t="str">
        <f>IF(ISTEXT(Tabla15[[#This Row],[CARRERA]]),Tabla15[[#This Row],[CARRERA]],Tabla15[[#This Row],[STATUS]])</f>
        <v>ESTATUTO SIMPLIFICADO</v>
      </c>
      <c r="L247" s="63">
        <v>31500</v>
      </c>
      <c r="M247" s="66">
        <v>0</v>
      </c>
      <c r="N247" s="63">
        <v>957.6</v>
      </c>
      <c r="O247" s="63">
        <v>904.05</v>
      </c>
      <c r="P247" s="29">
        <f>ROUND(Tabla15[[#This Row],[sbruto]]-Tabla15[[#This Row],[sneto]]-Tabla15[[#This Row],[ISR]]-Tabla15[[#This Row],[SFS]]-Tabla15[[#This Row],[AFP]],2)</f>
        <v>75</v>
      </c>
      <c r="Q247" s="63">
        <v>29563.35</v>
      </c>
      <c r="R247" s="53" t="str">
        <f>_xlfn.XLOOKUP(Tabla15[[#This Row],[cedula]],Tabla8[Numero Documento],Tabla8[Gen])</f>
        <v>M</v>
      </c>
      <c r="S247" s="53" t="str">
        <f>_xlfn.XLOOKUP(Tabla15[[#This Row],[cedula]],Tabla8[Numero Documento],Tabla8[Lugar Designado Codigo])</f>
        <v>01.83.00.09</v>
      </c>
    </row>
    <row r="248" spans="1:19">
      <c r="A248" s="53" t="s">
        <v>3049</v>
      </c>
      <c r="B248" s="53" t="s">
        <v>2054</v>
      </c>
      <c r="C248" s="53" t="s">
        <v>3084</v>
      </c>
      <c r="D248" s="53" t="str">
        <f>Tabla15[[#This Row],[cedula]]&amp;Tabla15[[#This Row],[prog]]&amp;LEFT(Tabla15[[#This Row],[tipo]],3)</f>
        <v>4024293863301FIJ</v>
      </c>
      <c r="E248" s="53" t="s">
        <v>1837</v>
      </c>
      <c r="F248" s="53" t="s">
        <v>292</v>
      </c>
      <c r="G248" s="53" t="str">
        <f>_xlfn.XLOOKUP(Tabla15[[#This Row],[cedula]],Tabla8[Numero Documento],Tabla8[Lugar Designado])</f>
        <v>DIRECCION DE COMUNICACIONES</v>
      </c>
      <c r="H248" s="53" t="s">
        <v>11</v>
      </c>
      <c r="I248" s="62"/>
      <c r="J248" s="53" t="str">
        <f>_xlfn.XLOOKUP(Tabla15[[#This Row],[cargo]],Tabla612[CARGO],Tabla612[CATEGORIA DEL SERVIDOR],"FIJO")</f>
        <v>ESTATUTO SIMPLIFICADO</v>
      </c>
      <c r="K248" s="53" t="str">
        <f>IF(ISTEXT(Tabla15[[#This Row],[CARRERA]]),Tabla15[[#This Row],[CARRERA]],Tabla15[[#This Row],[STATUS]])</f>
        <v>ESTATUTO SIMPLIFICADO</v>
      </c>
      <c r="L248" s="63">
        <v>30000</v>
      </c>
      <c r="M248" s="66">
        <v>0</v>
      </c>
      <c r="N248" s="63">
        <v>912</v>
      </c>
      <c r="O248" s="63">
        <v>861</v>
      </c>
      <c r="P248" s="29">
        <f>ROUND(Tabla15[[#This Row],[sbruto]]-Tabla15[[#This Row],[sneto]]-Tabla15[[#This Row],[ISR]]-Tabla15[[#This Row],[SFS]]-Tabla15[[#This Row],[AFP]],2)</f>
        <v>25</v>
      </c>
      <c r="Q248" s="63">
        <v>28202</v>
      </c>
      <c r="R248" s="53" t="str">
        <f>_xlfn.XLOOKUP(Tabla15[[#This Row],[cedula]],Tabla8[Numero Documento],Tabla8[Gen])</f>
        <v>M</v>
      </c>
      <c r="S248" s="53" t="str">
        <f>_xlfn.XLOOKUP(Tabla15[[#This Row],[cedula]],Tabla8[Numero Documento],Tabla8[Lugar Designado Codigo])</f>
        <v>01.83.00.09</v>
      </c>
    </row>
    <row r="249" spans="1:19">
      <c r="A249" s="53" t="s">
        <v>3049</v>
      </c>
      <c r="B249" s="53" t="s">
        <v>2057</v>
      </c>
      <c r="C249" s="53" t="s">
        <v>3084</v>
      </c>
      <c r="D249" s="53" t="str">
        <f>Tabla15[[#This Row],[cedula]]&amp;Tabla15[[#This Row],[prog]]&amp;LEFT(Tabla15[[#This Row],[tipo]],3)</f>
        <v>0340063594601FIJ</v>
      </c>
      <c r="E249" s="53" t="s">
        <v>1224</v>
      </c>
      <c r="F249" s="53" t="s">
        <v>292</v>
      </c>
      <c r="G249" s="53" t="str">
        <f>_xlfn.XLOOKUP(Tabla15[[#This Row],[cedula]],Tabla8[Numero Documento],Tabla8[Lugar Designado])</f>
        <v>DIRECCION DE COMUNICACIONES</v>
      </c>
      <c r="H249" s="53" t="s">
        <v>11</v>
      </c>
      <c r="I249" s="62"/>
      <c r="J249" s="53" t="str">
        <f>_xlfn.XLOOKUP(Tabla15[[#This Row],[cargo]],Tabla612[CARGO],Tabla612[CATEGORIA DEL SERVIDOR],"FIJO")</f>
        <v>ESTATUTO SIMPLIFICADO</v>
      </c>
      <c r="K249" s="53" t="str">
        <f>IF(ISTEXT(Tabla15[[#This Row],[CARRERA]]),Tabla15[[#This Row],[CARRERA]],Tabla15[[#This Row],[STATUS]])</f>
        <v>ESTATUTO SIMPLIFICADO</v>
      </c>
      <c r="L249" s="63">
        <v>30000</v>
      </c>
      <c r="M249" s="65">
        <v>0</v>
      </c>
      <c r="N249" s="63">
        <v>912</v>
      </c>
      <c r="O249" s="63">
        <v>861</v>
      </c>
      <c r="P249" s="29">
        <f>ROUND(Tabla15[[#This Row],[sbruto]]-Tabla15[[#This Row],[sneto]]-Tabla15[[#This Row],[ISR]]-Tabla15[[#This Row],[SFS]]-Tabla15[[#This Row],[AFP]],2)</f>
        <v>25</v>
      </c>
      <c r="Q249" s="63">
        <v>28202</v>
      </c>
      <c r="R249" s="53" t="str">
        <f>_xlfn.XLOOKUP(Tabla15[[#This Row],[cedula]],Tabla8[Numero Documento],Tabla8[Gen])</f>
        <v>F</v>
      </c>
      <c r="S249" s="53" t="str">
        <f>_xlfn.XLOOKUP(Tabla15[[#This Row],[cedula]],Tabla8[Numero Documento],Tabla8[Lugar Designado Codigo])</f>
        <v>01.83.00.09</v>
      </c>
    </row>
    <row r="250" spans="1:19">
      <c r="A250" s="53" t="s">
        <v>3049</v>
      </c>
      <c r="B250" s="53" t="s">
        <v>2108</v>
      </c>
      <c r="C250" s="53" t="s">
        <v>3084</v>
      </c>
      <c r="D250" s="53" t="str">
        <f>Tabla15[[#This Row],[cedula]]&amp;Tabla15[[#This Row],[prog]]&amp;LEFT(Tabla15[[#This Row],[tipo]],3)</f>
        <v>2280001178901FIJ</v>
      </c>
      <c r="E250" s="53" t="s">
        <v>1072</v>
      </c>
      <c r="F250" s="53" t="s">
        <v>259</v>
      </c>
      <c r="G250" s="53" t="str">
        <f>_xlfn.XLOOKUP(Tabla15[[#This Row],[cedula]],Tabla8[Numero Documento],Tabla8[Lugar Designado])</f>
        <v>DIRECCION DE PLANIFICACION Y DESARROLLO</v>
      </c>
      <c r="H250" s="53" t="s">
        <v>11</v>
      </c>
      <c r="I250" s="62"/>
      <c r="J250" s="53" t="str">
        <f>_xlfn.XLOOKUP(Tabla15[[#This Row],[cargo]],Tabla612[CARGO],Tabla612[CATEGORIA DEL SERVIDOR],"FIJO")</f>
        <v>FIJO</v>
      </c>
      <c r="K250" s="53" t="str">
        <f>IF(ISTEXT(Tabla15[[#This Row],[CARRERA]]),Tabla15[[#This Row],[CARRERA]],Tabla15[[#This Row],[STATUS]])</f>
        <v>FIJO</v>
      </c>
      <c r="L250" s="63">
        <v>65000</v>
      </c>
      <c r="M250" s="63">
        <v>4427.58</v>
      </c>
      <c r="N250" s="63">
        <v>1976</v>
      </c>
      <c r="O250" s="63">
        <v>1865.5</v>
      </c>
      <c r="P250" s="29">
        <f>ROUND(Tabla15[[#This Row],[sbruto]]-Tabla15[[#This Row],[sneto]]-Tabla15[[#This Row],[ISR]]-Tabla15[[#This Row],[SFS]]-Tabla15[[#This Row],[AFP]],2)</f>
        <v>25</v>
      </c>
      <c r="Q250" s="63">
        <v>56705.919999999998</v>
      </c>
      <c r="R250" s="53" t="str">
        <f>_xlfn.XLOOKUP(Tabla15[[#This Row],[cedula]],Tabla8[Numero Documento],Tabla8[Gen])</f>
        <v>F</v>
      </c>
      <c r="S250" s="53" t="str">
        <f>_xlfn.XLOOKUP(Tabla15[[#This Row],[cedula]],Tabla8[Numero Documento],Tabla8[Lugar Designado Codigo])</f>
        <v>01.83.00.10</v>
      </c>
    </row>
    <row r="251" spans="1:19">
      <c r="A251" s="53" t="s">
        <v>3049</v>
      </c>
      <c r="B251" s="53" t="s">
        <v>2166</v>
      </c>
      <c r="C251" s="53" t="s">
        <v>3084</v>
      </c>
      <c r="D251" s="53" t="str">
        <f>Tabla15[[#This Row],[cedula]]&amp;Tabla15[[#This Row],[prog]]&amp;LEFT(Tabla15[[#This Row],[tipo]],3)</f>
        <v>4022325076801FIJ</v>
      </c>
      <c r="E251" s="53" t="s">
        <v>1033</v>
      </c>
      <c r="F251" s="53" t="s">
        <v>10</v>
      </c>
      <c r="G251" s="53" t="str">
        <f>_xlfn.XLOOKUP(Tabla15[[#This Row],[cedula]],Tabla8[Numero Documento],Tabla8[Lugar Designado])</f>
        <v>DIRECCION DE PLANIFICACION Y DESARROLLO</v>
      </c>
      <c r="H251" s="53" t="s">
        <v>11</v>
      </c>
      <c r="I251" s="62"/>
      <c r="J251" s="53" t="str">
        <f>_xlfn.XLOOKUP(Tabla15[[#This Row],[cargo]],Tabla612[CARGO],Tabla612[CATEGORIA DEL SERVIDOR],"FIJO")</f>
        <v>ESTATUTO SIMPLIFICADO</v>
      </c>
      <c r="K251" s="53" t="str">
        <f>IF(ISTEXT(Tabla15[[#This Row],[CARRERA]]),Tabla15[[#This Row],[CARRERA]],Tabla15[[#This Row],[STATUS]])</f>
        <v>ESTATUTO SIMPLIFICADO</v>
      </c>
      <c r="L251" s="63">
        <v>35000</v>
      </c>
      <c r="M251" s="66">
        <v>0</v>
      </c>
      <c r="N251" s="63">
        <v>1064</v>
      </c>
      <c r="O251" s="63">
        <v>1004.5</v>
      </c>
      <c r="P251" s="29">
        <f>ROUND(Tabla15[[#This Row],[sbruto]]-Tabla15[[#This Row],[sneto]]-Tabla15[[#This Row],[ISR]]-Tabla15[[#This Row],[SFS]]-Tabla15[[#This Row],[AFP]],2)</f>
        <v>25</v>
      </c>
      <c r="Q251" s="63">
        <v>32906.5</v>
      </c>
      <c r="R251" s="53" t="str">
        <f>_xlfn.XLOOKUP(Tabla15[[#This Row],[cedula]],Tabla8[Numero Documento],Tabla8[Gen])</f>
        <v>F</v>
      </c>
      <c r="S251" s="53" t="str">
        <f>_xlfn.XLOOKUP(Tabla15[[#This Row],[cedula]],Tabla8[Numero Documento],Tabla8[Lugar Designado Codigo])</f>
        <v>01.83.00.10</v>
      </c>
    </row>
    <row r="252" spans="1:19">
      <c r="A252" s="53" t="s">
        <v>3049</v>
      </c>
      <c r="B252" s="53" t="s">
        <v>1423</v>
      </c>
      <c r="C252" s="53" t="s">
        <v>3084</v>
      </c>
      <c r="D252" s="53" t="str">
        <f>Tabla15[[#This Row],[cedula]]&amp;Tabla15[[#This Row],[prog]]&amp;LEFT(Tabla15[[#This Row],[tipo]],3)</f>
        <v>2230068705401FIJ</v>
      </c>
      <c r="E252" s="53" t="s">
        <v>419</v>
      </c>
      <c r="F252" s="53" t="s">
        <v>346</v>
      </c>
      <c r="G252" s="53" t="str">
        <f>_xlfn.XLOOKUP(Tabla15[[#This Row],[cedula]],Tabla8[Numero Documento],Tabla8[Lugar Designado])</f>
        <v>DIRECCION DE PLANIFICACION Y DESARROLLO</v>
      </c>
      <c r="H252" s="53" t="s">
        <v>11</v>
      </c>
      <c r="I252" s="62" t="str">
        <f>_xlfn.XLOOKUP(Tabla15[[#This Row],[cedula]],TCARRERA[CEDULA],TCARRERA[CATEGORIA DEL SERVIDOR],"")</f>
        <v>CARRERA ADMINISTRATIVA</v>
      </c>
      <c r="J252" s="53" t="str">
        <f>_xlfn.XLOOKUP(Tabla15[[#This Row],[cargo]],Tabla612[CARGO],Tabla612[CATEGORIA DEL SERVIDOR],"FIJO")</f>
        <v>FIJO</v>
      </c>
      <c r="K252" s="53" t="str">
        <f>IF(ISTEXT(Tabla15[[#This Row],[CARRERA]]),Tabla15[[#This Row],[CARRERA]],Tabla15[[#This Row],[STATUS]])</f>
        <v>CARRERA ADMINISTRATIVA</v>
      </c>
      <c r="L252" s="63">
        <v>28000</v>
      </c>
      <c r="M252" s="66">
        <v>0</v>
      </c>
      <c r="N252" s="63">
        <v>851.2</v>
      </c>
      <c r="O252" s="63">
        <v>803.6</v>
      </c>
      <c r="P252" s="29">
        <f>ROUND(Tabla15[[#This Row],[sbruto]]-Tabla15[[#This Row],[sneto]]-Tabla15[[#This Row],[ISR]]-Tabla15[[#This Row],[SFS]]-Tabla15[[#This Row],[AFP]],2)</f>
        <v>3149.9</v>
      </c>
      <c r="Q252" s="63">
        <v>23195.3</v>
      </c>
      <c r="R252" s="53" t="str">
        <f>_xlfn.XLOOKUP(Tabla15[[#This Row],[cedula]],Tabla8[Numero Documento],Tabla8[Gen])</f>
        <v>F</v>
      </c>
      <c r="S252" s="53" t="str">
        <f>_xlfn.XLOOKUP(Tabla15[[#This Row],[cedula]],Tabla8[Numero Documento],Tabla8[Lugar Designado Codigo])</f>
        <v>01.83.00.10</v>
      </c>
    </row>
    <row r="253" spans="1:19">
      <c r="A253" s="53" t="s">
        <v>3049</v>
      </c>
      <c r="B253" s="53" t="s">
        <v>1344</v>
      </c>
      <c r="C253" s="53" t="s">
        <v>3084</v>
      </c>
      <c r="D253" s="53" t="str">
        <f>Tabla15[[#This Row],[cedula]]&amp;Tabla15[[#This Row],[prog]]&amp;LEFT(Tabla15[[#This Row],[tipo]],3)</f>
        <v>0010882499601FIJ</v>
      </c>
      <c r="E253" s="53" t="s">
        <v>233</v>
      </c>
      <c r="F253" s="53" t="s">
        <v>130</v>
      </c>
      <c r="G253" s="53" t="str">
        <f>_xlfn.XLOOKUP(Tabla15[[#This Row],[cedula]],Tabla8[Numero Documento],Tabla8[Lugar Designado])</f>
        <v>DEPARTAMENTO DE DESARROLLO INSTITUCIONAL</v>
      </c>
      <c r="H253" s="53" t="s">
        <v>11</v>
      </c>
      <c r="I253" s="62" t="str">
        <f>_xlfn.XLOOKUP(Tabla15[[#This Row],[cedula]],TCARRERA[CEDULA],TCARRERA[CATEGORIA DEL SERVIDOR],"")</f>
        <v>CARRERA ADMINISTRATIVA</v>
      </c>
      <c r="J253" s="53" t="str">
        <f>_xlfn.XLOOKUP(Tabla15[[#This Row],[cargo]],Tabla612[CARGO],Tabla612[CATEGORIA DEL SERVIDOR],"FIJO")</f>
        <v>FIJO</v>
      </c>
      <c r="K253" s="53" t="str">
        <f>IF(ISTEXT(Tabla15[[#This Row],[CARRERA]]),Tabla15[[#This Row],[CARRERA]],Tabla15[[#This Row],[STATUS]])</f>
        <v>CARRERA ADMINISTRATIVA</v>
      </c>
      <c r="L253" s="63">
        <v>115000</v>
      </c>
      <c r="M253" s="64">
        <v>15633.74</v>
      </c>
      <c r="N253" s="63">
        <v>3496</v>
      </c>
      <c r="O253" s="63">
        <v>3300.5</v>
      </c>
      <c r="P253" s="29">
        <f>ROUND(Tabla15[[#This Row],[sbruto]]-Tabla15[[#This Row],[sneto]]-Tabla15[[#This Row],[ISR]]-Tabla15[[#This Row],[SFS]]-Tabla15[[#This Row],[AFP]],2)</f>
        <v>29624.73</v>
      </c>
      <c r="Q253" s="63">
        <v>62945.03</v>
      </c>
      <c r="R253" s="53" t="str">
        <f>_xlfn.XLOOKUP(Tabla15[[#This Row],[cedula]],Tabla8[Numero Documento],Tabla8[Gen])</f>
        <v>F</v>
      </c>
      <c r="S253" s="53" t="str">
        <f>_xlfn.XLOOKUP(Tabla15[[#This Row],[cedula]],Tabla8[Numero Documento],Tabla8[Lugar Designado Codigo])</f>
        <v>01.83.00.10.00.02</v>
      </c>
    </row>
    <row r="254" spans="1:19">
      <c r="A254" s="53" t="s">
        <v>3049</v>
      </c>
      <c r="B254" s="53" t="s">
        <v>2165</v>
      </c>
      <c r="C254" s="53" t="s">
        <v>3084</v>
      </c>
      <c r="D254" s="53" t="str">
        <f>Tabla15[[#This Row],[cedula]]&amp;Tabla15[[#This Row],[prog]]&amp;LEFT(Tabla15[[#This Row],[tipo]],3)</f>
        <v>0011271500801FIJ</v>
      </c>
      <c r="E254" s="53" t="s">
        <v>330</v>
      </c>
      <c r="F254" s="53" t="s">
        <v>59</v>
      </c>
      <c r="G254" s="53" t="str">
        <f>_xlfn.XLOOKUP(Tabla15[[#This Row],[cedula]],Tabla8[Numero Documento],Tabla8[Lugar Designado])</f>
        <v>DIRECCION DE RELACIONES INTERNACIONALES</v>
      </c>
      <c r="H254" s="53" t="s">
        <v>11</v>
      </c>
      <c r="I254" s="62"/>
      <c r="J254" s="53" t="str">
        <f>_xlfn.XLOOKUP(Tabla15[[#This Row],[cargo]],Tabla612[CARGO],Tabla612[CATEGORIA DEL SERVIDOR],"FIJO")</f>
        <v>FIJO</v>
      </c>
      <c r="K254" s="53" t="str">
        <f>IF(ISTEXT(Tabla15[[#This Row],[CARRERA]]),Tabla15[[#This Row],[CARRERA]],Tabla15[[#This Row],[STATUS]])</f>
        <v>FIJO</v>
      </c>
      <c r="L254" s="63">
        <v>180000</v>
      </c>
      <c r="M254" s="64">
        <v>31055.42</v>
      </c>
      <c r="N254" s="63">
        <v>4943.8</v>
      </c>
      <c r="O254" s="63">
        <v>5166</v>
      </c>
      <c r="P254" s="29">
        <f>ROUND(Tabla15[[#This Row],[sbruto]]-Tabla15[[#This Row],[sneto]]-Tabla15[[#This Row],[ISR]]-Tabla15[[#This Row],[SFS]]-Tabla15[[#This Row],[AFP]],2)</f>
        <v>25</v>
      </c>
      <c r="Q254" s="63">
        <v>138809.78</v>
      </c>
      <c r="R254" s="53" t="str">
        <f>_xlfn.XLOOKUP(Tabla15[[#This Row],[cedula]],Tabla8[Numero Documento],Tabla8[Gen])</f>
        <v>F</v>
      </c>
      <c r="S254" s="53" t="str">
        <f>_xlfn.XLOOKUP(Tabla15[[#This Row],[cedula]],Tabla8[Numero Documento],Tabla8[Lugar Designado Codigo])</f>
        <v>01.83.00.13</v>
      </c>
    </row>
    <row r="255" spans="1:19">
      <c r="A255" s="53" t="s">
        <v>3049</v>
      </c>
      <c r="B255" s="53" t="s">
        <v>2023</v>
      </c>
      <c r="C255" s="53" t="s">
        <v>3084</v>
      </c>
      <c r="D255" s="53" t="str">
        <f>Tabla15[[#This Row],[cedula]]&amp;Tabla15[[#This Row],[prog]]&amp;LEFT(Tabla15[[#This Row],[tipo]],3)</f>
        <v>0010199400201FIJ</v>
      </c>
      <c r="E255" s="53" t="s">
        <v>328</v>
      </c>
      <c r="F255" s="53" t="s">
        <v>100</v>
      </c>
      <c r="G255" s="53" t="str">
        <f>_xlfn.XLOOKUP(Tabla15[[#This Row],[cedula]],Tabla8[Numero Documento],Tabla8[Lugar Designado])</f>
        <v>DIRECCION DE RELACIONES INTERNACIONALES</v>
      </c>
      <c r="H255" s="53" t="s">
        <v>11</v>
      </c>
      <c r="I255" s="62"/>
      <c r="J255" s="53" t="str">
        <f>_xlfn.XLOOKUP(Tabla15[[#This Row],[cargo]],Tabla612[CARGO],Tabla612[CATEGORIA DEL SERVIDOR],"FIJO")</f>
        <v>FIJO</v>
      </c>
      <c r="K255" s="53" t="str">
        <f>IF(ISTEXT(Tabla15[[#This Row],[CARRERA]]),Tabla15[[#This Row],[CARRERA]],Tabla15[[#This Row],[STATUS]])</f>
        <v>FIJO</v>
      </c>
      <c r="L255" s="63">
        <v>60000</v>
      </c>
      <c r="M255" s="63">
        <v>3184.19</v>
      </c>
      <c r="N255" s="63">
        <v>1824</v>
      </c>
      <c r="O255" s="63">
        <v>1722</v>
      </c>
      <c r="P255" s="29">
        <f>ROUND(Tabla15[[#This Row],[sbruto]]-Tabla15[[#This Row],[sneto]]-Tabla15[[#This Row],[ISR]]-Tabla15[[#This Row],[SFS]]-Tabla15[[#This Row],[AFP]],2)</f>
        <v>3137.45</v>
      </c>
      <c r="Q255" s="63">
        <v>50132.36</v>
      </c>
      <c r="R255" s="53" t="str">
        <f>_xlfn.XLOOKUP(Tabla15[[#This Row],[cedula]],Tabla8[Numero Documento],Tabla8[Gen])</f>
        <v>F</v>
      </c>
      <c r="S255" s="53" t="str">
        <f>_xlfn.XLOOKUP(Tabla15[[#This Row],[cedula]],Tabla8[Numero Documento],Tabla8[Lugar Designado Codigo])</f>
        <v>01.83.00.13</v>
      </c>
    </row>
    <row r="256" spans="1:19">
      <c r="A256" s="53" t="s">
        <v>3049</v>
      </c>
      <c r="B256" s="53" t="s">
        <v>2151</v>
      </c>
      <c r="C256" s="53" t="s">
        <v>3084</v>
      </c>
      <c r="D256" s="53" t="str">
        <f>Tabla15[[#This Row],[cedula]]&amp;Tabla15[[#This Row],[prog]]&amp;LEFT(Tabla15[[#This Row],[tipo]],3)</f>
        <v>0370073378901FIJ</v>
      </c>
      <c r="E256" s="53" t="s">
        <v>1078</v>
      </c>
      <c r="F256" s="53" t="s">
        <v>259</v>
      </c>
      <c r="G256" s="53" t="str">
        <f>_xlfn.XLOOKUP(Tabla15[[#This Row],[cedula]],Tabla8[Numero Documento],Tabla8[Lugar Designado])</f>
        <v>DIRECCION DE RELACIONES INTERNACIONALES</v>
      </c>
      <c r="H256" s="53" t="s">
        <v>11</v>
      </c>
      <c r="I256" s="62"/>
      <c r="J256" s="53" t="str">
        <f>_xlfn.XLOOKUP(Tabla15[[#This Row],[cargo]],Tabla612[CARGO],Tabla612[CATEGORIA DEL SERVIDOR],"FIJO")</f>
        <v>FIJO</v>
      </c>
      <c r="K256" s="53" t="str">
        <f>IF(ISTEXT(Tabla15[[#This Row],[CARRERA]]),Tabla15[[#This Row],[CARRERA]],Tabla15[[#This Row],[STATUS]])</f>
        <v>FIJO</v>
      </c>
      <c r="L256" s="63">
        <v>50000</v>
      </c>
      <c r="M256" s="64">
        <v>1627.13</v>
      </c>
      <c r="N256" s="63">
        <v>1520</v>
      </c>
      <c r="O256" s="63">
        <v>1435</v>
      </c>
      <c r="P256" s="29">
        <f>ROUND(Tabla15[[#This Row],[sbruto]]-Tabla15[[#This Row],[sneto]]-Tabla15[[#This Row],[ISR]]-Tabla15[[#This Row],[SFS]]-Tabla15[[#This Row],[AFP]],2)</f>
        <v>2437.4499999999998</v>
      </c>
      <c r="Q256" s="63">
        <v>42980.42</v>
      </c>
      <c r="R256" s="53" t="str">
        <f>_xlfn.XLOOKUP(Tabla15[[#This Row],[cedula]],Tabla8[Numero Documento],Tabla8[Gen])</f>
        <v>F</v>
      </c>
      <c r="S256" s="53" t="str">
        <f>_xlfn.XLOOKUP(Tabla15[[#This Row],[cedula]],Tabla8[Numero Documento],Tabla8[Lugar Designado Codigo])</f>
        <v>01.83.00.13</v>
      </c>
    </row>
    <row r="257" spans="1:19">
      <c r="A257" s="53" t="s">
        <v>3049</v>
      </c>
      <c r="B257" s="53" t="s">
        <v>2107</v>
      </c>
      <c r="C257" s="53" t="s">
        <v>3084</v>
      </c>
      <c r="D257" s="53" t="str">
        <f>Tabla15[[#This Row],[cedula]]&amp;Tabla15[[#This Row],[prog]]&amp;LEFT(Tabla15[[#This Row],[tipo]],3)</f>
        <v>0010043337401FIJ</v>
      </c>
      <c r="E257" s="53" t="s">
        <v>323</v>
      </c>
      <c r="F257" s="53" t="s">
        <v>59</v>
      </c>
      <c r="G257" s="53" t="str">
        <f>_xlfn.XLOOKUP(Tabla15[[#This Row],[cedula]],Tabla8[Numero Documento],Tabla8[Lugar Designado])</f>
        <v>DIRECCION DE RECURSOS HUMANOS</v>
      </c>
      <c r="H257" s="53" t="s">
        <v>11</v>
      </c>
      <c r="I257" s="62"/>
      <c r="J257" s="53" t="str">
        <f>_xlfn.XLOOKUP(Tabla15[[#This Row],[cargo]],Tabla612[CARGO],Tabla612[CATEGORIA DEL SERVIDOR],"FIJO")</f>
        <v>FIJO</v>
      </c>
      <c r="K257" s="53" t="str">
        <f>IF(ISTEXT(Tabla15[[#This Row],[CARRERA]]),Tabla15[[#This Row],[CARRERA]],Tabla15[[#This Row],[STATUS]])</f>
        <v>FIJO</v>
      </c>
      <c r="L257" s="63">
        <v>180000</v>
      </c>
      <c r="M257" s="64">
        <v>31055.42</v>
      </c>
      <c r="N257" s="63">
        <v>4943.8</v>
      </c>
      <c r="O257" s="63">
        <v>5166</v>
      </c>
      <c r="P257" s="29">
        <f>ROUND(Tabla15[[#This Row],[sbruto]]-Tabla15[[#This Row],[sneto]]-Tabla15[[#This Row],[ISR]]-Tabla15[[#This Row],[SFS]]-Tabla15[[#This Row],[AFP]],2)</f>
        <v>2025</v>
      </c>
      <c r="Q257" s="63">
        <v>136809.78</v>
      </c>
      <c r="R257" s="53" t="str">
        <f>_xlfn.XLOOKUP(Tabla15[[#This Row],[cedula]],Tabla8[Numero Documento],Tabla8[Gen])</f>
        <v>F</v>
      </c>
      <c r="S257" s="53" t="str">
        <f>_xlfn.XLOOKUP(Tabla15[[#This Row],[cedula]],Tabla8[Numero Documento],Tabla8[Lugar Designado Codigo])</f>
        <v>01.83.00.14</v>
      </c>
    </row>
    <row r="258" spans="1:19">
      <c r="A258" s="53" t="s">
        <v>3049</v>
      </c>
      <c r="B258" s="53" t="s">
        <v>2026</v>
      </c>
      <c r="C258" s="53" t="s">
        <v>3084</v>
      </c>
      <c r="D258" s="53" t="str">
        <f>Tabla15[[#This Row],[cedula]]&amp;Tabla15[[#This Row],[prog]]&amp;LEFT(Tabla15[[#This Row],[tipo]],3)</f>
        <v>2230126547001FIJ</v>
      </c>
      <c r="E258" s="53" t="s">
        <v>320</v>
      </c>
      <c r="F258" s="53" t="s">
        <v>259</v>
      </c>
      <c r="G258" s="53" t="str">
        <f>_xlfn.XLOOKUP(Tabla15[[#This Row],[cedula]],Tabla8[Numero Documento],Tabla8[Lugar Designado])</f>
        <v>DIRECCION DE RECURSOS HUMANOS</v>
      </c>
      <c r="H258" s="53" t="s">
        <v>11</v>
      </c>
      <c r="I258" s="62"/>
      <c r="J258" s="53" t="str">
        <f>_xlfn.XLOOKUP(Tabla15[[#This Row],[cargo]],Tabla612[CARGO],Tabla612[CATEGORIA DEL SERVIDOR],"FIJO")</f>
        <v>FIJO</v>
      </c>
      <c r="K258" s="53" t="str">
        <f>IF(ISTEXT(Tabla15[[#This Row],[CARRERA]]),Tabla15[[#This Row],[CARRERA]],Tabla15[[#This Row],[STATUS]])</f>
        <v>FIJO</v>
      </c>
      <c r="L258" s="63">
        <v>75000</v>
      </c>
      <c r="M258" s="63">
        <v>5704.4</v>
      </c>
      <c r="N258" s="63">
        <v>2280</v>
      </c>
      <c r="O258" s="63">
        <v>2152.5</v>
      </c>
      <c r="P258" s="29">
        <f>ROUND(Tabla15[[#This Row],[sbruto]]-Tabla15[[#This Row],[sneto]]-Tabla15[[#This Row],[ISR]]-Tabla15[[#This Row],[SFS]]-Tabla15[[#This Row],[AFP]],2)</f>
        <v>10957.9</v>
      </c>
      <c r="Q258" s="63">
        <v>53905.2</v>
      </c>
      <c r="R258" s="53" t="str">
        <f>_xlfn.XLOOKUP(Tabla15[[#This Row],[cedula]],Tabla8[Numero Documento],Tabla8[Gen])</f>
        <v>F</v>
      </c>
      <c r="S258" s="53" t="str">
        <f>_xlfn.XLOOKUP(Tabla15[[#This Row],[cedula]],Tabla8[Numero Documento],Tabla8[Lugar Designado Codigo])</f>
        <v>01.83.00.14</v>
      </c>
    </row>
    <row r="259" spans="1:19">
      <c r="A259" s="53" t="s">
        <v>3049</v>
      </c>
      <c r="B259" s="53" t="s">
        <v>1593</v>
      </c>
      <c r="C259" s="53" t="s">
        <v>3084</v>
      </c>
      <c r="D259" s="53" t="str">
        <f>Tabla15[[#This Row],[cedula]]&amp;Tabla15[[#This Row],[prog]]&amp;LEFT(Tabla15[[#This Row],[tipo]],3)</f>
        <v>0011746485901FIJ</v>
      </c>
      <c r="E259" s="53" t="s">
        <v>1616</v>
      </c>
      <c r="F259" s="53" t="s">
        <v>1617</v>
      </c>
      <c r="G259" s="53" t="str">
        <f>_xlfn.XLOOKUP(Tabla15[[#This Row],[cedula]],Tabla8[Numero Documento],Tabla8[Lugar Designado])</f>
        <v>DIRECCION DE RECURSOS HUMANOS</v>
      </c>
      <c r="H259" s="53" t="s">
        <v>11</v>
      </c>
      <c r="I259" s="62" t="str">
        <f>_xlfn.XLOOKUP(Tabla15[[#This Row],[cedula]],TCARRERA[CEDULA],TCARRERA[CATEGORIA DEL SERVIDOR],"")</f>
        <v>CARRERA ADMINISTRATIVA</v>
      </c>
      <c r="J259" s="53" t="str">
        <f>_xlfn.XLOOKUP(Tabla15[[#This Row],[cargo]],Tabla612[CARGO],Tabla612[CATEGORIA DEL SERVIDOR],"FIJO")</f>
        <v>FIJO</v>
      </c>
      <c r="K259" s="53" t="str">
        <f>IF(ISTEXT(Tabla15[[#This Row],[CARRERA]]),Tabla15[[#This Row],[CARRERA]],Tabla15[[#This Row],[STATUS]])</f>
        <v>CARRERA ADMINISTRATIVA</v>
      </c>
      <c r="L259" s="63">
        <v>65000</v>
      </c>
      <c r="M259" s="64">
        <v>4125.09</v>
      </c>
      <c r="N259" s="63">
        <v>1976</v>
      </c>
      <c r="O259" s="63">
        <v>1865.5</v>
      </c>
      <c r="P259" s="29">
        <f>ROUND(Tabla15[[#This Row],[sbruto]]-Tabla15[[#This Row],[sneto]]-Tabla15[[#This Row],[ISR]]-Tabla15[[#This Row],[SFS]]-Tabla15[[#This Row],[AFP]],2)</f>
        <v>1537.45</v>
      </c>
      <c r="Q259" s="63">
        <v>55495.96</v>
      </c>
      <c r="R259" s="53" t="str">
        <f>_xlfn.XLOOKUP(Tabla15[[#This Row],[cedula]],Tabla8[Numero Documento],Tabla8[Gen])</f>
        <v>M</v>
      </c>
      <c r="S259" s="53" t="str">
        <f>_xlfn.XLOOKUP(Tabla15[[#This Row],[cedula]],Tabla8[Numero Documento],Tabla8[Lugar Designado Codigo])</f>
        <v>01.83.00.14</v>
      </c>
    </row>
    <row r="260" spans="1:19">
      <c r="A260" s="53" t="s">
        <v>3049</v>
      </c>
      <c r="B260" s="53" t="s">
        <v>2127</v>
      </c>
      <c r="C260" s="53" t="s">
        <v>3084</v>
      </c>
      <c r="D260" s="53" t="str">
        <f>Tabla15[[#This Row],[cedula]]&amp;Tabla15[[#This Row],[prog]]&amp;LEFT(Tabla15[[#This Row],[tipo]],3)</f>
        <v>4022064964001FIJ</v>
      </c>
      <c r="E260" s="53" t="s">
        <v>325</v>
      </c>
      <c r="F260" s="53" t="s">
        <v>259</v>
      </c>
      <c r="G260" s="53" t="str">
        <f>_xlfn.XLOOKUP(Tabla15[[#This Row],[cedula]],Tabla8[Numero Documento],Tabla8[Lugar Designado])</f>
        <v>DIRECCION DE RECURSOS HUMANOS</v>
      </c>
      <c r="H260" s="53" t="s">
        <v>11</v>
      </c>
      <c r="I260" s="62"/>
      <c r="J260" s="53" t="str">
        <f>_xlfn.XLOOKUP(Tabla15[[#This Row],[cargo]],Tabla612[CARGO],Tabla612[CATEGORIA DEL SERVIDOR],"FIJO")</f>
        <v>FIJO</v>
      </c>
      <c r="K260" s="53" t="str">
        <f>IF(ISTEXT(Tabla15[[#This Row],[CARRERA]]),Tabla15[[#This Row],[CARRERA]],Tabla15[[#This Row],[STATUS]])</f>
        <v>FIJO</v>
      </c>
      <c r="L260" s="63">
        <v>65000</v>
      </c>
      <c r="M260" s="63">
        <v>4427.58</v>
      </c>
      <c r="N260" s="63">
        <v>1976</v>
      </c>
      <c r="O260" s="63">
        <v>1865.5</v>
      </c>
      <c r="P260" s="29">
        <f>ROUND(Tabla15[[#This Row],[sbruto]]-Tabla15[[#This Row],[sneto]]-Tabla15[[#This Row],[ISR]]-Tabla15[[#This Row],[SFS]]-Tabla15[[#This Row],[AFP]],2)</f>
        <v>15013.34</v>
      </c>
      <c r="Q260" s="63">
        <v>41717.58</v>
      </c>
      <c r="R260" s="53" t="str">
        <f>_xlfn.XLOOKUP(Tabla15[[#This Row],[cedula]],Tabla8[Numero Documento],Tabla8[Gen])</f>
        <v>M</v>
      </c>
      <c r="S260" s="53" t="str">
        <f>_xlfn.XLOOKUP(Tabla15[[#This Row],[cedula]],Tabla8[Numero Documento],Tabla8[Lugar Designado Codigo])</f>
        <v>01.83.00.14</v>
      </c>
    </row>
    <row r="261" spans="1:19">
      <c r="A261" s="53" t="s">
        <v>3049</v>
      </c>
      <c r="B261" s="53" t="s">
        <v>2017</v>
      </c>
      <c r="C261" s="53" t="s">
        <v>3084</v>
      </c>
      <c r="D261" s="53" t="str">
        <f>Tabla15[[#This Row],[cedula]]&amp;Tabla15[[#This Row],[prog]]&amp;LEFT(Tabla15[[#This Row],[tipo]],3)</f>
        <v>2290012573701FIJ</v>
      </c>
      <c r="E261" s="53" t="s">
        <v>318</v>
      </c>
      <c r="F261" s="53" t="s">
        <v>259</v>
      </c>
      <c r="G261" s="53" t="str">
        <f>_xlfn.XLOOKUP(Tabla15[[#This Row],[cedula]],Tabla8[Numero Documento],Tabla8[Lugar Designado])</f>
        <v>DIRECCION DE RECURSOS HUMANOS</v>
      </c>
      <c r="H261" s="53" t="s">
        <v>11</v>
      </c>
      <c r="I261" s="62"/>
      <c r="J261" s="53" t="str">
        <f>_xlfn.XLOOKUP(Tabla15[[#This Row],[cargo]],Tabla612[CARGO],Tabla612[CATEGORIA DEL SERVIDOR],"FIJO")</f>
        <v>FIJO</v>
      </c>
      <c r="K261" s="53" t="str">
        <f>IF(ISTEXT(Tabla15[[#This Row],[CARRERA]]),Tabla15[[#This Row],[CARRERA]],Tabla15[[#This Row],[STATUS]])</f>
        <v>FIJO</v>
      </c>
      <c r="L261" s="63">
        <v>60000</v>
      </c>
      <c r="M261" s="63">
        <v>3486.68</v>
      </c>
      <c r="N261" s="63">
        <v>1824</v>
      </c>
      <c r="O261" s="63">
        <v>1722</v>
      </c>
      <c r="P261" s="29">
        <f>ROUND(Tabla15[[#This Row],[sbruto]]-Tabla15[[#This Row],[sneto]]-Tabla15[[#This Row],[ISR]]-Tabla15[[#This Row],[SFS]]-Tabla15[[#This Row],[AFP]],2)</f>
        <v>6742.64</v>
      </c>
      <c r="Q261" s="63">
        <v>46224.68</v>
      </c>
      <c r="R261" s="53" t="str">
        <f>_xlfn.XLOOKUP(Tabla15[[#This Row],[cedula]],Tabla8[Numero Documento],Tabla8[Gen])</f>
        <v>F</v>
      </c>
      <c r="S261" s="53" t="str">
        <f>_xlfn.XLOOKUP(Tabla15[[#This Row],[cedula]],Tabla8[Numero Documento],Tabla8[Lugar Designado Codigo])</f>
        <v>01.83.00.14</v>
      </c>
    </row>
    <row r="262" spans="1:19">
      <c r="A262" s="53" t="s">
        <v>3049</v>
      </c>
      <c r="B262" s="53" t="s">
        <v>2203</v>
      </c>
      <c r="C262" s="53" t="s">
        <v>3084</v>
      </c>
      <c r="D262" s="53" t="str">
        <f>Tabla15[[#This Row],[cedula]]&amp;Tabla15[[#This Row],[prog]]&amp;LEFT(Tabla15[[#This Row],[tipo]],3)</f>
        <v>4022028661701FIJ</v>
      </c>
      <c r="E262" s="53" t="s">
        <v>1260</v>
      </c>
      <c r="F262" s="53" t="s">
        <v>324</v>
      </c>
      <c r="G262" s="53" t="str">
        <f>_xlfn.XLOOKUP(Tabla15[[#This Row],[cedula]],Tabla8[Numero Documento],Tabla8[Lugar Designado])</f>
        <v>DIRECCION DE RECURSOS HUMANOS</v>
      </c>
      <c r="H262" s="53" t="s">
        <v>11</v>
      </c>
      <c r="I262" s="62"/>
      <c r="J262" s="53" t="str">
        <f>_xlfn.XLOOKUP(Tabla15[[#This Row],[cargo]],Tabla612[CARGO],Tabla612[CATEGORIA DEL SERVIDOR],"FIJO")</f>
        <v>FIJO</v>
      </c>
      <c r="K262" s="53" t="str">
        <f>IF(ISTEXT(Tabla15[[#This Row],[CARRERA]]),Tabla15[[#This Row],[CARRERA]],Tabla15[[#This Row],[STATUS]])</f>
        <v>FIJO</v>
      </c>
      <c r="L262" s="63">
        <v>40000</v>
      </c>
      <c r="M262" s="64">
        <v>442.65</v>
      </c>
      <c r="N262" s="63">
        <v>1216</v>
      </c>
      <c r="O262" s="63">
        <v>1148</v>
      </c>
      <c r="P262" s="29">
        <f>ROUND(Tabla15[[#This Row],[sbruto]]-Tabla15[[#This Row],[sneto]]-Tabla15[[#This Row],[ISR]]-Tabla15[[#This Row],[SFS]]-Tabla15[[#This Row],[AFP]],2)</f>
        <v>25</v>
      </c>
      <c r="Q262" s="63">
        <v>37168.35</v>
      </c>
      <c r="R262" s="53" t="str">
        <f>_xlfn.XLOOKUP(Tabla15[[#This Row],[cedula]],Tabla8[Numero Documento],Tabla8[Gen])</f>
        <v>M</v>
      </c>
      <c r="S262" s="53" t="str">
        <f>_xlfn.XLOOKUP(Tabla15[[#This Row],[cedula]],Tabla8[Numero Documento],Tabla8[Lugar Designado Codigo])</f>
        <v>01.83.00.14</v>
      </c>
    </row>
    <row r="263" spans="1:19">
      <c r="A263" s="53" t="s">
        <v>3049</v>
      </c>
      <c r="B263" s="53" t="s">
        <v>1319</v>
      </c>
      <c r="C263" s="53" t="s">
        <v>3084</v>
      </c>
      <c r="D263" s="53" t="str">
        <f>Tabla15[[#This Row],[cedula]]&amp;Tabla15[[#This Row],[prog]]&amp;LEFT(Tabla15[[#This Row],[tipo]],3)</f>
        <v>0011602482901FIJ</v>
      </c>
      <c r="E263" s="53" t="s">
        <v>152</v>
      </c>
      <c r="F263" s="53" t="s">
        <v>10</v>
      </c>
      <c r="G263" s="53" t="str">
        <f>_xlfn.XLOOKUP(Tabla15[[#This Row],[cedula]],Tabla8[Numero Documento],Tabla8[Lugar Designado])</f>
        <v>DIRECCION DE RECURSOS HUMANOS</v>
      </c>
      <c r="H263" s="53" t="s">
        <v>11</v>
      </c>
      <c r="I263" s="62" t="str">
        <f>_xlfn.XLOOKUP(Tabla15[[#This Row],[cedula]],TCARRERA[CEDULA],TCARRERA[CATEGORIA DEL SERVIDOR],"")</f>
        <v>CARRERA ADMINISTRATIVA</v>
      </c>
      <c r="J263" s="53" t="str">
        <f>_xlfn.XLOOKUP(Tabla15[[#This Row],[cargo]],Tabla612[CARGO],Tabla612[CATEGORIA DEL SERVIDOR],"FIJO")</f>
        <v>ESTATUTO SIMPLIFICADO</v>
      </c>
      <c r="K263" s="53" t="str">
        <f>IF(ISTEXT(Tabla15[[#This Row],[CARRERA]]),Tabla15[[#This Row],[CARRERA]],Tabla15[[#This Row],[STATUS]])</f>
        <v>CARRERA ADMINISTRATIVA</v>
      </c>
      <c r="L263" s="63">
        <v>35000</v>
      </c>
      <c r="M263" s="66">
        <v>0</v>
      </c>
      <c r="N263" s="63">
        <v>1064</v>
      </c>
      <c r="O263" s="63">
        <v>1004.5</v>
      </c>
      <c r="P263" s="29">
        <f>ROUND(Tabla15[[#This Row],[sbruto]]-Tabla15[[#This Row],[sneto]]-Tabla15[[#This Row],[ISR]]-Tabla15[[#This Row],[SFS]]-Tabla15[[#This Row],[AFP]],2)</f>
        <v>2931.63</v>
      </c>
      <c r="Q263" s="63">
        <v>29999.87</v>
      </c>
      <c r="R263" s="53" t="str">
        <f>_xlfn.XLOOKUP(Tabla15[[#This Row],[cedula]],Tabla8[Numero Documento],Tabla8[Gen])</f>
        <v>F</v>
      </c>
      <c r="S263" s="53" t="str">
        <f>_xlfn.XLOOKUP(Tabla15[[#This Row],[cedula]],Tabla8[Numero Documento],Tabla8[Lugar Designado Codigo])</f>
        <v>01.83.00.14</v>
      </c>
    </row>
    <row r="264" spans="1:19">
      <c r="A264" s="53" t="s">
        <v>3049</v>
      </c>
      <c r="B264" s="53" t="s">
        <v>2242</v>
      </c>
      <c r="C264" s="53" t="s">
        <v>3084</v>
      </c>
      <c r="D264" s="53" t="str">
        <f>Tabla15[[#This Row],[cedula]]&amp;Tabla15[[#This Row],[prog]]&amp;LEFT(Tabla15[[#This Row],[tipo]],3)</f>
        <v>2250068433101FIJ</v>
      </c>
      <c r="E264" s="53" t="s">
        <v>1236</v>
      </c>
      <c r="F264" s="53" t="s">
        <v>10</v>
      </c>
      <c r="G264" s="53" t="str">
        <f>_xlfn.XLOOKUP(Tabla15[[#This Row],[cedula]],Tabla8[Numero Documento],Tabla8[Lugar Designado])</f>
        <v>DIRECCION DE RECURSOS HUMANOS</v>
      </c>
      <c r="H264" s="53" t="s">
        <v>11</v>
      </c>
      <c r="I264" s="62"/>
      <c r="J264" s="53" t="str">
        <f>_xlfn.XLOOKUP(Tabla15[[#This Row],[cargo]],Tabla612[CARGO],Tabla612[CATEGORIA DEL SERVIDOR],"FIJO")</f>
        <v>ESTATUTO SIMPLIFICADO</v>
      </c>
      <c r="K264" s="53" t="str">
        <f>IF(ISTEXT(Tabla15[[#This Row],[CARRERA]]),Tabla15[[#This Row],[CARRERA]],Tabla15[[#This Row],[STATUS]])</f>
        <v>ESTATUTO SIMPLIFICADO</v>
      </c>
      <c r="L264" s="63">
        <v>26250</v>
      </c>
      <c r="M264" s="65">
        <v>0</v>
      </c>
      <c r="N264" s="63">
        <v>798</v>
      </c>
      <c r="O264" s="63">
        <v>753.38</v>
      </c>
      <c r="P264" s="29">
        <f>ROUND(Tabla15[[#This Row],[sbruto]]-Tabla15[[#This Row],[sneto]]-Tabla15[[#This Row],[ISR]]-Tabla15[[#This Row],[SFS]]-Tabla15[[#This Row],[AFP]],2)</f>
        <v>25</v>
      </c>
      <c r="Q264" s="63">
        <v>24673.62</v>
      </c>
      <c r="R264" s="53" t="str">
        <f>_xlfn.XLOOKUP(Tabla15[[#This Row],[cedula]],Tabla8[Numero Documento],Tabla8[Gen])</f>
        <v>F</v>
      </c>
      <c r="S264" s="53" t="str">
        <f>_xlfn.XLOOKUP(Tabla15[[#This Row],[cedula]],Tabla8[Numero Documento],Tabla8[Lugar Designado Codigo])</f>
        <v>01.83.00.14</v>
      </c>
    </row>
    <row r="265" spans="1:19">
      <c r="A265" s="53" t="s">
        <v>3049</v>
      </c>
      <c r="B265" s="53" t="s">
        <v>3234</v>
      </c>
      <c r="C265" s="53" t="s">
        <v>3084</v>
      </c>
      <c r="D265" s="53" t="str">
        <f>Tabla15[[#This Row],[cedula]]&amp;Tabla15[[#This Row],[prog]]&amp;LEFT(Tabla15[[#This Row],[tipo]],3)</f>
        <v>2240059876301FIJ</v>
      </c>
      <c r="E265" s="53" t="s">
        <v>3218</v>
      </c>
      <c r="F265" s="53" t="s">
        <v>55</v>
      </c>
      <c r="G265" s="53" t="str">
        <f>_xlfn.XLOOKUP(Tabla15[[#This Row],[cedula]],Tabla8[Numero Documento],Tabla8[Lugar Designado])</f>
        <v>DIRECCION DE RECURSOS HUMANOS</v>
      </c>
      <c r="H265" s="53" t="s">
        <v>11</v>
      </c>
      <c r="I265" s="62"/>
      <c r="J265" s="53" t="str">
        <f>_xlfn.XLOOKUP(Tabla15[[#This Row],[cargo]],Tabla612[CARGO],Tabla612[CATEGORIA DEL SERVIDOR],"FIJO")</f>
        <v>FIJO</v>
      </c>
      <c r="K265" s="53" t="str">
        <f>IF(ISTEXT(Tabla15[[#This Row],[CARRERA]]),Tabla15[[#This Row],[CARRERA]],Tabla15[[#This Row],[STATUS]])</f>
        <v>FIJO</v>
      </c>
      <c r="L265" s="63">
        <v>25000</v>
      </c>
      <c r="M265" s="67">
        <v>0</v>
      </c>
      <c r="N265" s="63">
        <v>760</v>
      </c>
      <c r="O265" s="63">
        <v>717.5</v>
      </c>
      <c r="P265" s="29">
        <f>ROUND(Tabla15[[#This Row],[sbruto]]-Tabla15[[#This Row],[sneto]]-Tabla15[[#This Row],[ISR]]-Tabla15[[#This Row],[SFS]]-Tabla15[[#This Row],[AFP]],2)</f>
        <v>25</v>
      </c>
      <c r="Q265" s="63">
        <v>23497.5</v>
      </c>
      <c r="R265" s="53" t="str">
        <f>_xlfn.XLOOKUP(Tabla15[[#This Row],[cedula]],Tabla8[Numero Documento],Tabla8[Gen])</f>
        <v>F</v>
      </c>
      <c r="S265" s="53" t="str">
        <f>_xlfn.XLOOKUP(Tabla15[[#This Row],[cedula]],Tabla8[Numero Documento],Tabla8[Lugar Designado Codigo])</f>
        <v>01.83.00.14</v>
      </c>
    </row>
    <row r="266" spans="1:19">
      <c r="A266" s="53" t="s">
        <v>3049</v>
      </c>
      <c r="B266" s="53" t="s">
        <v>2243</v>
      </c>
      <c r="C266" s="53" t="s">
        <v>3084</v>
      </c>
      <c r="D266" s="53" t="str">
        <f>Tabla15[[#This Row],[cedula]]&amp;Tabla15[[#This Row],[prog]]&amp;LEFT(Tabla15[[#This Row],[tipo]],3)</f>
        <v>2230064960901FIJ</v>
      </c>
      <c r="E266" s="53" t="s">
        <v>1237</v>
      </c>
      <c r="F266" s="53" t="s">
        <v>55</v>
      </c>
      <c r="G266" s="53" t="str">
        <f>_xlfn.XLOOKUP(Tabla15[[#This Row],[cedula]],Tabla8[Numero Documento],Tabla8[Lugar Designado])</f>
        <v>DIRECCION DE RECURSOS HUMANOS</v>
      </c>
      <c r="H266" s="53" t="s">
        <v>11</v>
      </c>
      <c r="I266" s="62"/>
      <c r="J266" s="53" t="str">
        <f>_xlfn.XLOOKUP(Tabla15[[#This Row],[cargo]],Tabla612[CARGO],Tabla612[CATEGORIA DEL SERVIDOR],"FIJO")</f>
        <v>FIJO</v>
      </c>
      <c r="K266" s="53" t="str">
        <f>IF(ISTEXT(Tabla15[[#This Row],[CARRERA]]),Tabla15[[#This Row],[CARRERA]],Tabla15[[#This Row],[STATUS]])</f>
        <v>FIJO</v>
      </c>
      <c r="L266" s="63">
        <v>25000</v>
      </c>
      <c r="M266" s="66">
        <v>0</v>
      </c>
      <c r="N266" s="63">
        <v>760</v>
      </c>
      <c r="O266" s="63">
        <v>717.5</v>
      </c>
      <c r="P266" s="29">
        <f>ROUND(Tabla15[[#This Row],[sbruto]]-Tabla15[[#This Row],[sneto]]-Tabla15[[#This Row],[ISR]]-Tabla15[[#This Row],[SFS]]-Tabla15[[#This Row],[AFP]],2)</f>
        <v>25</v>
      </c>
      <c r="Q266" s="63">
        <v>23497.5</v>
      </c>
      <c r="R266" s="53" t="str">
        <f>_xlfn.XLOOKUP(Tabla15[[#This Row],[cedula]],Tabla8[Numero Documento],Tabla8[Gen])</f>
        <v>F</v>
      </c>
      <c r="S266" s="53" t="str">
        <f>_xlfn.XLOOKUP(Tabla15[[#This Row],[cedula]],Tabla8[Numero Documento],Tabla8[Lugar Designado Codigo])</f>
        <v>01.83.00.14</v>
      </c>
    </row>
    <row r="267" spans="1:19">
      <c r="A267" s="53" t="s">
        <v>3049</v>
      </c>
      <c r="B267" s="53" t="s">
        <v>2268</v>
      </c>
      <c r="C267" s="53" t="s">
        <v>3084</v>
      </c>
      <c r="D267" s="53" t="str">
        <f>Tabla15[[#This Row],[cedula]]&amp;Tabla15[[#This Row],[prog]]&amp;LEFT(Tabla15[[#This Row],[tipo]],3)</f>
        <v>4021316944001FIJ</v>
      </c>
      <c r="E267" s="53" t="s">
        <v>1265</v>
      </c>
      <c r="F267" s="53" t="s">
        <v>434</v>
      </c>
      <c r="G267" s="53" t="str">
        <f>_xlfn.XLOOKUP(Tabla15[[#This Row],[cedula]],Tabla8[Numero Documento],Tabla8[Lugar Designado])</f>
        <v>DIRECCION DE RECURSOS HUMANOS</v>
      </c>
      <c r="H267" s="53" t="s">
        <v>11</v>
      </c>
      <c r="I267" s="62"/>
      <c r="J267" s="53" t="str">
        <f>_xlfn.XLOOKUP(Tabla15[[#This Row],[cargo]],Tabla612[CARGO],Tabla612[CATEGORIA DEL SERVIDOR],"FIJO")</f>
        <v>FIJO</v>
      </c>
      <c r="K267" s="53" t="str">
        <f>IF(ISTEXT(Tabla15[[#This Row],[CARRERA]]),Tabla15[[#This Row],[CARRERA]],Tabla15[[#This Row],[STATUS]])</f>
        <v>FIJO</v>
      </c>
      <c r="L267" s="63">
        <v>25000</v>
      </c>
      <c r="M267" s="66">
        <v>0</v>
      </c>
      <c r="N267" s="63">
        <v>760</v>
      </c>
      <c r="O267" s="63">
        <v>717.5</v>
      </c>
      <c r="P267" s="29">
        <f>ROUND(Tabla15[[#This Row],[sbruto]]-Tabla15[[#This Row],[sneto]]-Tabla15[[#This Row],[ISR]]-Tabla15[[#This Row],[SFS]]-Tabla15[[#This Row],[AFP]],2)</f>
        <v>3071</v>
      </c>
      <c r="Q267" s="63">
        <v>20451.5</v>
      </c>
      <c r="R267" s="53" t="str">
        <f>_xlfn.XLOOKUP(Tabla15[[#This Row],[cedula]],Tabla8[Numero Documento],Tabla8[Gen])</f>
        <v>M</v>
      </c>
      <c r="S267" s="53" t="str">
        <f>_xlfn.XLOOKUP(Tabla15[[#This Row],[cedula]],Tabla8[Numero Documento],Tabla8[Lugar Designado Codigo])</f>
        <v>01.83.00.14</v>
      </c>
    </row>
    <row r="268" spans="1:19">
      <c r="A268" s="53" t="s">
        <v>3049</v>
      </c>
      <c r="B268" s="53" t="s">
        <v>2260</v>
      </c>
      <c r="C268" s="53" t="s">
        <v>3084</v>
      </c>
      <c r="D268" s="53" t="str">
        <f>Tabla15[[#This Row],[cedula]]&amp;Tabla15[[#This Row],[prog]]&amp;LEFT(Tabla15[[#This Row],[tipo]],3)</f>
        <v>0011087081301FIJ</v>
      </c>
      <c r="E268" s="53" t="s">
        <v>326</v>
      </c>
      <c r="F268" s="53" t="s">
        <v>15</v>
      </c>
      <c r="G268" s="53" t="str">
        <f>_xlfn.XLOOKUP(Tabla15[[#This Row],[cedula]],Tabla8[Numero Documento],Tabla8[Lugar Designado])</f>
        <v>DIRECCION DE RECURSOS HUMANOS</v>
      </c>
      <c r="H268" s="53" t="s">
        <v>11</v>
      </c>
      <c r="I268" s="62"/>
      <c r="J268" s="53" t="str">
        <f>_xlfn.XLOOKUP(Tabla15[[#This Row],[cargo]],Tabla612[CARGO],Tabla612[CATEGORIA DEL SERVIDOR],"FIJO")</f>
        <v>FIJO</v>
      </c>
      <c r="K268" s="53" t="str">
        <f>IF(ISTEXT(Tabla15[[#This Row],[CARRERA]]),Tabla15[[#This Row],[CARRERA]],Tabla15[[#This Row],[STATUS]])</f>
        <v>FIJO</v>
      </c>
      <c r="L268" s="63">
        <v>22000</v>
      </c>
      <c r="M268" s="65">
        <v>0</v>
      </c>
      <c r="N268" s="63">
        <v>668.8</v>
      </c>
      <c r="O268" s="63">
        <v>631.4</v>
      </c>
      <c r="P268" s="29">
        <f>ROUND(Tabla15[[#This Row],[sbruto]]-Tabla15[[#This Row],[sneto]]-Tabla15[[#This Row],[ISR]]-Tabla15[[#This Row],[SFS]]-Tabla15[[#This Row],[AFP]],2)</f>
        <v>125</v>
      </c>
      <c r="Q268" s="63">
        <v>20574.8</v>
      </c>
      <c r="R268" s="53" t="str">
        <f>_xlfn.XLOOKUP(Tabla15[[#This Row],[cedula]],Tabla8[Numero Documento],Tabla8[Gen])</f>
        <v>M</v>
      </c>
      <c r="S268" s="53" t="str">
        <f>_xlfn.XLOOKUP(Tabla15[[#This Row],[cedula]],Tabla8[Numero Documento],Tabla8[Lugar Designado Codigo])</f>
        <v>01.83.00.14</v>
      </c>
    </row>
    <row r="269" spans="1:19">
      <c r="A269" s="53" t="s">
        <v>3049</v>
      </c>
      <c r="B269" s="53" t="s">
        <v>1346</v>
      </c>
      <c r="C269" s="53" t="s">
        <v>3084</v>
      </c>
      <c r="D269" s="53" t="str">
        <f>Tabla15[[#This Row],[cedula]]&amp;Tabla15[[#This Row],[prog]]&amp;LEFT(Tabla15[[#This Row],[tipo]],3)</f>
        <v>0010445299001FIJ</v>
      </c>
      <c r="E269" s="53" t="s">
        <v>263</v>
      </c>
      <c r="F269" s="53" t="s">
        <v>264</v>
      </c>
      <c r="G269" s="53" t="str">
        <f>_xlfn.XLOOKUP(Tabla15[[#This Row],[cedula]],Tabla8[Numero Documento],Tabla8[Lugar Designado])</f>
        <v>DEPARTAMENTO DE REGISTRO, CONTROL Y NOMINA</v>
      </c>
      <c r="H269" s="53" t="s">
        <v>11</v>
      </c>
      <c r="I269" s="62" t="str">
        <f>_xlfn.XLOOKUP(Tabla15[[#This Row],[cedula]],TCARRERA[CEDULA],TCARRERA[CATEGORIA DEL SERVIDOR],"")</f>
        <v>CARRERA ADMINISTRATIVA</v>
      </c>
      <c r="J269" s="53" t="str">
        <f>_xlfn.XLOOKUP(Tabla15[[#This Row],[cargo]],Tabla612[CARGO],Tabla612[CATEGORIA DEL SERVIDOR],"FIJO")</f>
        <v>FIJO</v>
      </c>
      <c r="K269" s="53" t="str">
        <f>IF(ISTEXT(Tabla15[[#This Row],[CARRERA]]),Tabla15[[#This Row],[CARRERA]],Tabla15[[#This Row],[STATUS]])</f>
        <v>CARRERA ADMINISTRATIVA</v>
      </c>
      <c r="L269" s="63">
        <v>115000</v>
      </c>
      <c r="M269" s="63">
        <v>15633.74</v>
      </c>
      <c r="N269" s="63">
        <v>3496</v>
      </c>
      <c r="O269" s="63">
        <v>3300.5</v>
      </c>
      <c r="P269" s="29">
        <f>ROUND(Tabla15[[#This Row],[sbruto]]-Tabla15[[#This Row],[sneto]]-Tabla15[[#This Row],[ISR]]-Tabla15[[#This Row],[SFS]]-Tabla15[[#This Row],[AFP]],2)</f>
        <v>10925</v>
      </c>
      <c r="Q269" s="63">
        <v>81644.759999999995</v>
      </c>
      <c r="R269" s="53" t="str">
        <f>_xlfn.XLOOKUP(Tabla15[[#This Row],[cedula]],Tabla8[Numero Documento],Tabla8[Gen])</f>
        <v>F</v>
      </c>
      <c r="S269" s="53" t="str">
        <f>_xlfn.XLOOKUP(Tabla15[[#This Row],[cedula]],Tabla8[Numero Documento],Tabla8[Lugar Designado Codigo])</f>
        <v>01.83.00.14.00.01</v>
      </c>
    </row>
    <row r="270" spans="1:19">
      <c r="A270" s="53" t="s">
        <v>3049</v>
      </c>
      <c r="B270" s="53" t="s">
        <v>2101</v>
      </c>
      <c r="C270" s="53" t="s">
        <v>3084</v>
      </c>
      <c r="D270" s="53" t="str">
        <f>Tabla15[[#This Row],[cedula]]&amp;Tabla15[[#This Row],[prog]]&amp;LEFT(Tabla15[[#This Row],[tipo]],3)</f>
        <v>0011285843601FIJ</v>
      </c>
      <c r="E270" s="53" t="s">
        <v>262</v>
      </c>
      <c r="F270" s="53" t="s">
        <v>259</v>
      </c>
      <c r="G270" s="53" t="str">
        <f>_xlfn.XLOOKUP(Tabla15[[#This Row],[cedula]],Tabla8[Numero Documento],Tabla8[Lugar Designado])</f>
        <v>DEPARTAMENTO DE REGISTRO, CONTROL Y NOMINA</v>
      </c>
      <c r="H270" s="53" t="s">
        <v>11</v>
      </c>
      <c r="I270" s="62"/>
      <c r="J270" s="53" t="str">
        <f>_xlfn.XLOOKUP(Tabla15[[#This Row],[cargo]],Tabla612[CARGO],Tabla612[CATEGORIA DEL SERVIDOR],"FIJO")</f>
        <v>FIJO</v>
      </c>
      <c r="K270" s="53" t="str">
        <f>IF(ISTEXT(Tabla15[[#This Row],[CARRERA]]),Tabla15[[#This Row],[CARRERA]],Tabla15[[#This Row],[STATUS]])</f>
        <v>FIJO</v>
      </c>
      <c r="L270" s="63">
        <v>65000</v>
      </c>
      <c r="M270" s="64">
        <v>4427.58</v>
      </c>
      <c r="N270" s="63">
        <v>1976</v>
      </c>
      <c r="O270" s="63">
        <v>1865.5</v>
      </c>
      <c r="P270" s="29">
        <f>ROUND(Tabla15[[#This Row],[sbruto]]-Tabla15[[#This Row],[sneto]]-Tabla15[[#This Row],[ISR]]-Tabla15[[#This Row],[SFS]]-Tabla15[[#This Row],[AFP]],2)</f>
        <v>25</v>
      </c>
      <c r="Q270" s="63">
        <v>56705.919999999998</v>
      </c>
      <c r="R270" s="53" t="str">
        <f>_xlfn.XLOOKUP(Tabla15[[#This Row],[cedula]],Tabla8[Numero Documento],Tabla8[Gen])</f>
        <v>M</v>
      </c>
      <c r="S270" s="53" t="str">
        <f>_xlfn.XLOOKUP(Tabla15[[#This Row],[cedula]],Tabla8[Numero Documento],Tabla8[Lugar Designado Codigo])</f>
        <v>01.83.00.14.00.01</v>
      </c>
    </row>
    <row r="271" spans="1:19">
      <c r="A271" s="53" t="s">
        <v>3049</v>
      </c>
      <c r="B271" s="53" t="s">
        <v>2187</v>
      </c>
      <c r="C271" s="53" t="s">
        <v>3084</v>
      </c>
      <c r="D271" s="53" t="str">
        <f>Tabla15[[#This Row],[cedula]]&amp;Tabla15[[#This Row],[prog]]&amp;LEFT(Tabla15[[#This Row],[tipo]],3)</f>
        <v>0010990904401FIJ</v>
      </c>
      <c r="E271" s="53" t="s">
        <v>265</v>
      </c>
      <c r="F271" s="53" t="s">
        <v>259</v>
      </c>
      <c r="G271" s="53" t="str">
        <f>_xlfn.XLOOKUP(Tabla15[[#This Row],[cedula]],Tabla8[Numero Documento],Tabla8[Lugar Designado])</f>
        <v>DEPARTAMENTO DE REGISTRO, CONTROL Y NOMINA</v>
      </c>
      <c r="H271" s="53" t="s">
        <v>11</v>
      </c>
      <c r="I271" s="62"/>
      <c r="J271" s="53" t="str">
        <f>_xlfn.XLOOKUP(Tabla15[[#This Row],[cargo]],Tabla612[CARGO],Tabla612[CATEGORIA DEL SERVIDOR],"FIJO")</f>
        <v>FIJO</v>
      </c>
      <c r="K271" s="53" t="str">
        <f>IF(ISTEXT(Tabla15[[#This Row],[CARRERA]]),Tabla15[[#This Row],[CARRERA]],Tabla15[[#This Row],[STATUS]])</f>
        <v>FIJO</v>
      </c>
      <c r="L271" s="63">
        <v>45000</v>
      </c>
      <c r="M271" s="63">
        <v>921.46</v>
      </c>
      <c r="N271" s="63">
        <v>1368</v>
      </c>
      <c r="O271" s="63">
        <v>1291.5</v>
      </c>
      <c r="P271" s="29">
        <f>ROUND(Tabla15[[#This Row],[sbruto]]-Tabla15[[#This Row],[sneto]]-Tabla15[[#This Row],[ISR]]-Tabla15[[#This Row],[SFS]]-Tabla15[[#This Row],[AFP]],2)</f>
        <v>3083.45</v>
      </c>
      <c r="Q271" s="63">
        <v>38335.589999999997</v>
      </c>
      <c r="R271" s="53" t="str">
        <f>_xlfn.XLOOKUP(Tabla15[[#This Row],[cedula]],Tabla8[Numero Documento],Tabla8[Gen])</f>
        <v>F</v>
      </c>
      <c r="S271" s="53" t="str">
        <f>_xlfn.XLOOKUP(Tabla15[[#This Row],[cedula]],Tabla8[Numero Documento],Tabla8[Lugar Designado Codigo])</f>
        <v>01.83.00.14.00.01</v>
      </c>
    </row>
    <row r="272" spans="1:19">
      <c r="A272" s="53" t="s">
        <v>3049</v>
      </c>
      <c r="B272" s="53" t="s">
        <v>2134</v>
      </c>
      <c r="C272" s="53" t="s">
        <v>3084</v>
      </c>
      <c r="D272" s="53" t="str">
        <f>Tabla15[[#This Row],[cedula]]&amp;Tabla15[[#This Row],[prog]]&amp;LEFT(Tabla15[[#This Row],[tipo]],3)</f>
        <v>0310542195601FIJ</v>
      </c>
      <c r="E272" s="53" t="s">
        <v>1232</v>
      </c>
      <c r="F272" s="53" t="s">
        <v>928</v>
      </c>
      <c r="G272" s="53" t="str">
        <f>_xlfn.XLOOKUP(Tabla15[[#This Row],[cedula]],Tabla8[Numero Documento],Tabla8[Lugar Designado])</f>
        <v>VICEMINITERIO DE DESARROLLO E INVESTIGACION CULTURAL</v>
      </c>
      <c r="H272" s="53" t="s">
        <v>11</v>
      </c>
      <c r="I272" s="62"/>
      <c r="J272" s="53" t="s">
        <v>776</v>
      </c>
      <c r="K272" s="53" t="str">
        <f>IF(ISTEXT(Tabla15[[#This Row],[CARRERA]]),Tabla15[[#This Row],[CARRERA]],Tabla15[[#This Row],[STATUS]])</f>
        <v>DE LIBRE NOMBRAMIENTO Y REMOCION</v>
      </c>
      <c r="L272" s="63">
        <v>220000</v>
      </c>
      <c r="M272" s="63">
        <v>40768.42</v>
      </c>
      <c r="N272" s="63">
        <v>4943.8</v>
      </c>
      <c r="O272" s="63">
        <v>6314</v>
      </c>
      <c r="P272" s="29">
        <f>ROUND(Tabla15[[#This Row],[sbruto]]-Tabla15[[#This Row],[sneto]]-Tabla15[[#This Row],[ISR]]-Tabla15[[#This Row],[SFS]]-Tabla15[[#This Row],[AFP]],2)</f>
        <v>25</v>
      </c>
      <c r="Q272" s="63">
        <v>167948.78</v>
      </c>
      <c r="R272" s="53" t="str">
        <f>_xlfn.XLOOKUP(Tabla15[[#This Row],[cedula]],Tabla8[Numero Documento],Tabla8[Gen])</f>
        <v>M</v>
      </c>
      <c r="S272" s="53" t="str">
        <f>_xlfn.XLOOKUP(Tabla15[[#This Row],[cedula]],Tabla8[Numero Documento],Tabla8[Lugar Designado Codigo])</f>
        <v>01.83.01</v>
      </c>
    </row>
    <row r="273" spans="1:19">
      <c r="A273" s="53" t="s">
        <v>3049</v>
      </c>
      <c r="B273" s="53" t="s">
        <v>2064</v>
      </c>
      <c r="C273" s="53" t="s">
        <v>3084</v>
      </c>
      <c r="D273" s="53" t="str">
        <f>Tabla15[[#This Row],[cedula]]&amp;Tabla15[[#This Row],[prog]]&amp;LEFT(Tabla15[[#This Row],[tipo]],3)</f>
        <v>2250070589601FIJ</v>
      </c>
      <c r="E273" s="53" t="s">
        <v>1988</v>
      </c>
      <c r="F273" s="53" t="s">
        <v>32</v>
      </c>
      <c r="G273" s="53" t="str">
        <f>_xlfn.XLOOKUP(Tabla15[[#This Row],[cedula]],Tabla8[Numero Documento],Tabla8[Lugar Designado])</f>
        <v>VICEMINITERIO DE DESARROLLO E INVESTIGACION CULTURAL</v>
      </c>
      <c r="H273" s="53" t="s">
        <v>11</v>
      </c>
      <c r="I273" s="62"/>
      <c r="J273" s="53" t="str">
        <f>_xlfn.XLOOKUP(Tabla15[[#This Row],[cargo]],Tabla612[CARGO],Tabla612[CATEGORIA DEL SERVIDOR],"FIJO")</f>
        <v>FIJO</v>
      </c>
      <c r="K273" s="53" t="str">
        <f>IF(ISTEXT(Tabla15[[#This Row],[CARRERA]]),Tabla15[[#This Row],[CARRERA]],Tabla15[[#This Row],[STATUS]])</f>
        <v>FIJO</v>
      </c>
      <c r="L273" s="63">
        <v>50000</v>
      </c>
      <c r="M273" s="64">
        <v>1854</v>
      </c>
      <c r="N273" s="63">
        <v>1520</v>
      </c>
      <c r="O273" s="63">
        <v>1435</v>
      </c>
      <c r="P273" s="29">
        <f>ROUND(Tabla15[[#This Row],[sbruto]]-Tabla15[[#This Row],[sneto]]-Tabla15[[#This Row],[ISR]]-Tabla15[[#This Row],[SFS]]-Tabla15[[#This Row],[AFP]],2)</f>
        <v>25</v>
      </c>
      <c r="Q273" s="63">
        <v>45166</v>
      </c>
      <c r="R273" s="53" t="str">
        <f>_xlfn.XLOOKUP(Tabla15[[#This Row],[cedula]],Tabla8[Numero Documento],Tabla8[Gen])</f>
        <v>F</v>
      </c>
      <c r="S273" s="53" t="str">
        <f>_xlfn.XLOOKUP(Tabla15[[#This Row],[cedula]],Tabla8[Numero Documento],Tabla8[Lugar Designado Codigo])</f>
        <v>01.83.01</v>
      </c>
    </row>
    <row r="274" spans="1:19">
      <c r="A274" s="53" t="s">
        <v>3049</v>
      </c>
      <c r="B274" s="53" t="s">
        <v>3056</v>
      </c>
      <c r="C274" s="53" t="s">
        <v>3084</v>
      </c>
      <c r="D274" s="53" t="str">
        <f>Tabla15[[#This Row],[cedula]]&amp;Tabla15[[#This Row],[prog]]&amp;LEFT(Tabla15[[#This Row],[tipo]],3)</f>
        <v>0011183321601FIJ</v>
      </c>
      <c r="E274" s="53" t="s">
        <v>3070</v>
      </c>
      <c r="F274" s="53" t="s">
        <v>724</v>
      </c>
      <c r="G274" s="53" t="str">
        <f>_xlfn.XLOOKUP(Tabla15[[#This Row],[cedula]],Tabla8[Numero Documento],Tabla8[Lugar Designado])</f>
        <v>VICEMINITERIO DE DESARROLLO E INVESTIGACION CULTURAL</v>
      </c>
      <c r="H274" s="53" t="s">
        <v>11</v>
      </c>
      <c r="I274" s="62"/>
      <c r="J274" s="53" t="str">
        <f>_xlfn.XLOOKUP(Tabla15[[#This Row],[cargo]],Tabla612[CARGO],Tabla612[CATEGORIA DEL SERVIDOR],"FIJO")</f>
        <v>ESTATUTO SIMPLIFICADO</v>
      </c>
      <c r="K274" s="53" t="str">
        <f>IF(ISTEXT(Tabla15[[#This Row],[CARRERA]]),Tabla15[[#This Row],[CARRERA]],Tabla15[[#This Row],[STATUS]])</f>
        <v>ESTATUTO SIMPLIFICADO</v>
      </c>
      <c r="L274" s="63">
        <v>24000</v>
      </c>
      <c r="M274" s="66">
        <v>0</v>
      </c>
      <c r="N274" s="63">
        <v>729.6</v>
      </c>
      <c r="O274" s="63">
        <v>688.8</v>
      </c>
      <c r="P274" s="29">
        <f>ROUND(Tabla15[[#This Row],[sbruto]]-Tabla15[[#This Row],[sneto]]-Tabla15[[#This Row],[ISR]]-Tabla15[[#This Row],[SFS]]-Tabla15[[#This Row],[AFP]],2)</f>
        <v>1071</v>
      </c>
      <c r="Q274" s="63">
        <v>21510.6</v>
      </c>
      <c r="R274" s="53" t="str">
        <f>_xlfn.XLOOKUP(Tabla15[[#This Row],[cedula]],Tabla8[Numero Documento],Tabla8[Gen])</f>
        <v>M</v>
      </c>
      <c r="S274" s="53" t="str">
        <f>_xlfn.XLOOKUP(Tabla15[[#This Row],[cedula]],Tabla8[Numero Documento],Tabla8[Lugar Designado Codigo])</f>
        <v>01.83.01</v>
      </c>
    </row>
    <row r="275" spans="1:19">
      <c r="A275" s="53" t="s">
        <v>3049</v>
      </c>
      <c r="B275" s="53" t="s">
        <v>2544</v>
      </c>
      <c r="C275" s="53" t="s">
        <v>3087</v>
      </c>
      <c r="D275" s="53" t="str">
        <f>Tabla15[[#This Row],[cedula]]&amp;Tabla15[[#This Row],[prog]]&amp;LEFT(Tabla15[[#This Row],[tipo]],3)</f>
        <v>0011260774211FIJ</v>
      </c>
      <c r="E275" s="53" t="s">
        <v>504</v>
      </c>
      <c r="F275" s="53" t="s">
        <v>251</v>
      </c>
      <c r="G275" s="53" t="str">
        <f>_xlfn.XLOOKUP(Tabla15[[#This Row],[cedula]],Tabla8[Numero Documento],Tabla8[Lugar Designado])</f>
        <v>DIRECCION DE FORMACION Y CAPACITACION EN GESTION CULTURAL</v>
      </c>
      <c r="H275" s="53" t="s">
        <v>11</v>
      </c>
      <c r="I275" s="62"/>
      <c r="J275" s="53" t="str">
        <f>_xlfn.XLOOKUP(Tabla15[[#This Row],[cargo]],Tabla612[CARGO],Tabla612[CATEGORIA DEL SERVIDOR],"FIJO")</f>
        <v>FIJO</v>
      </c>
      <c r="K275" s="53" t="str">
        <f>IF(ISTEXT(Tabla15[[#This Row],[CARRERA]]),Tabla15[[#This Row],[CARRERA]],Tabla15[[#This Row],[STATUS]])</f>
        <v>FIJO</v>
      </c>
      <c r="L275" s="63">
        <v>35000</v>
      </c>
      <c r="M275" s="65">
        <v>0</v>
      </c>
      <c r="N275" s="63">
        <v>1064</v>
      </c>
      <c r="O275" s="63">
        <v>1004.5</v>
      </c>
      <c r="P275" s="29">
        <f>ROUND(Tabla15[[#This Row],[sbruto]]-Tabla15[[#This Row],[sneto]]-Tabla15[[#This Row],[ISR]]-Tabla15[[#This Row],[SFS]]-Tabla15[[#This Row],[AFP]],2)</f>
        <v>858.5</v>
      </c>
      <c r="Q275" s="63">
        <v>32073</v>
      </c>
      <c r="R275" s="53" t="str">
        <f>_xlfn.XLOOKUP(Tabla15[[#This Row],[cedula]],Tabla8[Numero Documento],Tabla8[Gen])</f>
        <v>F</v>
      </c>
      <c r="S275" s="53" t="str">
        <f>_xlfn.XLOOKUP(Tabla15[[#This Row],[cedula]],Tabla8[Numero Documento],Tabla8[Lugar Designado Codigo])</f>
        <v>01.83.01.00.02</v>
      </c>
    </row>
    <row r="276" spans="1:19">
      <c r="A276" s="53" t="s">
        <v>3049</v>
      </c>
      <c r="B276" s="53" t="s">
        <v>2138</v>
      </c>
      <c r="C276" s="53" t="s">
        <v>3084</v>
      </c>
      <c r="D276" s="53" t="str">
        <f>Tabla15[[#This Row],[cedula]]&amp;Tabla15[[#This Row],[prog]]&amp;LEFT(Tabla15[[#This Row],[tipo]],3)</f>
        <v>0010975528001FIJ</v>
      </c>
      <c r="E276" s="53" t="s">
        <v>927</v>
      </c>
      <c r="F276" s="53" t="s">
        <v>928</v>
      </c>
      <c r="G276" s="53" t="str">
        <f>_xlfn.XLOOKUP(Tabla15[[#This Row],[cedula]],Tabla8[Numero Documento],Tabla8[Lugar Designado])</f>
        <v>VICEMINISTERIO DE CREATIVIDAD Y FORMACION ARTISTICA</v>
      </c>
      <c r="H276" s="53" t="s">
        <v>11</v>
      </c>
      <c r="I276" s="62"/>
      <c r="J276" s="53" t="s">
        <v>776</v>
      </c>
      <c r="K276" s="53" t="str">
        <f>IF(ISTEXT(Tabla15[[#This Row],[CARRERA]]),Tabla15[[#This Row],[CARRERA]],Tabla15[[#This Row],[STATUS]])</f>
        <v>DE LIBRE NOMBRAMIENTO Y REMOCION</v>
      </c>
      <c r="L276" s="63">
        <v>220000</v>
      </c>
      <c r="M276" s="63">
        <v>40768.42</v>
      </c>
      <c r="N276" s="63">
        <v>4943.8</v>
      </c>
      <c r="O276" s="63">
        <v>6314</v>
      </c>
      <c r="P276" s="29">
        <f>ROUND(Tabla15[[#This Row],[sbruto]]-Tabla15[[#This Row],[sneto]]-Tabla15[[#This Row],[ISR]]-Tabla15[[#This Row],[SFS]]-Tabla15[[#This Row],[AFP]],2)</f>
        <v>1025</v>
      </c>
      <c r="Q276" s="63">
        <v>166948.78</v>
      </c>
      <c r="R276" s="53" t="str">
        <f>_xlfn.XLOOKUP(Tabla15[[#This Row],[cedula]],Tabla8[Numero Documento],Tabla8[Gen])</f>
        <v>M</v>
      </c>
      <c r="S276" s="53" t="str">
        <f>_xlfn.XLOOKUP(Tabla15[[#This Row],[cedula]],Tabla8[Numero Documento],Tabla8[Lugar Designado Codigo])</f>
        <v>01.83.02</v>
      </c>
    </row>
    <row r="277" spans="1:19">
      <c r="A277" s="53" t="s">
        <v>3049</v>
      </c>
      <c r="B277" s="53" t="s">
        <v>1374</v>
      </c>
      <c r="C277" s="53" t="s">
        <v>3084</v>
      </c>
      <c r="D277" s="53" t="str">
        <f>Tabla15[[#This Row],[cedula]]&amp;Tabla15[[#This Row],[prog]]&amp;LEFT(Tabla15[[#This Row],[tipo]],3)</f>
        <v>0010946517901FIJ</v>
      </c>
      <c r="E277" s="53" t="s">
        <v>304</v>
      </c>
      <c r="F277" s="53" t="s">
        <v>305</v>
      </c>
      <c r="G277" s="53" t="str">
        <f>_xlfn.XLOOKUP(Tabla15[[#This Row],[cedula]],Tabla8[Numero Documento],Tabla8[Lugar Designado])</f>
        <v>VICEMINISTERIO DE CREATIVIDAD Y FORMACION ARTISTICA</v>
      </c>
      <c r="H277" s="53" t="s">
        <v>11</v>
      </c>
      <c r="I277" s="62" t="str">
        <f>_xlfn.XLOOKUP(Tabla15[[#This Row],[cedula]],TCARRERA[CEDULA],TCARRERA[CATEGORIA DEL SERVIDOR],"")</f>
        <v>CARRERA ADMINISTRATIVA</v>
      </c>
      <c r="J277" s="53" t="str">
        <f>_xlfn.XLOOKUP(Tabla15[[#This Row],[cargo]],Tabla612[CARGO],Tabla612[CATEGORIA DEL SERVIDOR],"FIJO")</f>
        <v>FIJO</v>
      </c>
      <c r="K277" s="53" t="str">
        <f>IF(ISTEXT(Tabla15[[#This Row],[CARRERA]]),Tabla15[[#This Row],[CARRERA]],Tabla15[[#This Row],[STATUS]])</f>
        <v>CARRERA ADMINISTRATIVA</v>
      </c>
      <c r="L277" s="63">
        <v>115000</v>
      </c>
      <c r="M277" s="64">
        <v>15633.74</v>
      </c>
      <c r="N277" s="63">
        <v>3496</v>
      </c>
      <c r="O277" s="63">
        <v>3300.5</v>
      </c>
      <c r="P277" s="29">
        <f>ROUND(Tabla15[[#This Row],[sbruto]]-Tabla15[[#This Row],[sneto]]-Tabla15[[#This Row],[ISR]]-Tabla15[[#This Row],[SFS]]-Tabla15[[#This Row],[AFP]],2)</f>
        <v>75</v>
      </c>
      <c r="Q277" s="63">
        <v>92494.76</v>
      </c>
      <c r="R277" s="53" t="str">
        <f>_xlfn.XLOOKUP(Tabla15[[#This Row],[cedula]],Tabla8[Numero Documento],Tabla8[Gen])</f>
        <v>F</v>
      </c>
      <c r="S277" s="53" t="str">
        <f>_xlfn.XLOOKUP(Tabla15[[#This Row],[cedula]],Tabla8[Numero Documento],Tabla8[Lugar Designado Codigo])</f>
        <v>01.83.02</v>
      </c>
    </row>
    <row r="278" spans="1:19">
      <c r="A278" s="53" t="s">
        <v>3049</v>
      </c>
      <c r="B278" s="53" t="s">
        <v>2126</v>
      </c>
      <c r="C278" s="53" t="s">
        <v>3084</v>
      </c>
      <c r="D278" s="53" t="str">
        <f>Tabla15[[#This Row],[cedula]]&amp;Tabla15[[#This Row],[prog]]&amp;LEFT(Tabla15[[#This Row],[tipo]],3)</f>
        <v>0010940960701FIJ</v>
      </c>
      <c r="E278" s="53" t="s">
        <v>1130</v>
      </c>
      <c r="F278" s="53" t="s">
        <v>32</v>
      </c>
      <c r="G278" s="53" t="str">
        <f>_xlfn.XLOOKUP(Tabla15[[#This Row],[cedula]],Tabla8[Numero Documento],Tabla8[Lugar Designado])</f>
        <v>VICEMINISTERIO DE CREATIVIDAD Y FORMACION ARTISTICA</v>
      </c>
      <c r="H278" s="53" t="s">
        <v>11</v>
      </c>
      <c r="I278" s="62"/>
      <c r="J278" s="53" t="str">
        <f>_xlfn.XLOOKUP(Tabla15[[#This Row],[cargo]],Tabla612[CARGO],Tabla612[CATEGORIA DEL SERVIDOR],"FIJO")</f>
        <v>FIJO</v>
      </c>
      <c r="K278" s="53" t="str">
        <f>IF(ISTEXT(Tabla15[[#This Row],[CARRERA]]),Tabla15[[#This Row],[CARRERA]],Tabla15[[#This Row],[STATUS]])</f>
        <v>FIJO</v>
      </c>
      <c r="L278" s="63">
        <v>100000</v>
      </c>
      <c r="M278" s="63">
        <v>12105.37</v>
      </c>
      <c r="N278" s="63">
        <v>3040</v>
      </c>
      <c r="O278" s="63">
        <v>2870</v>
      </c>
      <c r="P278" s="29">
        <f>ROUND(Tabla15[[#This Row],[sbruto]]-Tabla15[[#This Row],[sneto]]-Tabla15[[#This Row],[ISR]]-Tabla15[[#This Row],[SFS]]-Tabla15[[#This Row],[AFP]],2)</f>
        <v>1625</v>
      </c>
      <c r="Q278" s="63">
        <v>80359.63</v>
      </c>
      <c r="R278" s="53" t="str">
        <f>_xlfn.XLOOKUP(Tabla15[[#This Row],[cedula]],Tabla8[Numero Documento],Tabla8[Gen])</f>
        <v>M</v>
      </c>
      <c r="S278" s="53" t="str">
        <f>_xlfn.XLOOKUP(Tabla15[[#This Row],[cedula]],Tabla8[Numero Documento],Tabla8[Lugar Designado Codigo])</f>
        <v>01.83.02</v>
      </c>
    </row>
    <row r="279" spans="1:19">
      <c r="A279" s="53" t="s">
        <v>3049</v>
      </c>
      <c r="B279" s="53" t="s">
        <v>2196</v>
      </c>
      <c r="C279" s="53" t="s">
        <v>3084</v>
      </c>
      <c r="D279" s="53" t="str">
        <f>Tabla15[[#This Row],[cedula]]&amp;Tabla15[[#This Row],[prog]]&amp;LEFT(Tabla15[[#This Row],[tipo]],3)</f>
        <v>0011823244601FIJ</v>
      </c>
      <c r="E279" s="53" t="s">
        <v>799</v>
      </c>
      <c r="F279" s="53" t="s">
        <v>59</v>
      </c>
      <c r="G279" s="53" t="str">
        <f>_xlfn.XLOOKUP(Tabla15[[#This Row],[cedula]],Tabla8[Numero Documento],Tabla8[Lugar Designado])</f>
        <v>VICEMINISTERIO DE CREATIVIDAD Y FORMACION ARTISTICA</v>
      </c>
      <c r="H279" s="53" t="s">
        <v>11</v>
      </c>
      <c r="I279" s="62"/>
      <c r="J279" s="53" t="str">
        <f>_xlfn.XLOOKUP(Tabla15[[#This Row],[cargo]],Tabla612[CARGO],Tabla612[CATEGORIA DEL SERVIDOR],"FIJO")</f>
        <v>FIJO</v>
      </c>
      <c r="K279" s="53" t="str">
        <f>IF(ISTEXT(Tabla15[[#This Row],[CARRERA]]),Tabla15[[#This Row],[CARRERA]],Tabla15[[#This Row],[STATUS]])</f>
        <v>FIJO</v>
      </c>
      <c r="L279" s="63">
        <v>85000</v>
      </c>
      <c r="M279" s="63">
        <v>8576.99</v>
      </c>
      <c r="N279" s="63">
        <v>2584</v>
      </c>
      <c r="O279" s="63">
        <v>2439.5</v>
      </c>
      <c r="P279" s="29">
        <f>ROUND(Tabla15[[#This Row],[sbruto]]-Tabla15[[#This Row],[sneto]]-Tabla15[[#This Row],[ISR]]-Tabla15[[#This Row],[SFS]]-Tabla15[[#This Row],[AFP]],2)</f>
        <v>25</v>
      </c>
      <c r="Q279" s="63">
        <v>71374.509999999995</v>
      </c>
      <c r="R279" s="53" t="str">
        <f>_xlfn.XLOOKUP(Tabla15[[#This Row],[cedula]],Tabla8[Numero Documento],Tabla8[Gen])</f>
        <v>F</v>
      </c>
      <c r="S279" s="53" t="str">
        <f>_xlfn.XLOOKUP(Tabla15[[#This Row],[cedula]],Tabla8[Numero Documento],Tabla8[Lugar Designado Codigo])</f>
        <v>01.83.02</v>
      </c>
    </row>
    <row r="280" spans="1:19">
      <c r="A280" s="53" t="s">
        <v>3049</v>
      </c>
      <c r="B280" s="53" t="s">
        <v>2204</v>
      </c>
      <c r="C280" s="53" t="s">
        <v>3084</v>
      </c>
      <c r="D280" s="53" t="str">
        <f>Tabla15[[#This Row],[cedula]]&amp;Tabla15[[#This Row],[prog]]&amp;LEFT(Tabla15[[#This Row],[tipo]],3)</f>
        <v>0560156502001FIJ</v>
      </c>
      <c r="E280" s="53" t="s">
        <v>942</v>
      </c>
      <c r="F280" s="53" t="s">
        <v>59</v>
      </c>
      <c r="G280" s="53" t="str">
        <f>_xlfn.XLOOKUP(Tabla15[[#This Row],[cedula]],Tabla8[Numero Documento],Tabla8[Lugar Designado])</f>
        <v>VICEMINISTERIO DE CREATIVIDAD Y FORMACION ARTISTICA</v>
      </c>
      <c r="H280" s="53" t="s">
        <v>11</v>
      </c>
      <c r="I280" s="62"/>
      <c r="J280" s="53" t="str">
        <f>_xlfn.XLOOKUP(Tabla15[[#This Row],[cargo]],Tabla612[CARGO],Tabla612[CATEGORIA DEL SERVIDOR],"FIJO")</f>
        <v>FIJO</v>
      </c>
      <c r="K280" s="53" t="str">
        <f>IF(ISTEXT(Tabla15[[#This Row],[CARRERA]]),Tabla15[[#This Row],[CARRERA]],Tabla15[[#This Row],[STATUS]])</f>
        <v>FIJO</v>
      </c>
      <c r="L280" s="63">
        <v>75000</v>
      </c>
      <c r="M280" s="63">
        <v>6309.38</v>
      </c>
      <c r="N280" s="63">
        <v>2280</v>
      </c>
      <c r="O280" s="63">
        <v>2152.5</v>
      </c>
      <c r="P280" s="29">
        <f>ROUND(Tabla15[[#This Row],[sbruto]]-Tabla15[[#This Row],[sneto]]-Tabla15[[#This Row],[ISR]]-Tabla15[[#This Row],[SFS]]-Tabla15[[#This Row],[AFP]],2)</f>
        <v>25</v>
      </c>
      <c r="Q280" s="63">
        <v>64233.120000000003</v>
      </c>
      <c r="R280" s="53" t="str">
        <f>_xlfn.XLOOKUP(Tabla15[[#This Row],[cedula]],Tabla8[Numero Documento],Tabla8[Gen])</f>
        <v>M</v>
      </c>
      <c r="S280" s="53" t="str">
        <f>_xlfn.XLOOKUP(Tabla15[[#This Row],[cedula]],Tabla8[Numero Documento],Tabla8[Lugar Designado Codigo])</f>
        <v>01.83.02</v>
      </c>
    </row>
    <row r="281" spans="1:19">
      <c r="A281" s="53" t="s">
        <v>3049</v>
      </c>
      <c r="B281" s="53" t="s">
        <v>1368</v>
      </c>
      <c r="C281" s="53" t="s">
        <v>3084</v>
      </c>
      <c r="D281" s="53" t="str">
        <f>Tabla15[[#This Row],[cedula]]&amp;Tabla15[[#This Row],[prog]]&amp;LEFT(Tabla15[[#This Row],[tipo]],3)</f>
        <v>0010137993101FIJ</v>
      </c>
      <c r="E281" s="53" t="s">
        <v>686</v>
      </c>
      <c r="F281" s="53" t="s">
        <v>687</v>
      </c>
      <c r="G281" s="53" t="str">
        <f>_xlfn.XLOOKUP(Tabla15[[#This Row],[cedula]],Tabla8[Numero Documento],Tabla8[Lugar Designado])</f>
        <v>VICEMINISTERIO DE CREATIVIDAD Y FORMACION ARTISTICA</v>
      </c>
      <c r="H281" s="53" t="s">
        <v>11</v>
      </c>
      <c r="I281" s="62" t="str">
        <f>_xlfn.XLOOKUP(Tabla15[[#This Row],[cedula]],TCARRERA[CEDULA],TCARRERA[CATEGORIA DEL SERVIDOR],"")</f>
        <v>CARRERA ADMINISTRATIVA</v>
      </c>
      <c r="J281" s="53" t="str">
        <f>_xlfn.XLOOKUP(Tabla15[[#This Row],[cargo]],Tabla612[CARGO],Tabla612[CATEGORIA DEL SERVIDOR],"FIJO")</f>
        <v>FIJO</v>
      </c>
      <c r="K281" s="53" t="str">
        <f>IF(ISTEXT(Tabla15[[#This Row],[CARRERA]]),Tabla15[[#This Row],[CARRERA]],Tabla15[[#This Row],[STATUS]])</f>
        <v>CARRERA ADMINISTRATIVA</v>
      </c>
      <c r="L281" s="63">
        <v>55000</v>
      </c>
      <c r="M281" s="63">
        <v>2559.6799999999998</v>
      </c>
      <c r="N281" s="63">
        <v>1672</v>
      </c>
      <c r="O281" s="63">
        <v>1578.5</v>
      </c>
      <c r="P281" s="29">
        <f>ROUND(Tabla15[[#This Row],[sbruto]]-Tabla15[[#This Row],[sneto]]-Tabla15[[#This Row],[ISR]]-Tabla15[[#This Row],[SFS]]-Tabla15[[#This Row],[AFP]],2)</f>
        <v>375</v>
      </c>
      <c r="Q281" s="63">
        <v>48814.82</v>
      </c>
      <c r="R281" s="53" t="str">
        <f>_xlfn.XLOOKUP(Tabla15[[#This Row],[cedula]],Tabla8[Numero Documento],Tabla8[Gen])</f>
        <v>F</v>
      </c>
      <c r="S281" s="53" t="str">
        <f>_xlfn.XLOOKUP(Tabla15[[#This Row],[cedula]],Tabla8[Numero Documento],Tabla8[Lugar Designado Codigo])</f>
        <v>01.83.02</v>
      </c>
    </row>
    <row r="282" spans="1:19">
      <c r="A282" s="53" t="s">
        <v>3049</v>
      </c>
      <c r="B282" s="53" t="s">
        <v>2179</v>
      </c>
      <c r="C282" s="53" t="s">
        <v>3084</v>
      </c>
      <c r="D282" s="53" t="str">
        <f>Tabla15[[#This Row],[cedula]]&amp;Tabla15[[#This Row],[prog]]&amp;LEFT(Tabla15[[#This Row],[tipo]],3)</f>
        <v>0010871000501FIJ</v>
      </c>
      <c r="E282" s="53" t="s">
        <v>937</v>
      </c>
      <c r="F282" s="53" t="s">
        <v>32</v>
      </c>
      <c r="G282" s="53" t="str">
        <f>_xlfn.XLOOKUP(Tabla15[[#This Row],[cedula]],Tabla8[Numero Documento],Tabla8[Lugar Designado])</f>
        <v>VICEMINISTERIO DE CREATIVIDAD Y FORMACION ARTISTICA</v>
      </c>
      <c r="H282" s="53" t="s">
        <v>11</v>
      </c>
      <c r="I282" s="62"/>
      <c r="J282" s="53" t="str">
        <f>_xlfn.XLOOKUP(Tabla15[[#This Row],[cargo]],Tabla612[CARGO],Tabla612[CATEGORIA DEL SERVIDOR],"FIJO")</f>
        <v>FIJO</v>
      </c>
      <c r="K282" s="53" t="str">
        <f>IF(ISTEXT(Tabla15[[#This Row],[CARRERA]]),Tabla15[[#This Row],[CARRERA]],Tabla15[[#This Row],[STATUS]])</f>
        <v>FIJO</v>
      </c>
      <c r="L282" s="63">
        <v>55000</v>
      </c>
      <c r="M282" s="63">
        <v>2105.94</v>
      </c>
      <c r="N282" s="63">
        <v>1672</v>
      </c>
      <c r="O282" s="63">
        <v>1578.5</v>
      </c>
      <c r="P282" s="29">
        <f>ROUND(Tabla15[[#This Row],[sbruto]]-Tabla15[[#This Row],[sneto]]-Tabla15[[#This Row],[ISR]]-Tabla15[[#This Row],[SFS]]-Tabla15[[#This Row],[AFP]],2)</f>
        <v>23238.27</v>
      </c>
      <c r="Q282" s="63">
        <v>26405.29</v>
      </c>
      <c r="R282" s="53" t="str">
        <f>_xlfn.XLOOKUP(Tabla15[[#This Row],[cedula]],Tabla8[Numero Documento],Tabla8[Gen])</f>
        <v>F</v>
      </c>
      <c r="S282" s="53" t="str">
        <f>_xlfn.XLOOKUP(Tabla15[[#This Row],[cedula]],Tabla8[Numero Documento],Tabla8[Lugar Designado Codigo])</f>
        <v>01.83.02</v>
      </c>
    </row>
    <row r="283" spans="1:19">
      <c r="A283" s="53" t="s">
        <v>3049</v>
      </c>
      <c r="B283" s="53" t="s">
        <v>3447</v>
      </c>
      <c r="C283" s="53" t="s">
        <v>3084</v>
      </c>
      <c r="D283" s="53" t="str">
        <f>Tabla15[[#This Row],[cedula]]&amp;Tabla15[[#This Row],[prog]]&amp;LEFT(Tabla15[[#This Row],[tipo]],3)</f>
        <v>0011783503301FIJ</v>
      </c>
      <c r="E283" s="53" t="s">
        <v>3446</v>
      </c>
      <c r="F283" s="53" t="s">
        <v>1069</v>
      </c>
      <c r="G283" s="53" t="str">
        <f>_xlfn.XLOOKUP(Tabla15[[#This Row],[cedula]],Tabla8[Numero Documento],Tabla8[Lugar Designado])</f>
        <v>VICEMINISTERIO DE CREATIVIDAD Y FORMACION ARTISTICA</v>
      </c>
      <c r="H283" s="53" t="s">
        <v>11</v>
      </c>
      <c r="I283" s="62"/>
      <c r="J283" s="53" t="str">
        <f>_xlfn.XLOOKUP(Tabla15[[#This Row],[cargo]],Tabla612[CARGO],Tabla612[CATEGORIA DEL SERVIDOR],"FIJO")</f>
        <v>ESTATUTO SIMPLIFICADO</v>
      </c>
      <c r="K283" s="53" t="str">
        <f>IF(ISTEXT(Tabla15[[#This Row],[CARRERA]]),Tabla15[[#This Row],[CARRERA]],Tabla15[[#This Row],[STATUS]])</f>
        <v>ESTATUTO SIMPLIFICADO</v>
      </c>
      <c r="L283" s="63">
        <v>55000</v>
      </c>
      <c r="M283" s="63">
        <v>2559.6799999999998</v>
      </c>
      <c r="N283" s="63">
        <v>1672</v>
      </c>
      <c r="O283" s="63">
        <v>1578.5</v>
      </c>
      <c r="P283" s="29">
        <f>ROUND(Tabla15[[#This Row],[sbruto]]-Tabla15[[#This Row],[sneto]]-Tabla15[[#This Row],[ISR]]-Tabla15[[#This Row],[SFS]]-Tabla15[[#This Row],[AFP]],2)</f>
        <v>25</v>
      </c>
      <c r="Q283" s="63">
        <v>49164.82</v>
      </c>
      <c r="R283" s="53" t="str">
        <f>_xlfn.XLOOKUP(Tabla15[[#This Row],[cedula]],Tabla8[Numero Documento],Tabla8[Gen])</f>
        <v>F</v>
      </c>
      <c r="S283" s="53" t="str">
        <f>_xlfn.XLOOKUP(Tabla15[[#This Row],[cedula]],Tabla8[Numero Documento],Tabla8[Lugar Designado Codigo])</f>
        <v>01.83.02</v>
      </c>
    </row>
    <row r="284" spans="1:19">
      <c r="A284" s="53" t="s">
        <v>3049</v>
      </c>
      <c r="B284" s="53" t="s">
        <v>2073</v>
      </c>
      <c r="C284" s="53" t="s">
        <v>3084</v>
      </c>
      <c r="D284" s="53" t="str">
        <f>Tabla15[[#This Row],[cedula]]&amp;Tabla15[[#This Row],[prog]]&amp;LEFT(Tabla15[[#This Row],[tipo]],3)</f>
        <v>0010117892901FIJ</v>
      </c>
      <c r="E284" s="53" t="s">
        <v>1001</v>
      </c>
      <c r="F284" s="53" t="s">
        <v>32</v>
      </c>
      <c r="G284" s="53" t="str">
        <f>_xlfn.XLOOKUP(Tabla15[[#This Row],[cedula]],Tabla8[Numero Documento],Tabla8[Lugar Designado])</f>
        <v>VICEMINISTERIO DE CREATIVIDAD Y FORMACION ARTISTICA</v>
      </c>
      <c r="H284" s="53" t="s">
        <v>11</v>
      </c>
      <c r="I284" s="62"/>
      <c r="J284" s="53" t="str">
        <f>_xlfn.XLOOKUP(Tabla15[[#This Row],[cargo]],Tabla612[CARGO],Tabla612[CATEGORIA DEL SERVIDOR],"FIJO")</f>
        <v>FIJO</v>
      </c>
      <c r="K284" s="53" t="str">
        <f>IF(ISTEXT(Tabla15[[#This Row],[CARRERA]]),Tabla15[[#This Row],[CARRERA]],Tabla15[[#This Row],[STATUS]])</f>
        <v>FIJO</v>
      </c>
      <c r="L284" s="63">
        <v>50000</v>
      </c>
      <c r="M284" s="63">
        <v>1400.27</v>
      </c>
      <c r="N284" s="63">
        <v>1520</v>
      </c>
      <c r="O284" s="63">
        <v>1435</v>
      </c>
      <c r="P284" s="29">
        <f>ROUND(Tabla15[[#This Row],[sbruto]]-Tabla15[[#This Row],[sneto]]-Tabla15[[#This Row],[ISR]]-Tabla15[[#This Row],[SFS]]-Tabla15[[#This Row],[AFP]],2)</f>
        <v>3649.9</v>
      </c>
      <c r="Q284" s="63">
        <v>41994.83</v>
      </c>
      <c r="R284" s="53" t="str">
        <f>_xlfn.XLOOKUP(Tabla15[[#This Row],[cedula]],Tabla8[Numero Documento],Tabla8[Gen])</f>
        <v>F</v>
      </c>
      <c r="S284" s="53" t="str">
        <f>_xlfn.XLOOKUP(Tabla15[[#This Row],[cedula]],Tabla8[Numero Documento],Tabla8[Lugar Designado Codigo])</f>
        <v>01.83.02</v>
      </c>
    </row>
    <row r="285" spans="1:19">
      <c r="A285" s="53" t="s">
        <v>3049</v>
      </c>
      <c r="B285" s="53" t="s">
        <v>2155</v>
      </c>
      <c r="C285" s="53" t="s">
        <v>3084</v>
      </c>
      <c r="D285" s="53" t="str">
        <f>Tabla15[[#This Row],[cedula]]&amp;Tabla15[[#This Row],[prog]]&amp;LEFT(Tabla15[[#This Row],[tipo]],3)</f>
        <v>2230027192501FIJ</v>
      </c>
      <c r="E285" s="53" t="s">
        <v>932</v>
      </c>
      <c r="F285" s="53" t="s">
        <v>292</v>
      </c>
      <c r="G285" s="53" t="str">
        <f>_xlfn.XLOOKUP(Tabla15[[#This Row],[cedula]],Tabla8[Numero Documento],Tabla8[Lugar Designado])</f>
        <v>VICEMINISTERIO DE CREATIVIDAD Y FORMACION ARTISTICA</v>
      </c>
      <c r="H285" s="53" t="s">
        <v>11</v>
      </c>
      <c r="I285" s="62"/>
      <c r="J285" s="53" t="str">
        <f>_xlfn.XLOOKUP(Tabla15[[#This Row],[cargo]],Tabla612[CARGO],Tabla612[CATEGORIA DEL SERVIDOR],"FIJO")</f>
        <v>ESTATUTO SIMPLIFICADO</v>
      </c>
      <c r="K285" s="53" t="str">
        <f>IF(ISTEXT(Tabla15[[#This Row],[CARRERA]]),Tabla15[[#This Row],[CARRERA]],Tabla15[[#This Row],[STATUS]])</f>
        <v>ESTATUTO SIMPLIFICADO</v>
      </c>
      <c r="L285" s="63">
        <v>45000</v>
      </c>
      <c r="M285" s="63">
        <v>1148.33</v>
      </c>
      <c r="N285" s="63">
        <v>1368</v>
      </c>
      <c r="O285" s="63">
        <v>1291.5</v>
      </c>
      <c r="P285" s="29">
        <f>ROUND(Tabla15[[#This Row],[sbruto]]-Tabla15[[#This Row],[sneto]]-Tabla15[[#This Row],[ISR]]-Tabla15[[#This Row],[SFS]]-Tabla15[[#This Row],[AFP]],2)</f>
        <v>25</v>
      </c>
      <c r="Q285" s="63">
        <v>41167.17</v>
      </c>
      <c r="R285" s="53" t="str">
        <f>_xlfn.XLOOKUP(Tabla15[[#This Row],[cedula]],Tabla8[Numero Documento],Tabla8[Gen])</f>
        <v>M</v>
      </c>
      <c r="S285" s="53" t="str">
        <f>_xlfn.XLOOKUP(Tabla15[[#This Row],[cedula]],Tabla8[Numero Documento],Tabla8[Lugar Designado Codigo])</f>
        <v>01.83.02</v>
      </c>
    </row>
    <row r="286" spans="1:19">
      <c r="A286" s="53" t="s">
        <v>3049</v>
      </c>
      <c r="B286" s="53" t="s">
        <v>2184</v>
      </c>
      <c r="C286" s="53" t="s">
        <v>3084</v>
      </c>
      <c r="D286" s="53" t="str">
        <f>Tabla15[[#This Row],[cedula]]&amp;Tabla15[[#This Row],[prog]]&amp;LEFT(Tabla15[[#This Row],[tipo]],3)</f>
        <v>0010237643101FIJ</v>
      </c>
      <c r="E286" s="53" t="s">
        <v>1059</v>
      </c>
      <c r="F286" s="53" t="s">
        <v>32</v>
      </c>
      <c r="G286" s="53" t="str">
        <f>_xlfn.XLOOKUP(Tabla15[[#This Row],[cedula]],Tabla8[Numero Documento],Tabla8[Lugar Designado])</f>
        <v>VICEMINISTERIO DE CREATIVIDAD Y FORMACION ARTISTICA</v>
      </c>
      <c r="H286" s="53" t="s">
        <v>11</v>
      </c>
      <c r="I286" s="62"/>
      <c r="J286" s="53" t="str">
        <f>_xlfn.XLOOKUP(Tabla15[[#This Row],[cargo]],Tabla612[CARGO],Tabla612[CATEGORIA DEL SERVIDOR],"FIJO")</f>
        <v>FIJO</v>
      </c>
      <c r="K286" s="53" t="str">
        <f>IF(ISTEXT(Tabla15[[#This Row],[CARRERA]]),Tabla15[[#This Row],[CARRERA]],Tabla15[[#This Row],[STATUS]])</f>
        <v>FIJO</v>
      </c>
      <c r="L286" s="63">
        <v>45000</v>
      </c>
      <c r="M286" s="64">
        <v>1148.33</v>
      </c>
      <c r="N286" s="63">
        <v>1368</v>
      </c>
      <c r="O286" s="63">
        <v>1291.5</v>
      </c>
      <c r="P286" s="29">
        <f>ROUND(Tabla15[[#This Row],[sbruto]]-Tabla15[[#This Row],[sneto]]-Tabla15[[#This Row],[ISR]]-Tabla15[[#This Row],[SFS]]-Tabla15[[#This Row],[AFP]],2)</f>
        <v>25</v>
      </c>
      <c r="Q286" s="63">
        <v>41167.17</v>
      </c>
      <c r="R286" s="53" t="str">
        <f>_xlfn.XLOOKUP(Tabla15[[#This Row],[cedula]],Tabla8[Numero Documento],Tabla8[Gen])</f>
        <v>F</v>
      </c>
      <c r="S286" s="53" t="str">
        <f>_xlfn.XLOOKUP(Tabla15[[#This Row],[cedula]],Tabla8[Numero Documento],Tabla8[Lugar Designado Codigo])</f>
        <v>01.83.02</v>
      </c>
    </row>
    <row r="287" spans="1:19">
      <c r="A287" s="53" t="s">
        <v>3049</v>
      </c>
      <c r="B287" s="53" t="s">
        <v>2202</v>
      </c>
      <c r="C287" s="53" t="s">
        <v>3084</v>
      </c>
      <c r="D287" s="53" t="str">
        <f>Tabla15[[#This Row],[cedula]]&amp;Tabla15[[#This Row],[prog]]&amp;LEFT(Tabla15[[#This Row],[tipo]],3)</f>
        <v>0010723282901FIJ</v>
      </c>
      <c r="E287" s="53" t="s">
        <v>1974</v>
      </c>
      <c r="F287" s="53" t="s">
        <v>292</v>
      </c>
      <c r="G287" s="53" t="str">
        <f>_xlfn.XLOOKUP(Tabla15[[#This Row],[cedula]],Tabla8[Numero Documento],Tabla8[Lugar Designado])</f>
        <v>VICEMINISTERIO DE CREATIVIDAD Y FORMACION ARTISTICA</v>
      </c>
      <c r="H287" s="53" t="s">
        <v>11</v>
      </c>
      <c r="I287" s="62"/>
      <c r="J287" s="53" t="str">
        <f>_xlfn.XLOOKUP(Tabla15[[#This Row],[cargo]],Tabla612[CARGO],Tabla612[CATEGORIA DEL SERVIDOR],"FIJO")</f>
        <v>ESTATUTO SIMPLIFICADO</v>
      </c>
      <c r="K287" s="53" t="str">
        <f>IF(ISTEXT(Tabla15[[#This Row],[CARRERA]]),Tabla15[[#This Row],[CARRERA]],Tabla15[[#This Row],[STATUS]])</f>
        <v>ESTATUTO SIMPLIFICADO</v>
      </c>
      <c r="L287" s="63">
        <v>45000</v>
      </c>
      <c r="M287" s="63">
        <v>1148.33</v>
      </c>
      <c r="N287" s="63">
        <v>1368</v>
      </c>
      <c r="O287" s="63">
        <v>1291.5</v>
      </c>
      <c r="P287" s="29">
        <f>ROUND(Tabla15[[#This Row],[sbruto]]-Tabla15[[#This Row],[sneto]]-Tabla15[[#This Row],[ISR]]-Tabla15[[#This Row],[SFS]]-Tabla15[[#This Row],[AFP]],2)</f>
        <v>25</v>
      </c>
      <c r="Q287" s="63">
        <v>41167.17</v>
      </c>
      <c r="R287" s="53" t="str">
        <f>_xlfn.XLOOKUP(Tabla15[[#This Row],[cedula]],Tabla8[Numero Documento],Tabla8[Gen])</f>
        <v>M</v>
      </c>
      <c r="S287" s="53" t="str">
        <f>_xlfn.XLOOKUP(Tabla15[[#This Row],[cedula]],Tabla8[Numero Documento],Tabla8[Lugar Designado Codigo])</f>
        <v>01.83.02</v>
      </c>
    </row>
    <row r="288" spans="1:19">
      <c r="A288" s="53" t="s">
        <v>3049</v>
      </c>
      <c r="B288" s="53" t="s">
        <v>3433</v>
      </c>
      <c r="C288" s="53" t="s">
        <v>3084</v>
      </c>
      <c r="D288" s="53" t="str">
        <f>Tabla15[[#This Row],[cedula]]&amp;Tabla15[[#This Row],[prog]]&amp;LEFT(Tabla15[[#This Row],[tipo]],3)</f>
        <v>4023018639301FIJ</v>
      </c>
      <c r="E288" s="53" t="s">
        <v>3432</v>
      </c>
      <c r="F288" s="53" t="s">
        <v>819</v>
      </c>
      <c r="G288" s="53" t="str">
        <f>_xlfn.XLOOKUP(Tabla15[[#This Row],[cedula]],Tabla8[Numero Documento],Tabla8[Lugar Designado])</f>
        <v>VICEMINISTERIO DE CREATIVIDAD Y FORMACION ARTISTICA</v>
      </c>
      <c r="H288" s="53" t="s">
        <v>11</v>
      </c>
      <c r="I288" s="62"/>
      <c r="J288" s="53" t="str">
        <f>_xlfn.XLOOKUP(Tabla15[[#This Row],[cargo]],Tabla612[CARGO],Tabla612[CATEGORIA DEL SERVIDOR],"FIJO")</f>
        <v>FIJO</v>
      </c>
      <c r="K288" s="53" t="str">
        <f>IF(ISTEXT(Tabla15[[#This Row],[CARRERA]]),Tabla15[[#This Row],[CARRERA]],Tabla15[[#This Row],[STATUS]])</f>
        <v>FIJO</v>
      </c>
      <c r="L288" s="63">
        <v>36000</v>
      </c>
      <c r="M288" s="67">
        <v>0</v>
      </c>
      <c r="N288" s="63">
        <v>1094.4000000000001</v>
      </c>
      <c r="O288" s="63">
        <v>1033.2</v>
      </c>
      <c r="P288" s="29">
        <f>ROUND(Tabla15[[#This Row],[sbruto]]-Tabla15[[#This Row],[sneto]]-Tabla15[[#This Row],[ISR]]-Tabla15[[#This Row],[SFS]]-Tabla15[[#This Row],[AFP]],2)</f>
        <v>25</v>
      </c>
      <c r="Q288" s="63">
        <v>33847.4</v>
      </c>
      <c r="R288" s="53" t="str">
        <f>_xlfn.XLOOKUP(Tabla15[[#This Row],[cedula]],Tabla8[Numero Documento],Tabla8[Gen])</f>
        <v>M</v>
      </c>
      <c r="S288" s="53" t="str">
        <f>_xlfn.XLOOKUP(Tabla15[[#This Row],[cedula]],Tabla8[Numero Documento],Tabla8[Lugar Designado Codigo])</f>
        <v>01.83.02</v>
      </c>
    </row>
    <row r="289" spans="1:19">
      <c r="A289" s="53" t="s">
        <v>3049</v>
      </c>
      <c r="B289" s="53" t="s">
        <v>2104</v>
      </c>
      <c r="C289" s="53" t="s">
        <v>3084</v>
      </c>
      <c r="D289" s="53" t="str">
        <f>Tabla15[[#This Row],[cedula]]&amp;Tabla15[[#This Row],[prog]]&amp;LEFT(Tabla15[[#This Row],[tipo]],3)</f>
        <v>0011687104701FIJ</v>
      </c>
      <c r="E289" s="53" t="s">
        <v>920</v>
      </c>
      <c r="F289" s="53" t="s">
        <v>82</v>
      </c>
      <c r="G289" s="53" t="str">
        <f>_xlfn.XLOOKUP(Tabla15[[#This Row],[cedula]],Tabla8[Numero Documento],Tabla8[Lugar Designado])</f>
        <v>VICEMINISTERIO DE CREATIVIDAD Y FORMACION ARTISTICA</v>
      </c>
      <c r="H289" s="53" t="s">
        <v>11</v>
      </c>
      <c r="I289" s="62"/>
      <c r="J289" s="53" t="str">
        <f>_xlfn.XLOOKUP(Tabla15[[#This Row],[cargo]],Tabla612[CARGO],Tabla612[CATEGORIA DEL SERVIDOR],"FIJO")</f>
        <v>FIJO</v>
      </c>
      <c r="K289" s="53" t="str">
        <f>IF(ISTEXT(Tabla15[[#This Row],[CARRERA]]),Tabla15[[#This Row],[CARRERA]],Tabla15[[#This Row],[STATUS]])</f>
        <v>FIJO</v>
      </c>
      <c r="L289" s="63">
        <v>35000</v>
      </c>
      <c r="M289" s="67">
        <v>0</v>
      </c>
      <c r="N289" s="63">
        <v>1064</v>
      </c>
      <c r="O289" s="63">
        <v>1004.5</v>
      </c>
      <c r="P289" s="29">
        <f>ROUND(Tabla15[[#This Row],[sbruto]]-Tabla15[[#This Row],[sneto]]-Tabla15[[#This Row],[ISR]]-Tabla15[[#This Row],[SFS]]-Tabla15[[#This Row],[AFP]],2)</f>
        <v>6353.4</v>
      </c>
      <c r="Q289" s="63">
        <v>26578.1</v>
      </c>
      <c r="R289" s="53" t="str">
        <f>_xlfn.XLOOKUP(Tabla15[[#This Row],[cedula]],Tabla8[Numero Documento],Tabla8[Gen])</f>
        <v>F</v>
      </c>
      <c r="S289" s="53" t="str">
        <f>_xlfn.XLOOKUP(Tabla15[[#This Row],[cedula]],Tabla8[Numero Documento],Tabla8[Lugar Designado Codigo])</f>
        <v>01.83.02</v>
      </c>
    </row>
    <row r="290" spans="1:19">
      <c r="A290" s="53" t="s">
        <v>3049</v>
      </c>
      <c r="B290" s="53" t="s">
        <v>2143</v>
      </c>
      <c r="C290" s="53" t="s">
        <v>3084</v>
      </c>
      <c r="D290" s="53" t="str">
        <f>Tabla15[[#This Row],[cedula]]&amp;Tabla15[[#This Row],[prog]]&amp;LEFT(Tabla15[[#This Row],[tipo]],3)</f>
        <v>0730012313501FIJ</v>
      </c>
      <c r="E290" s="53" t="s">
        <v>12</v>
      </c>
      <c r="F290" s="53" t="s">
        <v>13</v>
      </c>
      <c r="G290" s="53" t="str">
        <f>_xlfn.XLOOKUP(Tabla15[[#This Row],[cedula]],Tabla8[Numero Documento],Tabla8[Lugar Designado])</f>
        <v>VICEMINISTERIO DE CREATIVIDAD Y FORMACION ARTISTICA</v>
      </c>
      <c r="H290" s="53" t="s">
        <v>11</v>
      </c>
      <c r="I290" s="62"/>
      <c r="J290" s="53" t="str">
        <f>_xlfn.XLOOKUP(Tabla15[[#This Row],[cargo]],Tabla612[CARGO],Tabla612[CATEGORIA DEL SERVIDOR],"FIJO")</f>
        <v>FIJO</v>
      </c>
      <c r="K290" s="53" t="str">
        <f>IF(ISTEXT(Tabla15[[#This Row],[CARRERA]]),Tabla15[[#This Row],[CARRERA]],Tabla15[[#This Row],[STATUS]])</f>
        <v>FIJO</v>
      </c>
      <c r="L290" s="63">
        <v>35000</v>
      </c>
      <c r="M290" s="65">
        <v>0</v>
      </c>
      <c r="N290" s="63">
        <v>1064</v>
      </c>
      <c r="O290" s="63">
        <v>1004.5</v>
      </c>
      <c r="P290" s="29">
        <f>ROUND(Tabla15[[#This Row],[sbruto]]-Tabla15[[#This Row],[sneto]]-Tabla15[[#This Row],[ISR]]-Tabla15[[#This Row],[SFS]]-Tabla15[[#This Row],[AFP]],2)</f>
        <v>325</v>
      </c>
      <c r="Q290" s="63">
        <v>32606.5</v>
      </c>
      <c r="R290" s="53" t="str">
        <f>_xlfn.XLOOKUP(Tabla15[[#This Row],[cedula]],Tabla8[Numero Documento],Tabla8[Gen])</f>
        <v>M</v>
      </c>
      <c r="S290" s="53" t="str">
        <f>_xlfn.XLOOKUP(Tabla15[[#This Row],[cedula]],Tabla8[Numero Documento],Tabla8[Lugar Designado Codigo])</f>
        <v>01.83.02</v>
      </c>
    </row>
    <row r="291" spans="1:19">
      <c r="A291" s="53" t="s">
        <v>3049</v>
      </c>
      <c r="B291" s="53" t="s">
        <v>2188</v>
      </c>
      <c r="C291" s="53" t="s">
        <v>3084</v>
      </c>
      <c r="D291" s="53" t="str">
        <f>Tabla15[[#This Row],[cedula]]&amp;Tabla15[[#This Row],[prog]]&amp;LEFT(Tabla15[[#This Row],[tipo]],3)</f>
        <v>0260074570301FIJ</v>
      </c>
      <c r="E291" s="53" t="s">
        <v>1926</v>
      </c>
      <c r="F291" s="53" t="s">
        <v>389</v>
      </c>
      <c r="G291" s="53" t="str">
        <f>_xlfn.XLOOKUP(Tabla15[[#This Row],[cedula]],Tabla8[Numero Documento],Tabla8[Lugar Designado])</f>
        <v>VICEMINISTERIO DE CREATIVIDAD Y FORMACION ARTISTICA</v>
      </c>
      <c r="H291" s="53" t="s">
        <v>11</v>
      </c>
      <c r="I291" s="62"/>
      <c r="J291" s="53" t="str">
        <f>_xlfn.XLOOKUP(Tabla15[[#This Row],[cargo]],Tabla612[CARGO],Tabla612[CATEGORIA DEL SERVIDOR],"FIJO")</f>
        <v>FIJO</v>
      </c>
      <c r="K291" s="53" t="str">
        <f>IF(ISTEXT(Tabla15[[#This Row],[CARRERA]]),Tabla15[[#This Row],[CARRERA]],Tabla15[[#This Row],[STATUS]])</f>
        <v>FIJO</v>
      </c>
      <c r="L291" s="63">
        <v>35000</v>
      </c>
      <c r="M291" s="65">
        <v>0</v>
      </c>
      <c r="N291" s="63">
        <v>1064</v>
      </c>
      <c r="O291" s="63">
        <v>1004.5</v>
      </c>
      <c r="P291" s="29">
        <f>ROUND(Tabla15[[#This Row],[sbruto]]-Tabla15[[#This Row],[sneto]]-Tabla15[[#This Row],[ISR]]-Tabla15[[#This Row],[SFS]]-Tabla15[[#This Row],[AFP]],2)</f>
        <v>25</v>
      </c>
      <c r="Q291" s="63">
        <v>32906.5</v>
      </c>
      <c r="R291" s="53" t="str">
        <f>_xlfn.XLOOKUP(Tabla15[[#This Row],[cedula]],Tabla8[Numero Documento],Tabla8[Gen])</f>
        <v>F</v>
      </c>
      <c r="S291" s="53" t="str">
        <f>_xlfn.XLOOKUP(Tabla15[[#This Row],[cedula]],Tabla8[Numero Documento],Tabla8[Lugar Designado Codigo])</f>
        <v>01.83.02</v>
      </c>
    </row>
    <row r="292" spans="1:19">
      <c r="A292" s="53" t="s">
        <v>3049</v>
      </c>
      <c r="B292" s="53" t="s">
        <v>2109</v>
      </c>
      <c r="C292" s="53" t="s">
        <v>3084</v>
      </c>
      <c r="D292" s="53" t="str">
        <f>Tabla15[[#This Row],[cedula]]&amp;Tabla15[[#This Row],[prog]]&amp;LEFT(Tabla15[[#This Row],[tipo]],3)</f>
        <v>0010824141501FIJ</v>
      </c>
      <c r="E292" s="53" t="s">
        <v>922</v>
      </c>
      <c r="F292" s="53" t="s">
        <v>577</v>
      </c>
      <c r="G292" s="53" t="str">
        <f>_xlfn.XLOOKUP(Tabla15[[#This Row],[cedula]],Tabla8[Numero Documento],Tabla8[Lugar Designado])</f>
        <v>VICEMINISTERIO DE CREATIVIDAD Y FORMACION ARTISTICA</v>
      </c>
      <c r="H292" s="53" t="s">
        <v>11</v>
      </c>
      <c r="I292" s="62"/>
      <c r="J292" s="53" t="str">
        <f>_xlfn.XLOOKUP(Tabla15[[#This Row],[cargo]],Tabla612[CARGO],Tabla612[CATEGORIA DEL SERVIDOR],"FIJO")</f>
        <v>FIJO</v>
      </c>
      <c r="K292" s="53" t="str">
        <f>IF(ISTEXT(Tabla15[[#This Row],[CARRERA]]),Tabla15[[#This Row],[CARRERA]],Tabla15[[#This Row],[STATUS]])</f>
        <v>FIJO</v>
      </c>
      <c r="L292" s="63">
        <v>31500</v>
      </c>
      <c r="M292" s="67">
        <v>0</v>
      </c>
      <c r="N292" s="63">
        <v>957.6</v>
      </c>
      <c r="O292" s="63">
        <v>904.05</v>
      </c>
      <c r="P292" s="29">
        <f>ROUND(Tabla15[[#This Row],[sbruto]]-Tabla15[[#This Row],[sneto]]-Tabla15[[#This Row],[ISR]]-Tabla15[[#This Row],[SFS]]-Tabla15[[#This Row],[AFP]],2)</f>
        <v>9560.15</v>
      </c>
      <c r="Q292" s="63">
        <v>20078.2</v>
      </c>
      <c r="R292" s="53" t="str">
        <f>_xlfn.XLOOKUP(Tabla15[[#This Row],[cedula]],Tabla8[Numero Documento],Tabla8[Gen])</f>
        <v>M</v>
      </c>
      <c r="S292" s="53" t="str">
        <f>_xlfn.XLOOKUP(Tabla15[[#This Row],[cedula]],Tabla8[Numero Documento],Tabla8[Lugar Designado Codigo])</f>
        <v>01.83.02</v>
      </c>
    </row>
    <row r="293" spans="1:19">
      <c r="A293" s="53" t="s">
        <v>3049</v>
      </c>
      <c r="B293" s="53" t="s">
        <v>2212</v>
      </c>
      <c r="C293" s="53" t="s">
        <v>3084</v>
      </c>
      <c r="D293" s="53" t="str">
        <f>Tabla15[[#This Row],[cedula]]&amp;Tabla15[[#This Row],[prog]]&amp;LEFT(Tabla15[[#This Row],[tipo]],3)</f>
        <v>4022355915001FIJ</v>
      </c>
      <c r="E293" s="53" t="s">
        <v>943</v>
      </c>
      <c r="F293" s="53" t="s">
        <v>59</v>
      </c>
      <c r="G293" s="53" t="str">
        <f>_xlfn.XLOOKUP(Tabla15[[#This Row],[cedula]],Tabla8[Numero Documento],Tabla8[Lugar Designado])</f>
        <v>VICEMINISTERIO DE CREATIVIDAD Y FORMACION ARTISTICA</v>
      </c>
      <c r="H293" s="53" t="s">
        <v>11</v>
      </c>
      <c r="I293" s="62"/>
      <c r="J293" s="53" t="str">
        <f>_xlfn.XLOOKUP(Tabla15[[#This Row],[cargo]],Tabla612[CARGO],Tabla612[CATEGORIA DEL SERVIDOR],"FIJO")</f>
        <v>FIJO</v>
      </c>
      <c r="K293" s="53" t="str">
        <f>IF(ISTEXT(Tabla15[[#This Row],[CARRERA]]),Tabla15[[#This Row],[CARRERA]],Tabla15[[#This Row],[STATUS]])</f>
        <v>FIJO</v>
      </c>
      <c r="L293" s="63">
        <v>31500</v>
      </c>
      <c r="M293" s="67">
        <v>0</v>
      </c>
      <c r="N293" s="63">
        <v>957.6</v>
      </c>
      <c r="O293" s="63">
        <v>904.05</v>
      </c>
      <c r="P293" s="29">
        <f>ROUND(Tabla15[[#This Row],[sbruto]]-Tabla15[[#This Row],[sneto]]-Tabla15[[#This Row],[ISR]]-Tabla15[[#This Row],[SFS]]-Tabla15[[#This Row],[AFP]],2)</f>
        <v>25</v>
      </c>
      <c r="Q293" s="63">
        <v>29613.35</v>
      </c>
      <c r="R293" s="53" t="str">
        <f>_xlfn.XLOOKUP(Tabla15[[#This Row],[cedula]],Tabla8[Numero Documento],Tabla8[Gen])</f>
        <v>M</v>
      </c>
      <c r="S293" s="53" t="str">
        <f>_xlfn.XLOOKUP(Tabla15[[#This Row],[cedula]],Tabla8[Numero Documento],Tabla8[Lugar Designado Codigo])</f>
        <v>01.83.02</v>
      </c>
    </row>
    <row r="294" spans="1:19">
      <c r="A294" s="53" t="s">
        <v>3049</v>
      </c>
      <c r="B294" s="53" t="s">
        <v>2141</v>
      </c>
      <c r="C294" s="53" t="s">
        <v>3084</v>
      </c>
      <c r="D294" s="53" t="str">
        <f>Tabla15[[#This Row],[cedula]]&amp;Tabla15[[#This Row],[prog]]&amp;LEFT(Tabla15[[#This Row],[tipo]],3)</f>
        <v>0270026081901FIJ</v>
      </c>
      <c r="E294" s="53" t="s">
        <v>929</v>
      </c>
      <c r="F294" s="53" t="s">
        <v>75</v>
      </c>
      <c r="G294" s="53" t="str">
        <f>_xlfn.XLOOKUP(Tabla15[[#This Row],[cedula]],Tabla8[Numero Documento],Tabla8[Lugar Designado])</f>
        <v>VICEMINISTERIO DE CREATIVIDAD Y FORMACION ARTISTICA</v>
      </c>
      <c r="H294" s="53" t="s">
        <v>11</v>
      </c>
      <c r="I294" s="62"/>
      <c r="J294" s="53" t="str">
        <f>_xlfn.XLOOKUP(Tabla15[[#This Row],[cargo]],Tabla612[CARGO],Tabla612[CATEGORIA DEL SERVIDOR],"FIJO")</f>
        <v>FIJO</v>
      </c>
      <c r="K294" s="53" t="str">
        <f>IF(ISTEXT(Tabla15[[#This Row],[CARRERA]]),Tabla15[[#This Row],[CARRERA]],Tabla15[[#This Row],[STATUS]])</f>
        <v>FIJO</v>
      </c>
      <c r="L294" s="63">
        <v>26620</v>
      </c>
      <c r="M294" s="66">
        <v>0</v>
      </c>
      <c r="N294" s="63">
        <v>809.25</v>
      </c>
      <c r="O294" s="63">
        <v>763.99</v>
      </c>
      <c r="P294" s="29">
        <f>ROUND(Tabla15[[#This Row],[sbruto]]-Tabla15[[#This Row],[sneto]]-Tabla15[[#This Row],[ISR]]-Tabla15[[#This Row],[SFS]]-Tabla15[[#This Row],[AFP]],2)</f>
        <v>1537.45</v>
      </c>
      <c r="Q294" s="63">
        <v>23509.31</v>
      </c>
      <c r="R294" s="53" t="str">
        <f>_xlfn.XLOOKUP(Tabla15[[#This Row],[cedula]],Tabla8[Numero Documento],Tabla8[Gen])</f>
        <v>M</v>
      </c>
      <c r="S294" s="53" t="str">
        <f>_xlfn.XLOOKUP(Tabla15[[#This Row],[cedula]],Tabla8[Numero Documento],Tabla8[Lugar Designado Codigo])</f>
        <v>01.83.02</v>
      </c>
    </row>
    <row r="295" spans="1:19">
      <c r="A295" s="53" t="s">
        <v>3049</v>
      </c>
      <c r="B295" s="53" t="s">
        <v>2030</v>
      </c>
      <c r="C295" s="53" t="s">
        <v>3084</v>
      </c>
      <c r="D295" s="53" t="str">
        <f>Tabla15[[#This Row],[cedula]]&amp;Tabla15[[#This Row],[prog]]&amp;LEFT(Tabla15[[#This Row],[tipo]],3)</f>
        <v>0370024334201FIJ</v>
      </c>
      <c r="E295" s="53" t="s">
        <v>769</v>
      </c>
      <c r="F295" s="53" t="s">
        <v>69</v>
      </c>
      <c r="G295" s="53" t="str">
        <f>_xlfn.XLOOKUP(Tabla15[[#This Row],[cedula]],Tabla8[Numero Documento],Tabla8[Lugar Designado])</f>
        <v>VICEMINISTERIO DE CREATIVIDAD Y FORMACION ARTISTICA</v>
      </c>
      <c r="H295" s="53" t="s">
        <v>11</v>
      </c>
      <c r="I295" s="62"/>
      <c r="J295" s="53" t="str">
        <f>_xlfn.XLOOKUP(Tabla15[[#This Row],[cargo]],Tabla612[CARGO],Tabla612[CATEGORIA DEL SERVIDOR],"FIJO")</f>
        <v>FIJO</v>
      </c>
      <c r="K295" s="53" t="str">
        <f>IF(ISTEXT(Tabla15[[#This Row],[CARRERA]]),Tabla15[[#This Row],[CARRERA]],Tabla15[[#This Row],[STATUS]])</f>
        <v>FIJO</v>
      </c>
      <c r="L295" s="63">
        <v>26250</v>
      </c>
      <c r="M295" s="65">
        <v>0</v>
      </c>
      <c r="N295" s="63">
        <v>798</v>
      </c>
      <c r="O295" s="63">
        <v>753.38</v>
      </c>
      <c r="P295" s="29">
        <f>ROUND(Tabla15[[#This Row],[sbruto]]-Tabla15[[#This Row],[sneto]]-Tabla15[[#This Row],[ISR]]-Tabla15[[#This Row],[SFS]]-Tabla15[[#This Row],[AFP]],2)</f>
        <v>1071</v>
      </c>
      <c r="Q295" s="63">
        <v>23627.62</v>
      </c>
      <c r="R295" s="53" t="str">
        <f>_xlfn.XLOOKUP(Tabla15[[#This Row],[cedula]],Tabla8[Numero Documento],Tabla8[Gen])</f>
        <v>F</v>
      </c>
      <c r="S295" s="53" t="str">
        <f>_xlfn.XLOOKUP(Tabla15[[#This Row],[cedula]],Tabla8[Numero Documento],Tabla8[Lugar Designado Codigo])</f>
        <v>01.83.02</v>
      </c>
    </row>
    <row r="296" spans="1:19">
      <c r="A296" s="53" t="s">
        <v>3049</v>
      </c>
      <c r="B296" s="53" t="s">
        <v>2267</v>
      </c>
      <c r="C296" s="53" t="s">
        <v>3084</v>
      </c>
      <c r="D296" s="53" t="str">
        <f>Tabla15[[#This Row],[cedula]]&amp;Tabla15[[#This Row],[prog]]&amp;LEFT(Tabla15[[#This Row],[tipo]],3)</f>
        <v>0010063992101FIJ</v>
      </c>
      <c r="E296" s="53" t="s">
        <v>1214</v>
      </c>
      <c r="F296" s="53" t="s">
        <v>1213</v>
      </c>
      <c r="G296" s="53" t="str">
        <f>_xlfn.XLOOKUP(Tabla15[[#This Row],[cedula]],Tabla8[Numero Documento],Tabla8[Lugar Designado])</f>
        <v>VICEMINISTERIO DE CREATIVIDAD Y FORMACION ARTISTICA</v>
      </c>
      <c r="H296" s="53" t="s">
        <v>11</v>
      </c>
      <c r="I296" s="62"/>
      <c r="J296" s="53" t="str">
        <f>_xlfn.XLOOKUP(Tabla15[[#This Row],[cargo]],Tabla612[CARGO],Tabla612[CATEGORIA DEL SERVIDOR],"FIJO")</f>
        <v>FIJO</v>
      </c>
      <c r="K296" s="53" t="str">
        <f>IF(ISTEXT(Tabla15[[#This Row],[CARRERA]]),Tabla15[[#This Row],[CARRERA]],Tabla15[[#This Row],[STATUS]])</f>
        <v>FIJO</v>
      </c>
      <c r="L296" s="63">
        <v>26250</v>
      </c>
      <c r="M296" s="67">
        <v>0</v>
      </c>
      <c r="N296" s="63">
        <v>798</v>
      </c>
      <c r="O296" s="63">
        <v>753.38</v>
      </c>
      <c r="P296" s="29">
        <f>ROUND(Tabla15[[#This Row],[sbruto]]-Tabla15[[#This Row],[sneto]]-Tabla15[[#This Row],[ISR]]-Tabla15[[#This Row],[SFS]]-Tabla15[[#This Row],[AFP]],2)</f>
        <v>25</v>
      </c>
      <c r="Q296" s="63">
        <v>24673.62</v>
      </c>
      <c r="R296" s="53" t="str">
        <f>_xlfn.XLOOKUP(Tabla15[[#This Row],[cedula]],Tabla8[Numero Documento],Tabla8[Gen])</f>
        <v>F</v>
      </c>
      <c r="S296" s="53" t="str">
        <f>_xlfn.XLOOKUP(Tabla15[[#This Row],[cedula]],Tabla8[Numero Documento],Tabla8[Lugar Designado Codigo])</f>
        <v>01.83.02</v>
      </c>
    </row>
    <row r="297" spans="1:19">
      <c r="A297" s="53" t="s">
        <v>3049</v>
      </c>
      <c r="B297" s="53" t="s">
        <v>3086</v>
      </c>
      <c r="C297" s="53" t="s">
        <v>3084</v>
      </c>
      <c r="D297" s="53" t="str">
        <f>Tabla15[[#This Row],[cedula]]&amp;Tabla15[[#This Row],[prog]]&amp;LEFT(Tabla15[[#This Row],[tipo]],3)</f>
        <v>4023219791901FIJ</v>
      </c>
      <c r="E297" s="53" t="s">
        <v>3085</v>
      </c>
      <c r="F297" s="53" t="s">
        <v>10</v>
      </c>
      <c r="G297" s="53" t="str">
        <f>_xlfn.XLOOKUP(Tabla15[[#This Row],[cedula]],Tabla8[Numero Documento],Tabla8[Lugar Designado])</f>
        <v>VICEMINISTERIO DE CREATIVIDAD Y FORMACION ARTISTICA</v>
      </c>
      <c r="H297" s="53" t="s">
        <v>11</v>
      </c>
      <c r="I297" s="62"/>
      <c r="J297" s="53" t="str">
        <f>_xlfn.XLOOKUP(Tabla15[[#This Row],[cargo]],Tabla612[CARGO],Tabla612[CATEGORIA DEL SERVIDOR],"FIJO")</f>
        <v>ESTATUTO SIMPLIFICADO</v>
      </c>
      <c r="K297" s="53" t="str">
        <f>IF(ISTEXT(Tabla15[[#This Row],[CARRERA]]),Tabla15[[#This Row],[CARRERA]],Tabla15[[#This Row],[STATUS]])</f>
        <v>ESTATUTO SIMPLIFICADO</v>
      </c>
      <c r="L297" s="63">
        <v>25000</v>
      </c>
      <c r="M297" s="65">
        <v>0</v>
      </c>
      <c r="N297" s="63">
        <v>760</v>
      </c>
      <c r="O297" s="63">
        <v>717.5</v>
      </c>
      <c r="P297" s="29">
        <f>ROUND(Tabla15[[#This Row],[sbruto]]-Tabla15[[#This Row],[sneto]]-Tabla15[[#This Row],[ISR]]-Tabla15[[#This Row],[SFS]]-Tabla15[[#This Row],[AFP]],2)</f>
        <v>25</v>
      </c>
      <c r="Q297" s="63">
        <v>23497.5</v>
      </c>
      <c r="R297" s="53" t="str">
        <f>_xlfn.XLOOKUP(Tabla15[[#This Row],[cedula]],Tabla8[Numero Documento],Tabla8[Gen])</f>
        <v>F</v>
      </c>
      <c r="S297" s="53" t="str">
        <f>_xlfn.XLOOKUP(Tabla15[[#This Row],[cedula]],Tabla8[Numero Documento],Tabla8[Lugar Designado Codigo])</f>
        <v>01.83.02</v>
      </c>
    </row>
    <row r="298" spans="1:19">
      <c r="A298" s="53" t="s">
        <v>3049</v>
      </c>
      <c r="B298" s="53" t="s">
        <v>2159</v>
      </c>
      <c r="C298" s="53" t="s">
        <v>3084</v>
      </c>
      <c r="D298" s="53" t="str">
        <f>Tabla15[[#This Row],[cedula]]&amp;Tabla15[[#This Row],[prog]]&amp;LEFT(Tabla15[[#This Row],[tipo]],3)</f>
        <v>0180069842301FIJ</v>
      </c>
      <c r="E298" s="53" t="s">
        <v>1990</v>
      </c>
      <c r="F298" s="53" t="s">
        <v>55</v>
      </c>
      <c r="G298" s="53" t="str">
        <f>_xlfn.XLOOKUP(Tabla15[[#This Row],[cedula]],Tabla8[Numero Documento],Tabla8[Lugar Designado])</f>
        <v>VICEMINISTERIO DE CREATIVIDAD Y FORMACION ARTISTICA</v>
      </c>
      <c r="H298" s="53" t="s">
        <v>11</v>
      </c>
      <c r="I298" s="62"/>
      <c r="J298" s="53" t="str">
        <f>_xlfn.XLOOKUP(Tabla15[[#This Row],[cargo]],Tabla612[CARGO],Tabla612[CATEGORIA DEL SERVIDOR],"FIJO")</f>
        <v>FIJO</v>
      </c>
      <c r="K298" s="53" t="str">
        <f>IF(ISTEXT(Tabla15[[#This Row],[CARRERA]]),Tabla15[[#This Row],[CARRERA]],Tabla15[[#This Row],[STATUS]])</f>
        <v>FIJO</v>
      </c>
      <c r="L298" s="63">
        <v>25000</v>
      </c>
      <c r="M298" s="67">
        <v>0</v>
      </c>
      <c r="N298" s="63">
        <v>760</v>
      </c>
      <c r="O298" s="63">
        <v>717.5</v>
      </c>
      <c r="P298" s="29">
        <f>ROUND(Tabla15[[#This Row],[sbruto]]-Tabla15[[#This Row],[sneto]]-Tabla15[[#This Row],[ISR]]-Tabla15[[#This Row],[SFS]]-Tabla15[[#This Row],[AFP]],2)</f>
        <v>25</v>
      </c>
      <c r="Q298" s="63">
        <v>23497.5</v>
      </c>
      <c r="R298" s="53" t="str">
        <f>_xlfn.XLOOKUP(Tabla15[[#This Row],[cedula]],Tabla8[Numero Documento],Tabla8[Gen])</f>
        <v>F</v>
      </c>
      <c r="S298" s="53" t="str">
        <f>_xlfn.XLOOKUP(Tabla15[[#This Row],[cedula]],Tabla8[Numero Documento],Tabla8[Lugar Designado Codigo])</f>
        <v>01.83.02</v>
      </c>
    </row>
    <row r="299" spans="1:19">
      <c r="A299" s="53" t="s">
        <v>3049</v>
      </c>
      <c r="B299" s="53" t="s">
        <v>2230</v>
      </c>
      <c r="C299" s="53" t="s">
        <v>3084</v>
      </c>
      <c r="D299" s="53" t="str">
        <f>Tabla15[[#This Row],[cedula]]&amp;Tabla15[[#This Row],[prog]]&amp;LEFT(Tabla15[[#This Row],[tipo]],3)</f>
        <v>0160002314501FIJ</v>
      </c>
      <c r="E299" s="53" t="s">
        <v>1848</v>
      </c>
      <c r="F299" s="53" t="s">
        <v>434</v>
      </c>
      <c r="G299" s="53" t="str">
        <f>_xlfn.XLOOKUP(Tabla15[[#This Row],[cedula]],Tabla8[Numero Documento],Tabla8[Lugar Designado])</f>
        <v>VICEMINISTERIO DE CREATIVIDAD Y FORMACION ARTISTICA</v>
      </c>
      <c r="H299" s="53" t="s">
        <v>11</v>
      </c>
      <c r="I299" s="62"/>
      <c r="J299" s="53" t="str">
        <f>_xlfn.XLOOKUP(Tabla15[[#This Row],[cargo]],Tabla612[CARGO],Tabla612[CATEGORIA DEL SERVIDOR],"FIJO")</f>
        <v>FIJO</v>
      </c>
      <c r="K299" s="53" t="str">
        <f>IF(ISTEXT(Tabla15[[#This Row],[CARRERA]]),Tabla15[[#This Row],[CARRERA]],Tabla15[[#This Row],[STATUS]])</f>
        <v>FIJO</v>
      </c>
      <c r="L299" s="63">
        <v>25000</v>
      </c>
      <c r="M299" s="67">
        <v>0</v>
      </c>
      <c r="N299" s="63">
        <v>760</v>
      </c>
      <c r="O299" s="63">
        <v>717.5</v>
      </c>
      <c r="P299" s="29">
        <f>ROUND(Tabla15[[#This Row],[sbruto]]-Tabla15[[#This Row],[sneto]]-Tabla15[[#This Row],[ISR]]-Tabla15[[#This Row],[SFS]]-Tabla15[[#This Row],[AFP]],2)</f>
        <v>25</v>
      </c>
      <c r="Q299" s="63">
        <v>23497.5</v>
      </c>
      <c r="R299" s="53" t="str">
        <f>_xlfn.XLOOKUP(Tabla15[[#This Row],[cedula]],Tabla8[Numero Documento],Tabla8[Gen])</f>
        <v>M</v>
      </c>
      <c r="S299" s="53" t="str">
        <f>_xlfn.XLOOKUP(Tabla15[[#This Row],[cedula]],Tabla8[Numero Documento],Tabla8[Lugar Designado Codigo])</f>
        <v>01.83.02</v>
      </c>
    </row>
    <row r="300" spans="1:19">
      <c r="A300" s="53" t="s">
        <v>3049</v>
      </c>
      <c r="B300" s="53" t="s">
        <v>2266</v>
      </c>
      <c r="C300" s="53" t="s">
        <v>3084</v>
      </c>
      <c r="D300" s="53" t="str">
        <f>Tabla15[[#This Row],[cedula]]&amp;Tabla15[[#This Row],[prog]]&amp;LEFT(Tabla15[[#This Row],[tipo]],3)</f>
        <v>0180054130001FIJ</v>
      </c>
      <c r="E300" s="53" t="s">
        <v>1778</v>
      </c>
      <c r="F300" s="53" t="s">
        <v>133</v>
      </c>
      <c r="G300" s="53" t="str">
        <f>_xlfn.XLOOKUP(Tabla15[[#This Row],[cedula]],Tabla8[Numero Documento],Tabla8[Lugar Designado])</f>
        <v>VICEMINISTERIO DE CREATIVIDAD Y FORMACION ARTISTICA</v>
      </c>
      <c r="H300" s="53" t="s">
        <v>11</v>
      </c>
      <c r="I300" s="62"/>
      <c r="J300" s="53" t="str">
        <f>_xlfn.XLOOKUP(Tabla15[[#This Row],[cargo]],Tabla612[CARGO],Tabla612[CATEGORIA DEL SERVIDOR],"FIJO")</f>
        <v>ESTATUTO SIMPLIFICADO</v>
      </c>
      <c r="K300" s="53" t="str">
        <f>IF(ISTEXT(Tabla15[[#This Row],[CARRERA]]),Tabla15[[#This Row],[CARRERA]],Tabla15[[#This Row],[STATUS]])</f>
        <v>ESTATUTO SIMPLIFICADO</v>
      </c>
      <c r="L300" s="63">
        <v>25000</v>
      </c>
      <c r="M300" s="65">
        <v>0</v>
      </c>
      <c r="N300" s="63">
        <v>760</v>
      </c>
      <c r="O300" s="63">
        <v>717.5</v>
      </c>
      <c r="P300" s="29">
        <f>ROUND(Tabla15[[#This Row],[sbruto]]-Tabla15[[#This Row],[sneto]]-Tabla15[[#This Row],[ISR]]-Tabla15[[#This Row],[SFS]]-Tabla15[[#This Row],[AFP]],2)</f>
        <v>25</v>
      </c>
      <c r="Q300" s="63">
        <v>23497.5</v>
      </c>
      <c r="R300" s="53" t="str">
        <f>_xlfn.XLOOKUP(Tabla15[[#This Row],[cedula]],Tabla8[Numero Documento],Tabla8[Gen])</f>
        <v>M</v>
      </c>
      <c r="S300" s="53" t="str">
        <f>_xlfn.XLOOKUP(Tabla15[[#This Row],[cedula]],Tabla8[Numero Documento],Tabla8[Lugar Designado Codigo])</f>
        <v>01.83.02</v>
      </c>
    </row>
    <row r="301" spans="1:19">
      <c r="A301" s="53" t="s">
        <v>3049</v>
      </c>
      <c r="B301" s="53" t="s">
        <v>3461</v>
      </c>
      <c r="C301" s="53" t="s">
        <v>3084</v>
      </c>
      <c r="D301" s="53" t="str">
        <f>Tabla15[[#This Row],[cedula]]&amp;Tabla15[[#This Row],[prog]]&amp;LEFT(Tabla15[[#This Row],[tipo]],3)</f>
        <v>4021250075101FIJ</v>
      </c>
      <c r="E301" s="53" t="s">
        <v>3460</v>
      </c>
      <c r="F301" s="53" t="s">
        <v>389</v>
      </c>
      <c r="G301" s="53" t="str">
        <f>_xlfn.XLOOKUP(Tabla15[[#This Row],[cedula]],Tabla8[Numero Documento],Tabla8[Lugar Designado])</f>
        <v>VICEMINISTERIO DE CREATIVIDAD Y FORMACION ARTISTICA</v>
      </c>
      <c r="H301" s="53" t="s">
        <v>11</v>
      </c>
      <c r="I301" s="62"/>
      <c r="J301" s="53" t="str">
        <f>_xlfn.XLOOKUP(Tabla15[[#This Row],[cargo]],Tabla612[CARGO],Tabla612[CATEGORIA DEL SERVIDOR],"FIJO")</f>
        <v>FIJO</v>
      </c>
      <c r="K301" s="53" t="str">
        <f>IF(ISTEXT(Tabla15[[#This Row],[CARRERA]]),Tabla15[[#This Row],[CARRERA]],Tabla15[[#This Row],[STATUS]])</f>
        <v>FIJO</v>
      </c>
      <c r="L301" s="63">
        <v>25000</v>
      </c>
      <c r="M301" s="67">
        <v>0</v>
      </c>
      <c r="N301" s="63">
        <v>760</v>
      </c>
      <c r="O301" s="63">
        <v>717.5</v>
      </c>
      <c r="P301" s="29">
        <f>ROUND(Tabla15[[#This Row],[sbruto]]-Tabla15[[#This Row],[sneto]]-Tabla15[[#This Row],[ISR]]-Tabla15[[#This Row],[SFS]]-Tabla15[[#This Row],[AFP]],2)</f>
        <v>25</v>
      </c>
      <c r="Q301" s="63">
        <v>23497.5</v>
      </c>
      <c r="R301" s="53" t="str">
        <f>_xlfn.XLOOKUP(Tabla15[[#This Row],[cedula]],Tabla8[Numero Documento],Tabla8[Gen])</f>
        <v>F</v>
      </c>
      <c r="S301" s="53" t="str">
        <f>_xlfn.XLOOKUP(Tabla15[[#This Row],[cedula]],Tabla8[Numero Documento],Tabla8[Lugar Designado Codigo])</f>
        <v>01.83.02</v>
      </c>
    </row>
    <row r="302" spans="1:19">
      <c r="A302" s="53" t="s">
        <v>3049</v>
      </c>
      <c r="B302" s="53" t="s">
        <v>1383</v>
      </c>
      <c r="C302" s="53" t="s">
        <v>3084</v>
      </c>
      <c r="D302" s="53" t="str">
        <f>Tabla15[[#This Row],[cedula]]&amp;Tabla15[[#This Row],[prog]]&amp;LEFT(Tabla15[[#This Row],[tipo]],3)</f>
        <v>0010970584801FIJ</v>
      </c>
      <c r="E302" s="53" t="s">
        <v>949</v>
      </c>
      <c r="F302" s="53" t="s">
        <v>363</v>
      </c>
      <c r="G302" s="53" t="str">
        <f>_xlfn.XLOOKUP(Tabla15[[#This Row],[cedula]],Tabla8[Numero Documento],Tabla8[Lugar Designado])</f>
        <v>VICEMINISTERIO DE CREATIVIDAD Y FORMACION ARTISTICA</v>
      </c>
      <c r="H302" s="53" t="s">
        <v>11</v>
      </c>
      <c r="I302" s="62" t="str">
        <f>_xlfn.XLOOKUP(Tabla15[[#This Row],[cedula]],TCARRERA[CEDULA],TCARRERA[CATEGORIA DEL SERVIDOR],"")</f>
        <v>CARRERA ADMINISTRATIVA</v>
      </c>
      <c r="J302" s="53" t="str">
        <f>_xlfn.XLOOKUP(Tabla15[[#This Row],[cargo]],Tabla612[CARGO],Tabla612[CATEGORIA DEL SERVIDOR],"FIJO")</f>
        <v>ESTATUTO SIMPLIFICADO</v>
      </c>
      <c r="K302" s="53" t="str">
        <f>IF(ISTEXT(Tabla15[[#This Row],[CARRERA]]),Tabla15[[#This Row],[CARRERA]],Tabla15[[#This Row],[STATUS]])</f>
        <v>CARRERA ADMINISTRATIVA</v>
      </c>
      <c r="L302" s="63">
        <v>22000</v>
      </c>
      <c r="M302" s="67">
        <v>0</v>
      </c>
      <c r="N302" s="63">
        <v>668.8</v>
      </c>
      <c r="O302" s="63">
        <v>631.4</v>
      </c>
      <c r="P302" s="29">
        <f>ROUND(Tabla15[[#This Row],[sbruto]]-Tabla15[[#This Row],[sneto]]-Tabla15[[#This Row],[ISR]]-Tabla15[[#This Row],[SFS]]-Tabla15[[#This Row],[AFP]],2)</f>
        <v>1081</v>
      </c>
      <c r="Q302" s="63">
        <v>19618.8</v>
      </c>
      <c r="R302" s="53" t="str">
        <f>_xlfn.XLOOKUP(Tabla15[[#This Row],[cedula]],Tabla8[Numero Documento],Tabla8[Gen])</f>
        <v>F</v>
      </c>
      <c r="S302" s="53" t="str">
        <f>_xlfn.XLOOKUP(Tabla15[[#This Row],[cedula]],Tabla8[Numero Documento],Tabla8[Lugar Designado Codigo])</f>
        <v>01.83.02</v>
      </c>
    </row>
    <row r="303" spans="1:19">
      <c r="A303" s="53" t="s">
        <v>3049</v>
      </c>
      <c r="B303" s="53" t="s">
        <v>2281</v>
      </c>
      <c r="C303" s="53" t="s">
        <v>3084</v>
      </c>
      <c r="D303" s="53" t="str">
        <f>Tabla15[[#This Row],[cedula]]&amp;Tabla15[[#This Row],[prog]]&amp;LEFT(Tabla15[[#This Row],[tipo]],3)</f>
        <v>0011790702201FIJ</v>
      </c>
      <c r="E303" s="53" t="s">
        <v>952</v>
      </c>
      <c r="F303" s="53" t="s">
        <v>393</v>
      </c>
      <c r="G303" s="53" t="str">
        <f>_xlfn.XLOOKUP(Tabla15[[#This Row],[cedula]],Tabla8[Numero Documento],Tabla8[Lugar Designado])</f>
        <v>VICEMINISTERIO DE CREATIVIDAD Y FORMACION ARTISTICA</v>
      </c>
      <c r="H303" s="53" t="s">
        <v>11</v>
      </c>
      <c r="I303" s="62"/>
      <c r="J303" s="53" t="str">
        <f>_xlfn.XLOOKUP(Tabla15[[#This Row],[cargo]],Tabla612[CARGO],Tabla612[CATEGORIA DEL SERVIDOR],"FIJO")</f>
        <v>FIJO</v>
      </c>
      <c r="K303" s="53" t="str">
        <f>IF(ISTEXT(Tabla15[[#This Row],[CARRERA]]),Tabla15[[#This Row],[CARRERA]],Tabla15[[#This Row],[STATUS]])</f>
        <v>FIJO</v>
      </c>
      <c r="L303" s="63">
        <v>22000</v>
      </c>
      <c r="M303" s="67">
        <v>0</v>
      </c>
      <c r="N303" s="63">
        <v>668.8</v>
      </c>
      <c r="O303" s="63">
        <v>631.4</v>
      </c>
      <c r="P303" s="29">
        <f>ROUND(Tabla15[[#This Row],[sbruto]]-Tabla15[[#This Row],[sneto]]-Tabla15[[#This Row],[ISR]]-Tabla15[[#This Row],[SFS]]-Tabla15[[#This Row],[AFP]],2)</f>
        <v>125</v>
      </c>
      <c r="Q303" s="63">
        <v>20574.8</v>
      </c>
      <c r="R303" s="53" t="str">
        <f>_xlfn.XLOOKUP(Tabla15[[#This Row],[cedula]],Tabla8[Numero Documento],Tabla8[Gen])</f>
        <v>F</v>
      </c>
      <c r="S303" s="53" t="str">
        <f>_xlfn.XLOOKUP(Tabla15[[#This Row],[cedula]],Tabla8[Numero Documento],Tabla8[Lugar Designado Codigo])</f>
        <v>01.83.02</v>
      </c>
    </row>
    <row r="304" spans="1:19">
      <c r="A304" s="53" t="s">
        <v>3049</v>
      </c>
      <c r="B304" s="53" t="s">
        <v>2252</v>
      </c>
      <c r="C304" s="53" t="s">
        <v>3084</v>
      </c>
      <c r="D304" s="53" t="str">
        <f>Tabla15[[#This Row],[cedula]]&amp;Tabla15[[#This Row],[prog]]&amp;LEFT(Tabla15[[#This Row],[tipo]],3)</f>
        <v>0010319438701FIJ</v>
      </c>
      <c r="E304" s="53" t="s">
        <v>947</v>
      </c>
      <c r="F304" s="53" t="s">
        <v>310</v>
      </c>
      <c r="G304" s="53" t="str">
        <f>_xlfn.XLOOKUP(Tabla15[[#This Row],[cedula]],Tabla8[Numero Documento],Tabla8[Lugar Designado])</f>
        <v>VICEMINISTERIO DE CREATIVIDAD Y FORMACION ARTISTICA</v>
      </c>
      <c r="H304" s="53" t="s">
        <v>11</v>
      </c>
      <c r="I304" s="62"/>
      <c r="J304" s="53" t="str">
        <f>_xlfn.XLOOKUP(Tabla15[[#This Row],[cargo]],Tabla612[CARGO],Tabla612[CATEGORIA DEL SERVIDOR],"FIJO")</f>
        <v>FIJO</v>
      </c>
      <c r="K304" s="53" t="str">
        <f>IF(ISTEXT(Tabla15[[#This Row],[CARRERA]]),Tabla15[[#This Row],[CARRERA]],Tabla15[[#This Row],[STATUS]])</f>
        <v>FIJO</v>
      </c>
      <c r="L304" s="63">
        <v>19800</v>
      </c>
      <c r="M304" s="65">
        <v>0</v>
      </c>
      <c r="N304" s="63">
        <v>601.91999999999996</v>
      </c>
      <c r="O304" s="63">
        <v>568.26</v>
      </c>
      <c r="P304" s="29">
        <f>ROUND(Tabla15[[#This Row],[sbruto]]-Tabla15[[#This Row],[sneto]]-Tabla15[[#This Row],[ISR]]-Tabla15[[#This Row],[SFS]]-Tabla15[[#This Row],[AFP]],2)</f>
        <v>25</v>
      </c>
      <c r="Q304" s="63">
        <v>18604.82</v>
      </c>
      <c r="R304" s="53" t="str">
        <f>_xlfn.XLOOKUP(Tabla15[[#This Row],[cedula]],Tabla8[Numero Documento],Tabla8[Gen])</f>
        <v>F</v>
      </c>
      <c r="S304" s="53" t="str">
        <f>_xlfn.XLOOKUP(Tabla15[[#This Row],[cedula]],Tabla8[Numero Documento],Tabla8[Lugar Designado Codigo])</f>
        <v>01.83.02</v>
      </c>
    </row>
    <row r="305" spans="1:19">
      <c r="A305" s="53" t="s">
        <v>3049</v>
      </c>
      <c r="B305" s="53" t="s">
        <v>3305</v>
      </c>
      <c r="C305" s="53" t="s">
        <v>3084</v>
      </c>
      <c r="D305" s="53" t="str">
        <f>Tabla15[[#This Row],[cedula]]&amp;Tabla15[[#This Row],[prog]]&amp;LEFT(Tabla15[[#This Row],[tipo]],3)</f>
        <v>0260112679601FIJ</v>
      </c>
      <c r="E305" s="53" t="s">
        <v>3273</v>
      </c>
      <c r="F305" s="53" t="s">
        <v>27</v>
      </c>
      <c r="G305" s="53" t="str">
        <f>_xlfn.XLOOKUP(Tabla15[[#This Row],[cedula]],Tabla8[Numero Documento],Tabla8[Lugar Designado])</f>
        <v>VICEMINISTERIO DE CREATIVIDAD Y FORMACION ARTISTICA</v>
      </c>
      <c r="H305" s="53" t="s">
        <v>11</v>
      </c>
      <c r="I305" s="62"/>
      <c r="J305" s="53" t="str">
        <f>_xlfn.XLOOKUP(Tabla15[[#This Row],[cargo]],Tabla612[CARGO],Tabla612[CATEGORIA DEL SERVIDOR],"FIJO")</f>
        <v>ESTATUTO SIMPLIFICADO</v>
      </c>
      <c r="K305" s="53" t="str">
        <f>IF(ISTEXT(Tabla15[[#This Row],[CARRERA]]),Tabla15[[#This Row],[CARRERA]],Tabla15[[#This Row],[STATUS]])</f>
        <v>ESTATUTO SIMPLIFICADO</v>
      </c>
      <c r="L305" s="63">
        <v>18000</v>
      </c>
      <c r="M305" s="65">
        <v>0</v>
      </c>
      <c r="N305" s="63">
        <v>547.20000000000005</v>
      </c>
      <c r="O305" s="63">
        <v>516.6</v>
      </c>
      <c r="P305" s="29">
        <f>ROUND(Tabla15[[#This Row],[sbruto]]-Tabla15[[#This Row],[sneto]]-Tabla15[[#This Row],[ISR]]-Tabla15[[#This Row],[SFS]]-Tabla15[[#This Row],[AFP]],2)</f>
        <v>25</v>
      </c>
      <c r="Q305" s="63">
        <v>16911.2</v>
      </c>
      <c r="R305" s="53" t="str">
        <f>_xlfn.XLOOKUP(Tabla15[[#This Row],[cedula]],Tabla8[Numero Documento],Tabla8[Gen])</f>
        <v>M</v>
      </c>
      <c r="S305" s="53" t="str">
        <f>_xlfn.XLOOKUP(Tabla15[[#This Row],[cedula]],Tabla8[Numero Documento],Tabla8[Lugar Designado Codigo])</f>
        <v>01.83.02</v>
      </c>
    </row>
    <row r="306" spans="1:19">
      <c r="A306" s="53" t="s">
        <v>3049</v>
      </c>
      <c r="B306" s="53" t="s">
        <v>3307</v>
      </c>
      <c r="C306" s="53" t="s">
        <v>3084</v>
      </c>
      <c r="D306" s="53" t="str">
        <f>Tabla15[[#This Row],[cedula]]&amp;Tabla15[[#This Row],[prog]]&amp;LEFT(Tabla15[[#This Row],[tipo]],3)</f>
        <v>4023329250301FIJ</v>
      </c>
      <c r="E306" s="53" t="s">
        <v>3275</v>
      </c>
      <c r="F306" s="53" t="s">
        <v>27</v>
      </c>
      <c r="G306" s="53" t="str">
        <f>_xlfn.XLOOKUP(Tabla15[[#This Row],[cedula]],Tabla8[Numero Documento],Tabla8[Lugar Designado])</f>
        <v>VICEMINISTERIO DE CREATIVIDAD Y FORMACION ARTISTICA</v>
      </c>
      <c r="H306" s="53" t="s">
        <v>11</v>
      </c>
      <c r="I306" s="62"/>
      <c r="J306" s="53" t="str">
        <f>_xlfn.XLOOKUP(Tabla15[[#This Row],[cargo]],Tabla612[CARGO],Tabla612[CATEGORIA DEL SERVIDOR],"FIJO")</f>
        <v>ESTATUTO SIMPLIFICADO</v>
      </c>
      <c r="K306" s="53" t="str">
        <f>IF(ISTEXT(Tabla15[[#This Row],[CARRERA]]),Tabla15[[#This Row],[CARRERA]],Tabla15[[#This Row],[STATUS]])</f>
        <v>ESTATUTO SIMPLIFICADO</v>
      </c>
      <c r="L306" s="63">
        <v>18000</v>
      </c>
      <c r="M306" s="66">
        <v>0</v>
      </c>
      <c r="N306" s="63">
        <v>547.20000000000005</v>
      </c>
      <c r="O306" s="63">
        <v>516.6</v>
      </c>
      <c r="P306" s="29">
        <f>ROUND(Tabla15[[#This Row],[sbruto]]-Tabla15[[#This Row],[sneto]]-Tabla15[[#This Row],[ISR]]-Tabla15[[#This Row],[SFS]]-Tabla15[[#This Row],[AFP]],2)</f>
        <v>25</v>
      </c>
      <c r="Q306" s="63">
        <v>16911.2</v>
      </c>
      <c r="R306" s="53" t="str">
        <f>_xlfn.XLOOKUP(Tabla15[[#This Row],[cedula]],Tabla8[Numero Documento],Tabla8[Gen])</f>
        <v>M</v>
      </c>
      <c r="S306" s="53" t="str">
        <f>_xlfn.XLOOKUP(Tabla15[[#This Row],[cedula]],Tabla8[Numero Documento],Tabla8[Lugar Designado Codigo])</f>
        <v>01.83.02</v>
      </c>
    </row>
    <row r="307" spans="1:19">
      <c r="A307" s="53" t="s">
        <v>3049</v>
      </c>
      <c r="B307" s="53" t="s">
        <v>3424</v>
      </c>
      <c r="C307" s="53" t="s">
        <v>3084</v>
      </c>
      <c r="D307" s="53" t="str">
        <f>Tabla15[[#This Row],[cedula]]&amp;Tabla15[[#This Row],[prog]]&amp;LEFT(Tabla15[[#This Row],[tipo]],3)</f>
        <v>0100105127301FIJ</v>
      </c>
      <c r="E307" s="53" t="s">
        <v>3423</v>
      </c>
      <c r="F307" s="53" t="s">
        <v>8</v>
      </c>
      <c r="G307" s="53" t="str">
        <f>_xlfn.XLOOKUP(Tabla15[[#This Row],[cedula]],Tabla8[Numero Documento],Tabla8[Lugar Designado])</f>
        <v>VICEMINISTERIO DE CREATIVIDAD Y FORMACION ARTISTICA</v>
      </c>
      <c r="H307" s="53" t="s">
        <v>11</v>
      </c>
      <c r="I307" s="62"/>
      <c r="J307" s="53" t="str">
        <f>_xlfn.XLOOKUP(Tabla15[[#This Row],[cargo]],Tabla612[CARGO],Tabla612[CATEGORIA DEL SERVIDOR],"FIJO")</f>
        <v>ESTATUTO SIMPLIFICADO</v>
      </c>
      <c r="K307" s="53" t="str">
        <f>IF(ISTEXT(Tabla15[[#This Row],[CARRERA]]),Tabla15[[#This Row],[CARRERA]],Tabla15[[#This Row],[STATUS]])</f>
        <v>ESTATUTO SIMPLIFICADO</v>
      </c>
      <c r="L307" s="63">
        <v>17000</v>
      </c>
      <c r="M307" s="67">
        <v>0</v>
      </c>
      <c r="N307" s="63">
        <v>516.79999999999995</v>
      </c>
      <c r="O307" s="63">
        <v>487.9</v>
      </c>
      <c r="P307" s="29">
        <f>ROUND(Tabla15[[#This Row],[sbruto]]-Tabla15[[#This Row],[sneto]]-Tabla15[[#This Row],[ISR]]-Tabla15[[#This Row],[SFS]]-Tabla15[[#This Row],[AFP]],2)</f>
        <v>25</v>
      </c>
      <c r="Q307" s="63">
        <v>15970.3</v>
      </c>
      <c r="R307" s="53" t="str">
        <f>_xlfn.XLOOKUP(Tabla15[[#This Row],[cedula]],Tabla8[Numero Documento],Tabla8[Gen])</f>
        <v>F</v>
      </c>
      <c r="S307" s="53" t="str">
        <f>_xlfn.XLOOKUP(Tabla15[[#This Row],[cedula]],Tabla8[Numero Documento],Tabla8[Lugar Designado Codigo])</f>
        <v>01.83.02</v>
      </c>
    </row>
    <row r="308" spans="1:19">
      <c r="A308" s="53" t="s">
        <v>3049</v>
      </c>
      <c r="B308" s="53" t="s">
        <v>2176</v>
      </c>
      <c r="C308" s="53" t="s">
        <v>3084</v>
      </c>
      <c r="D308" s="53" t="str">
        <f>Tabla15[[#This Row],[cedula]]&amp;Tabla15[[#This Row],[prog]]&amp;LEFT(Tabla15[[#This Row],[tipo]],3)</f>
        <v>4022492447801FIJ</v>
      </c>
      <c r="E308" s="53" t="s">
        <v>936</v>
      </c>
      <c r="F308" s="53" t="s">
        <v>75</v>
      </c>
      <c r="G308" s="53" t="str">
        <f>_xlfn.XLOOKUP(Tabla15[[#This Row],[cedula]],Tabla8[Numero Documento],Tabla8[Lugar Designado])</f>
        <v>VICEMINISTERIO DE CREATIVIDAD Y FORMACION ARTISTICA</v>
      </c>
      <c r="H308" s="53" t="s">
        <v>11</v>
      </c>
      <c r="I308" s="62"/>
      <c r="J308" s="53" t="str">
        <f>_xlfn.XLOOKUP(Tabla15[[#This Row],[cargo]],Tabla612[CARGO],Tabla612[CATEGORIA DEL SERVIDOR],"FIJO")</f>
        <v>FIJO</v>
      </c>
      <c r="K308" s="53" t="str">
        <f>IF(ISTEXT(Tabla15[[#This Row],[CARRERA]]),Tabla15[[#This Row],[CARRERA]],Tabla15[[#This Row],[STATUS]])</f>
        <v>FIJO</v>
      </c>
      <c r="L308" s="63">
        <v>16500</v>
      </c>
      <c r="M308" s="66">
        <v>0</v>
      </c>
      <c r="N308" s="63">
        <v>501.6</v>
      </c>
      <c r="O308" s="63">
        <v>473.55</v>
      </c>
      <c r="P308" s="29">
        <f>ROUND(Tabla15[[#This Row],[sbruto]]-Tabla15[[#This Row],[sneto]]-Tabla15[[#This Row],[ISR]]-Tabla15[[#This Row],[SFS]]-Tabla15[[#This Row],[AFP]],2)</f>
        <v>25</v>
      </c>
      <c r="Q308" s="63">
        <v>15499.85</v>
      </c>
      <c r="R308" s="53" t="str">
        <f>_xlfn.XLOOKUP(Tabla15[[#This Row],[cedula]],Tabla8[Numero Documento],Tabla8[Gen])</f>
        <v>M</v>
      </c>
      <c r="S308" s="53" t="str">
        <f>_xlfn.XLOOKUP(Tabla15[[#This Row],[cedula]],Tabla8[Numero Documento],Tabla8[Lugar Designado Codigo])</f>
        <v>01.83.02</v>
      </c>
    </row>
    <row r="309" spans="1:19">
      <c r="A309" s="53" t="s">
        <v>3049</v>
      </c>
      <c r="B309" s="53" t="s">
        <v>2197</v>
      </c>
      <c r="C309" s="53" t="s">
        <v>3084</v>
      </c>
      <c r="D309" s="53" t="str">
        <f>Tabla15[[#This Row],[cedula]]&amp;Tabla15[[#This Row],[prog]]&amp;LEFT(Tabla15[[#This Row],[tipo]],3)</f>
        <v>0011269942601FIJ</v>
      </c>
      <c r="E309" s="53" t="s">
        <v>941</v>
      </c>
      <c r="F309" s="53" t="s">
        <v>102</v>
      </c>
      <c r="G309" s="53" t="str">
        <f>_xlfn.XLOOKUP(Tabla15[[#This Row],[cedula]],Tabla8[Numero Documento],Tabla8[Lugar Designado])</f>
        <v>VICEMINISTERIO DE CREATIVIDAD Y FORMACION ARTISTICA</v>
      </c>
      <c r="H309" s="53" t="s">
        <v>11</v>
      </c>
      <c r="I309" s="62"/>
      <c r="J309" s="53" t="str">
        <f>_xlfn.XLOOKUP(Tabla15[[#This Row],[cargo]],Tabla612[CARGO],Tabla612[CATEGORIA DEL SERVIDOR],"FIJO")</f>
        <v>FIJO</v>
      </c>
      <c r="K309" s="53" t="str">
        <f>IF(ISTEXT(Tabla15[[#This Row],[CARRERA]]),Tabla15[[#This Row],[CARRERA]],Tabla15[[#This Row],[STATUS]])</f>
        <v>FIJO</v>
      </c>
      <c r="L309" s="63">
        <v>16500</v>
      </c>
      <c r="M309" s="65">
        <v>0</v>
      </c>
      <c r="N309" s="63">
        <v>501.6</v>
      </c>
      <c r="O309" s="63">
        <v>473.55</v>
      </c>
      <c r="P309" s="29">
        <f>ROUND(Tabla15[[#This Row],[sbruto]]-Tabla15[[#This Row],[sneto]]-Tabla15[[#This Row],[ISR]]-Tabla15[[#This Row],[SFS]]-Tabla15[[#This Row],[AFP]],2)</f>
        <v>25</v>
      </c>
      <c r="Q309" s="63">
        <v>15499.85</v>
      </c>
      <c r="R309" s="53" t="str">
        <f>_xlfn.XLOOKUP(Tabla15[[#This Row],[cedula]],Tabla8[Numero Documento],Tabla8[Gen])</f>
        <v>M</v>
      </c>
      <c r="S309" s="53" t="str">
        <f>_xlfn.XLOOKUP(Tabla15[[#This Row],[cedula]],Tabla8[Numero Documento],Tabla8[Lugar Designado Codigo])</f>
        <v>01.83.02</v>
      </c>
    </row>
    <row r="310" spans="1:19">
      <c r="A310" s="53" t="s">
        <v>3049</v>
      </c>
      <c r="B310" s="53" t="s">
        <v>2221</v>
      </c>
      <c r="C310" s="53" t="s">
        <v>3084</v>
      </c>
      <c r="D310" s="53" t="str">
        <f>Tabla15[[#This Row],[cedula]]&amp;Tabla15[[#This Row],[prog]]&amp;LEFT(Tabla15[[#This Row],[tipo]],3)</f>
        <v>0010033730201FIJ</v>
      </c>
      <c r="E310" s="53" t="s">
        <v>1916</v>
      </c>
      <c r="F310" s="53" t="s">
        <v>27</v>
      </c>
      <c r="G310" s="53" t="str">
        <f>_xlfn.XLOOKUP(Tabla15[[#This Row],[cedula]],Tabla8[Numero Documento],Tabla8[Lugar Designado])</f>
        <v>VICEMINISTERIO DE CREATIVIDAD Y FORMACION ARTISTICA</v>
      </c>
      <c r="H310" s="53" t="s">
        <v>11</v>
      </c>
      <c r="I310" s="62"/>
      <c r="J310" s="53" t="str">
        <f>_xlfn.XLOOKUP(Tabla15[[#This Row],[cargo]],Tabla612[CARGO],Tabla612[CATEGORIA DEL SERVIDOR],"FIJO")</f>
        <v>ESTATUTO SIMPLIFICADO</v>
      </c>
      <c r="K310" s="53" t="str">
        <f>IF(ISTEXT(Tabla15[[#This Row],[CARRERA]]),Tabla15[[#This Row],[CARRERA]],Tabla15[[#This Row],[STATUS]])</f>
        <v>ESTATUTO SIMPLIFICADO</v>
      </c>
      <c r="L310" s="63">
        <v>16500</v>
      </c>
      <c r="M310" s="66">
        <v>0</v>
      </c>
      <c r="N310" s="63">
        <v>501.6</v>
      </c>
      <c r="O310" s="63">
        <v>473.55</v>
      </c>
      <c r="P310" s="29">
        <f>ROUND(Tabla15[[#This Row],[sbruto]]-Tabla15[[#This Row],[sneto]]-Tabla15[[#This Row],[ISR]]-Tabla15[[#This Row],[SFS]]-Tabla15[[#This Row],[AFP]],2)</f>
        <v>25</v>
      </c>
      <c r="Q310" s="63">
        <v>15499.85</v>
      </c>
      <c r="R310" s="53" t="str">
        <f>_xlfn.XLOOKUP(Tabla15[[#This Row],[cedula]],Tabla8[Numero Documento],Tabla8[Gen])</f>
        <v>M</v>
      </c>
      <c r="S310" s="53" t="str">
        <f>_xlfn.XLOOKUP(Tabla15[[#This Row],[cedula]],Tabla8[Numero Documento],Tabla8[Lugar Designado Codigo])</f>
        <v>01.83.02</v>
      </c>
    </row>
    <row r="311" spans="1:19">
      <c r="A311" s="53" t="s">
        <v>3049</v>
      </c>
      <c r="B311" s="53" t="s">
        <v>2014</v>
      </c>
      <c r="C311" s="53" t="s">
        <v>3084</v>
      </c>
      <c r="D311" s="53" t="str">
        <f>Tabla15[[#This Row],[cedula]]&amp;Tabla15[[#This Row],[prog]]&amp;LEFT(Tabla15[[#This Row],[tipo]],3)</f>
        <v>0011050261401FIJ</v>
      </c>
      <c r="E311" s="53" t="s">
        <v>1604</v>
      </c>
      <c r="F311" s="53" t="s">
        <v>8</v>
      </c>
      <c r="G311" s="53" t="str">
        <f>_xlfn.XLOOKUP(Tabla15[[#This Row],[cedula]],Tabla8[Numero Documento],Tabla8[Lugar Designado])</f>
        <v>VICEMINISTERIO DE CREATIVIDAD Y FORMACION ARTISTICA</v>
      </c>
      <c r="H311" s="53" t="s">
        <v>11</v>
      </c>
      <c r="I311" s="62"/>
      <c r="J311" s="53" t="str">
        <f>_xlfn.XLOOKUP(Tabla15[[#This Row],[cargo]],Tabla612[CARGO],Tabla612[CATEGORIA DEL SERVIDOR],"FIJO")</f>
        <v>ESTATUTO SIMPLIFICADO</v>
      </c>
      <c r="K311" s="53" t="str">
        <f>IF(ISTEXT(Tabla15[[#This Row],[CARRERA]]),Tabla15[[#This Row],[CARRERA]],Tabla15[[#This Row],[STATUS]])</f>
        <v>ESTATUTO SIMPLIFICADO</v>
      </c>
      <c r="L311" s="63">
        <v>15000</v>
      </c>
      <c r="M311" s="67">
        <v>0</v>
      </c>
      <c r="N311" s="63">
        <v>456</v>
      </c>
      <c r="O311" s="63">
        <v>430.5</v>
      </c>
      <c r="P311" s="29">
        <f>ROUND(Tabla15[[#This Row],[sbruto]]-Tabla15[[#This Row],[sneto]]-Tabla15[[#This Row],[ISR]]-Tabla15[[#This Row],[SFS]]-Tabla15[[#This Row],[AFP]],2)</f>
        <v>25</v>
      </c>
      <c r="Q311" s="63">
        <v>14088.5</v>
      </c>
      <c r="R311" s="53" t="str">
        <f>_xlfn.XLOOKUP(Tabla15[[#This Row],[cedula]],Tabla8[Numero Documento],Tabla8[Gen])</f>
        <v>F</v>
      </c>
      <c r="S311" s="53" t="str">
        <f>_xlfn.XLOOKUP(Tabla15[[#This Row],[cedula]],Tabla8[Numero Documento],Tabla8[Lugar Designado Codigo])</f>
        <v>01.83.02</v>
      </c>
    </row>
    <row r="312" spans="1:19">
      <c r="A312" s="53" t="s">
        <v>3049</v>
      </c>
      <c r="B312" s="53" t="s">
        <v>2083</v>
      </c>
      <c r="C312" s="53" t="s">
        <v>3084</v>
      </c>
      <c r="D312" s="53" t="str">
        <f>Tabla15[[#This Row],[cedula]]&amp;Tabla15[[#This Row],[prog]]&amp;LEFT(Tabla15[[#This Row],[tipo]],3)</f>
        <v>0810005341501FIJ</v>
      </c>
      <c r="E312" s="53" t="s">
        <v>918</v>
      </c>
      <c r="F312" s="53" t="s">
        <v>111</v>
      </c>
      <c r="G312" s="53" t="str">
        <f>_xlfn.XLOOKUP(Tabla15[[#This Row],[cedula]],Tabla8[Numero Documento],Tabla8[Lugar Designado])</f>
        <v>VICEMINISTERIO DE CREATIVIDAD Y FORMACION ARTISTICA</v>
      </c>
      <c r="H312" s="53" t="s">
        <v>11</v>
      </c>
      <c r="I312" s="62"/>
      <c r="J312" s="53" t="str">
        <f>_xlfn.XLOOKUP(Tabla15[[#This Row],[cargo]],Tabla612[CARGO],Tabla612[CATEGORIA DEL SERVIDOR],"FIJO")</f>
        <v>FIJO</v>
      </c>
      <c r="K312" s="53" t="str">
        <f>IF(ISTEXT(Tabla15[[#This Row],[CARRERA]]),Tabla15[[#This Row],[CARRERA]],Tabla15[[#This Row],[STATUS]])</f>
        <v>FIJO</v>
      </c>
      <c r="L312" s="63">
        <v>14300</v>
      </c>
      <c r="M312" s="67">
        <v>0</v>
      </c>
      <c r="N312" s="63">
        <v>434.72</v>
      </c>
      <c r="O312" s="63">
        <v>410.41</v>
      </c>
      <c r="P312" s="29">
        <f>ROUND(Tabla15[[#This Row],[sbruto]]-Tabla15[[#This Row],[sneto]]-Tabla15[[#This Row],[ISR]]-Tabla15[[#This Row],[SFS]]-Tabla15[[#This Row],[AFP]],2)</f>
        <v>25</v>
      </c>
      <c r="Q312" s="63">
        <v>13429.87</v>
      </c>
      <c r="R312" s="53" t="str">
        <f>_xlfn.XLOOKUP(Tabla15[[#This Row],[cedula]],Tabla8[Numero Documento],Tabla8[Gen])</f>
        <v>M</v>
      </c>
      <c r="S312" s="53" t="str">
        <f>_xlfn.XLOOKUP(Tabla15[[#This Row],[cedula]],Tabla8[Numero Documento],Tabla8[Lugar Designado Codigo])</f>
        <v>01.83.02</v>
      </c>
    </row>
    <row r="313" spans="1:19">
      <c r="A313" s="53" t="s">
        <v>3049</v>
      </c>
      <c r="B313" s="53" t="s">
        <v>2119</v>
      </c>
      <c r="C313" s="53" t="s">
        <v>3084</v>
      </c>
      <c r="D313" s="53" t="str">
        <f>Tabla15[[#This Row],[cedula]]&amp;Tabla15[[#This Row],[prog]]&amp;LEFT(Tabla15[[#This Row],[tipo]],3)</f>
        <v>0550034389101FIJ</v>
      </c>
      <c r="E313" s="53" t="s">
        <v>925</v>
      </c>
      <c r="F313" s="53" t="s">
        <v>111</v>
      </c>
      <c r="G313" s="53" t="str">
        <f>_xlfn.XLOOKUP(Tabla15[[#This Row],[cedula]],Tabla8[Numero Documento],Tabla8[Lugar Designado])</f>
        <v>VICEMINISTERIO DE CREATIVIDAD Y FORMACION ARTISTICA</v>
      </c>
      <c r="H313" s="53" t="s">
        <v>11</v>
      </c>
      <c r="I313" s="62"/>
      <c r="J313" s="53" t="str">
        <f>_xlfn.XLOOKUP(Tabla15[[#This Row],[cargo]],Tabla612[CARGO],Tabla612[CATEGORIA DEL SERVIDOR],"FIJO")</f>
        <v>FIJO</v>
      </c>
      <c r="K313" s="53" t="str">
        <f>IF(ISTEXT(Tabla15[[#This Row],[CARRERA]]),Tabla15[[#This Row],[CARRERA]],Tabla15[[#This Row],[STATUS]])</f>
        <v>FIJO</v>
      </c>
      <c r="L313" s="63">
        <v>14300</v>
      </c>
      <c r="M313" s="65">
        <v>0</v>
      </c>
      <c r="N313" s="63">
        <v>434.72</v>
      </c>
      <c r="O313" s="63">
        <v>410.41</v>
      </c>
      <c r="P313" s="29">
        <f>ROUND(Tabla15[[#This Row],[sbruto]]-Tabla15[[#This Row],[sneto]]-Tabla15[[#This Row],[ISR]]-Tabla15[[#This Row],[SFS]]-Tabla15[[#This Row],[AFP]],2)</f>
        <v>2693.15</v>
      </c>
      <c r="Q313" s="63">
        <v>10761.72</v>
      </c>
      <c r="R313" s="53" t="str">
        <f>_xlfn.XLOOKUP(Tabla15[[#This Row],[cedula]],Tabla8[Numero Documento],Tabla8[Gen])</f>
        <v>M</v>
      </c>
      <c r="S313" s="53" t="str">
        <f>_xlfn.XLOOKUP(Tabla15[[#This Row],[cedula]],Tabla8[Numero Documento],Tabla8[Lugar Designado Codigo])</f>
        <v>01.83.02</v>
      </c>
    </row>
    <row r="314" spans="1:19">
      <c r="A314" s="53" t="s">
        <v>3049</v>
      </c>
      <c r="B314" s="53" t="s">
        <v>2075</v>
      </c>
      <c r="C314" s="53" t="s">
        <v>3084</v>
      </c>
      <c r="D314" s="53" t="str">
        <f>Tabla15[[#This Row],[cedula]]&amp;Tabla15[[#This Row],[prog]]&amp;LEFT(Tabla15[[#This Row],[tipo]],3)</f>
        <v>0010244450201FIJ</v>
      </c>
      <c r="E314" s="53" t="s">
        <v>917</v>
      </c>
      <c r="F314" s="53" t="s">
        <v>111</v>
      </c>
      <c r="G314" s="53" t="str">
        <f>_xlfn.XLOOKUP(Tabla15[[#This Row],[cedula]],Tabla8[Numero Documento],Tabla8[Lugar Designado])</f>
        <v>VICEMINISTERIO DE CREATIVIDAD Y FORMACION ARTISTICA</v>
      </c>
      <c r="H314" s="53" t="s">
        <v>11</v>
      </c>
      <c r="I314" s="62"/>
      <c r="J314" s="53" t="str">
        <f>_xlfn.XLOOKUP(Tabla15[[#This Row],[cargo]],Tabla612[CARGO],Tabla612[CATEGORIA DEL SERVIDOR],"FIJO")</f>
        <v>FIJO</v>
      </c>
      <c r="K314" s="53" t="str">
        <f>IF(ISTEXT(Tabla15[[#This Row],[CARRERA]]),Tabla15[[#This Row],[CARRERA]],Tabla15[[#This Row],[STATUS]])</f>
        <v>FIJO</v>
      </c>
      <c r="L314" s="63">
        <v>13200</v>
      </c>
      <c r="M314" s="66">
        <v>0</v>
      </c>
      <c r="N314" s="63">
        <v>401.28</v>
      </c>
      <c r="O314" s="63">
        <v>378.84</v>
      </c>
      <c r="P314" s="29">
        <f>ROUND(Tabla15[[#This Row],[sbruto]]-Tabla15[[#This Row],[sneto]]-Tabla15[[#This Row],[ISR]]-Tabla15[[#This Row],[SFS]]-Tabla15[[#This Row],[AFP]],2)</f>
        <v>2571</v>
      </c>
      <c r="Q314" s="63">
        <v>9848.8799999999992</v>
      </c>
      <c r="R314" s="53" t="str">
        <f>_xlfn.XLOOKUP(Tabla15[[#This Row],[cedula]],Tabla8[Numero Documento],Tabla8[Gen])</f>
        <v>F</v>
      </c>
      <c r="S314" s="53" t="str">
        <f>_xlfn.XLOOKUP(Tabla15[[#This Row],[cedula]],Tabla8[Numero Documento],Tabla8[Lugar Designado Codigo])</f>
        <v>01.83.02</v>
      </c>
    </row>
    <row r="315" spans="1:19">
      <c r="A315" s="53" t="s">
        <v>3049</v>
      </c>
      <c r="B315" s="53" t="s">
        <v>2132</v>
      </c>
      <c r="C315" s="53" t="s">
        <v>3084</v>
      </c>
      <c r="D315" s="53" t="str">
        <f>Tabla15[[#This Row],[cedula]]&amp;Tabla15[[#This Row],[prog]]&amp;LEFT(Tabla15[[#This Row],[tipo]],3)</f>
        <v>4022105053301FIJ</v>
      </c>
      <c r="E315" s="53" t="s">
        <v>926</v>
      </c>
      <c r="F315" s="53" t="s">
        <v>75</v>
      </c>
      <c r="G315" s="53" t="str">
        <f>_xlfn.XLOOKUP(Tabla15[[#This Row],[cedula]],Tabla8[Numero Documento],Tabla8[Lugar Designado])</f>
        <v>VICEMINISTERIO DE CREATIVIDAD Y FORMACION ARTISTICA</v>
      </c>
      <c r="H315" s="53" t="s">
        <v>11</v>
      </c>
      <c r="I315" s="62"/>
      <c r="J315" s="53" t="str">
        <f>_xlfn.XLOOKUP(Tabla15[[#This Row],[cargo]],Tabla612[CARGO],Tabla612[CATEGORIA DEL SERVIDOR],"FIJO")</f>
        <v>FIJO</v>
      </c>
      <c r="K315" s="53" t="str">
        <f>IF(ISTEXT(Tabla15[[#This Row],[CARRERA]]),Tabla15[[#This Row],[CARRERA]],Tabla15[[#This Row],[STATUS]])</f>
        <v>FIJO</v>
      </c>
      <c r="L315" s="63">
        <v>13200</v>
      </c>
      <c r="M315" s="67">
        <v>0</v>
      </c>
      <c r="N315" s="63">
        <v>401.28</v>
      </c>
      <c r="O315" s="63">
        <v>378.84</v>
      </c>
      <c r="P315" s="29">
        <f>ROUND(Tabla15[[#This Row],[sbruto]]-Tabla15[[#This Row],[sneto]]-Tabla15[[#This Row],[ISR]]-Tabla15[[#This Row],[SFS]]-Tabla15[[#This Row],[AFP]],2)</f>
        <v>25</v>
      </c>
      <c r="Q315" s="63">
        <v>12394.88</v>
      </c>
      <c r="R315" s="53" t="str">
        <f>_xlfn.XLOOKUP(Tabla15[[#This Row],[cedula]],Tabla8[Numero Documento],Tabla8[Gen])</f>
        <v>M</v>
      </c>
      <c r="S315" s="53" t="str">
        <f>_xlfn.XLOOKUP(Tabla15[[#This Row],[cedula]],Tabla8[Numero Documento],Tabla8[Lugar Designado Codigo])</f>
        <v>01.83.02</v>
      </c>
    </row>
    <row r="316" spans="1:19">
      <c r="A316" s="53" t="s">
        <v>3049</v>
      </c>
      <c r="B316" s="53" t="s">
        <v>2279</v>
      </c>
      <c r="C316" s="53" t="s">
        <v>3084</v>
      </c>
      <c r="D316" s="53" t="str">
        <f>Tabla15[[#This Row],[cedula]]&amp;Tabla15[[#This Row],[prog]]&amp;LEFT(Tabla15[[#This Row],[tipo]],3)</f>
        <v>0011551870601FIJ</v>
      </c>
      <c r="E316" s="53" t="s">
        <v>950</v>
      </c>
      <c r="F316" s="53" t="s">
        <v>75</v>
      </c>
      <c r="G316" s="53" t="str">
        <f>_xlfn.XLOOKUP(Tabla15[[#This Row],[cedula]],Tabla8[Numero Documento],Tabla8[Lugar Designado])</f>
        <v>VICEMINISTERIO DE CREATIVIDAD Y FORMACION ARTISTICA</v>
      </c>
      <c r="H316" s="53" t="s">
        <v>11</v>
      </c>
      <c r="I316" s="62"/>
      <c r="J316" s="53" t="str">
        <f>_xlfn.XLOOKUP(Tabla15[[#This Row],[cargo]],Tabla612[CARGO],Tabla612[CATEGORIA DEL SERVIDOR],"FIJO")</f>
        <v>FIJO</v>
      </c>
      <c r="K316" s="53" t="str">
        <f>IF(ISTEXT(Tabla15[[#This Row],[CARRERA]]),Tabla15[[#This Row],[CARRERA]],Tabla15[[#This Row],[STATUS]])</f>
        <v>FIJO</v>
      </c>
      <c r="L316" s="63">
        <v>12375</v>
      </c>
      <c r="M316" s="65">
        <v>0</v>
      </c>
      <c r="N316" s="63">
        <v>376.2</v>
      </c>
      <c r="O316" s="63">
        <v>355.16</v>
      </c>
      <c r="P316" s="29">
        <f>ROUND(Tabla15[[#This Row],[sbruto]]-Tabla15[[#This Row],[sneto]]-Tabla15[[#This Row],[ISR]]-Tabla15[[#This Row],[SFS]]-Tabla15[[#This Row],[AFP]],2)</f>
        <v>25</v>
      </c>
      <c r="Q316" s="63">
        <v>11618.64</v>
      </c>
      <c r="R316" s="53" t="str">
        <f>_xlfn.XLOOKUP(Tabla15[[#This Row],[cedula]],Tabla8[Numero Documento],Tabla8[Gen])</f>
        <v>F</v>
      </c>
      <c r="S316" s="53" t="str">
        <f>_xlfn.XLOOKUP(Tabla15[[#This Row],[cedula]],Tabla8[Numero Documento],Tabla8[Lugar Designado Codigo])</f>
        <v>01.83.02</v>
      </c>
    </row>
    <row r="317" spans="1:19">
      <c r="A317" s="53" t="s">
        <v>3049</v>
      </c>
      <c r="B317" s="53" t="s">
        <v>2060</v>
      </c>
      <c r="C317" s="53" t="s">
        <v>3084</v>
      </c>
      <c r="D317" s="53" t="str">
        <f>Tabla15[[#This Row],[cedula]]&amp;Tabla15[[#This Row],[prog]]&amp;LEFT(Tabla15[[#This Row],[tipo]],3)</f>
        <v>0930012317201FIJ</v>
      </c>
      <c r="E317" s="53" t="s">
        <v>914</v>
      </c>
      <c r="F317" s="53" t="s">
        <v>75</v>
      </c>
      <c r="G317" s="53" t="str">
        <f>_xlfn.XLOOKUP(Tabla15[[#This Row],[cedula]],Tabla8[Numero Documento],Tabla8[Lugar Designado])</f>
        <v>VICEMINISTERIO DE CREATIVIDAD Y FORMACION ARTISTICA</v>
      </c>
      <c r="H317" s="53" t="s">
        <v>11</v>
      </c>
      <c r="I317" s="62"/>
      <c r="J317" s="53" t="str">
        <f>_xlfn.XLOOKUP(Tabla15[[#This Row],[cargo]],Tabla612[CARGO],Tabla612[CATEGORIA DEL SERVIDOR],"FIJO")</f>
        <v>FIJO</v>
      </c>
      <c r="K317" s="53" t="str">
        <f>IF(ISTEXT(Tabla15[[#This Row],[CARRERA]]),Tabla15[[#This Row],[CARRERA]],Tabla15[[#This Row],[STATUS]])</f>
        <v>FIJO</v>
      </c>
      <c r="L317" s="63">
        <v>12320</v>
      </c>
      <c r="M317" s="67">
        <v>0</v>
      </c>
      <c r="N317" s="63">
        <v>374.53</v>
      </c>
      <c r="O317" s="63">
        <v>353.58</v>
      </c>
      <c r="P317" s="29">
        <f>ROUND(Tabla15[[#This Row],[sbruto]]-Tabla15[[#This Row],[sneto]]-Tabla15[[#This Row],[ISR]]-Tabla15[[#This Row],[SFS]]-Tabla15[[#This Row],[AFP]],2)</f>
        <v>8781.2999999999993</v>
      </c>
      <c r="Q317" s="63">
        <v>2810.59</v>
      </c>
      <c r="R317" s="53" t="str">
        <f>_xlfn.XLOOKUP(Tabla15[[#This Row],[cedula]],Tabla8[Numero Documento],Tabla8[Gen])</f>
        <v>F</v>
      </c>
      <c r="S317" s="53" t="str">
        <f>_xlfn.XLOOKUP(Tabla15[[#This Row],[cedula]],Tabla8[Numero Documento],Tabla8[Lugar Designado Codigo])</f>
        <v>01.83.02</v>
      </c>
    </row>
    <row r="318" spans="1:19">
      <c r="A318" s="53" t="s">
        <v>3049</v>
      </c>
      <c r="B318" s="53" t="s">
        <v>2192</v>
      </c>
      <c r="C318" s="53" t="s">
        <v>3084</v>
      </c>
      <c r="D318" s="53" t="str">
        <f>Tabla15[[#This Row],[cedula]]&amp;Tabla15[[#This Row],[prog]]&amp;LEFT(Tabla15[[#This Row],[tipo]],3)</f>
        <v>0010287266001FIJ</v>
      </c>
      <c r="E318" s="53" t="s">
        <v>939</v>
      </c>
      <c r="F318" s="53" t="s">
        <v>940</v>
      </c>
      <c r="G318" s="53" t="str">
        <f>_xlfn.XLOOKUP(Tabla15[[#This Row],[cedula]],Tabla8[Numero Documento],Tabla8[Lugar Designado])</f>
        <v>VICEMINISTERIO DE CREATIVIDAD Y FORMACION ARTISTICA</v>
      </c>
      <c r="H318" s="53" t="s">
        <v>11</v>
      </c>
      <c r="I318" s="62"/>
      <c r="J318" s="53" t="str">
        <f>_xlfn.XLOOKUP(Tabla15[[#This Row],[cargo]],Tabla612[CARGO],Tabla612[CATEGORIA DEL SERVIDOR],"FIJO")</f>
        <v>FIJO</v>
      </c>
      <c r="K318" s="53" t="str">
        <f>IF(ISTEXT(Tabla15[[#This Row],[CARRERA]]),Tabla15[[#This Row],[CARRERA]],Tabla15[[#This Row],[STATUS]])</f>
        <v>FIJO</v>
      </c>
      <c r="L318" s="63">
        <v>11400.33</v>
      </c>
      <c r="M318" s="66">
        <v>0</v>
      </c>
      <c r="N318" s="63">
        <v>346.57</v>
      </c>
      <c r="O318" s="63">
        <v>327.19</v>
      </c>
      <c r="P318" s="29">
        <f>ROUND(Tabla15[[#This Row],[sbruto]]-Tabla15[[#This Row],[sneto]]-Tabla15[[#This Row],[ISR]]-Tabla15[[#This Row],[SFS]]-Tabla15[[#This Row],[AFP]],2)</f>
        <v>3735.05</v>
      </c>
      <c r="Q318" s="63">
        <v>6991.52</v>
      </c>
      <c r="R318" s="53" t="str">
        <f>_xlfn.XLOOKUP(Tabla15[[#This Row],[cedula]],Tabla8[Numero Documento],Tabla8[Gen])</f>
        <v>F</v>
      </c>
      <c r="S318" s="53" t="str">
        <f>_xlfn.XLOOKUP(Tabla15[[#This Row],[cedula]],Tabla8[Numero Documento],Tabla8[Lugar Designado Codigo])</f>
        <v>01.83.02</v>
      </c>
    </row>
    <row r="319" spans="1:19">
      <c r="A319" s="53" t="s">
        <v>3049</v>
      </c>
      <c r="B319" s="53" t="s">
        <v>2047</v>
      </c>
      <c r="C319" s="53" t="s">
        <v>3084</v>
      </c>
      <c r="D319" s="53" t="str">
        <f>Tabla15[[#This Row],[cedula]]&amp;Tabla15[[#This Row],[prog]]&amp;LEFT(Tabla15[[#This Row],[tipo]],3)</f>
        <v>0330008380901FIJ</v>
      </c>
      <c r="E319" s="53" t="s">
        <v>913</v>
      </c>
      <c r="F319" s="53" t="s">
        <v>111</v>
      </c>
      <c r="G319" s="53" t="str">
        <f>_xlfn.XLOOKUP(Tabla15[[#This Row],[cedula]],Tabla8[Numero Documento],Tabla8[Lugar Designado])</f>
        <v>VICEMINISTERIO DE CREATIVIDAD Y FORMACION ARTISTICA</v>
      </c>
      <c r="H319" s="53" t="s">
        <v>11</v>
      </c>
      <c r="I319" s="62"/>
      <c r="J319" s="53" t="str">
        <f>_xlfn.XLOOKUP(Tabla15[[#This Row],[cargo]],Tabla612[CARGO],Tabla612[CATEGORIA DEL SERVIDOR],"FIJO")</f>
        <v>FIJO</v>
      </c>
      <c r="K319" s="53" t="str">
        <f>IF(ISTEXT(Tabla15[[#This Row],[CARRERA]]),Tabla15[[#This Row],[CARRERA]],Tabla15[[#This Row],[STATUS]])</f>
        <v>FIJO</v>
      </c>
      <c r="L319" s="63">
        <v>11000</v>
      </c>
      <c r="M319" s="67">
        <v>0</v>
      </c>
      <c r="N319" s="63">
        <v>334.4</v>
      </c>
      <c r="O319" s="63">
        <v>315.7</v>
      </c>
      <c r="P319" s="29">
        <f>ROUND(Tabla15[[#This Row],[sbruto]]-Tabla15[[#This Row],[sneto]]-Tabla15[[#This Row],[ISR]]-Tabla15[[#This Row],[SFS]]-Tabla15[[#This Row],[AFP]],2)</f>
        <v>25</v>
      </c>
      <c r="Q319" s="63">
        <v>10324.9</v>
      </c>
      <c r="R319" s="53" t="str">
        <f>_xlfn.XLOOKUP(Tabla15[[#This Row],[cedula]],Tabla8[Numero Documento],Tabla8[Gen])</f>
        <v>M</v>
      </c>
      <c r="S319" s="53" t="str">
        <f>_xlfn.XLOOKUP(Tabla15[[#This Row],[cedula]],Tabla8[Numero Documento],Tabla8[Lugar Designado Codigo])</f>
        <v>01.83.02</v>
      </c>
    </row>
    <row r="320" spans="1:19">
      <c r="A320" s="53" t="s">
        <v>3049</v>
      </c>
      <c r="B320" s="53" t="s">
        <v>2045</v>
      </c>
      <c r="C320" s="53" t="s">
        <v>3084</v>
      </c>
      <c r="D320" s="53" t="str">
        <f>Tabla15[[#This Row],[cedula]]&amp;Tabla15[[#This Row],[prog]]&amp;LEFT(Tabla15[[#This Row],[tipo]],3)</f>
        <v>0930026327501FIJ</v>
      </c>
      <c r="E320" s="53" t="s">
        <v>912</v>
      </c>
      <c r="F320" s="53" t="s">
        <v>100</v>
      </c>
      <c r="G320" s="53" t="str">
        <f>_xlfn.XLOOKUP(Tabla15[[#This Row],[cedula]],Tabla8[Numero Documento],Tabla8[Lugar Designado])</f>
        <v>VICEMINISTERIO DE CREATIVIDAD Y FORMACION ARTISTICA</v>
      </c>
      <c r="H320" s="53" t="s">
        <v>11</v>
      </c>
      <c r="I320" s="62"/>
      <c r="J320" s="53" t="str">
        <f>_xlfn.XLOOKUP(Tabla15[[#This Row],[cargo]],Tabla612[CARGO],Tabla612[CATEGORIA DEL SERVIDOR],"FIJO")</f>
        <v>FIJO</v>
      </c>
      <c r="K320" s="53" t="str">
        <f>IF(ISTEXT(Tabla15[[#This Row],[CARRERA]]),Tabla15[[#This Row],[CARRERA]],Tabla15[[#This Row],[STATUS]])</f>
        <v>FIJO</v>
      </c>
      <c r="L320" s="63">
        <v>10000</v>
      </c>
      <c r="M320" s="65">
        <v>0</v>
      </c>
      <c r="N320" s="63">
        <v>304</v>
      </c>
      <c r="O320" s="63">
        <v>287</v>
      </c>
      <c r="P320" s="29">
        <f>ROUND(Tabla15[[#This Row],[sbruto]]-Tabla15[[#This Row],[sneto]]-Tabla15[[#This Row],[ISR]]-Tabla15[[#This Row],[SFS]]-Tabla15[[#This Row],[AFP]],2)</f>
        <v>25</v>
      </c>
      <c r="Q320" s="63">
        <v>9384</v>
      </c>
      <c r="R320" s="53" t="str">
        <f>_xlfn.XLOOKUP(Tabla15[[#This Row],[cedula]],Tabla8[Numero Documento],Tabla8[Gen])</f>
        <v>M</v>
      </c>
      <c r="S320" s="53" t="str">
        <f>_xlfn.XLOOKUP(Tabla15[[#This Row],[cedula]],Tabla8[Numero Documento],Tabla8[Lugar Designado Codigo])</f>
        <v>01.83.02</v>
      </c>
    </row>
    <row r="321" spans="1:19">
      <c r="A321" s="53" t="s">
        <v>3049</v>
      </c>
      <c r="B321" s="53" t="s">
        <v>2063</v>
      </c>
      <c r="C321" s="53" t="s">
        <v>3084</v>
      </c>
      <c r="D321" s="53" t="str">
        <f>Tabla15[[#This Row],[cedula]]&amp;Tabla15[[#This Row],[prog]]&amp;LEFT(Tabla15[[#This Row],[tipo]],3)</f>
        <v>0080027259301FIJ</v>
      </c>
      <c r="E321" s="53" t="s">
        <v>915</v>
      </c>
      <c r="F321" s="53" t="s">
        <v>916</v>
      </c>
      <c r="G321" s="53" t="str">
        <f>_xlfn.XLOOKUP(Tabla15[[#This Row],[cedula]],Tabla8[Numero Documento],Tabla8[Lugar Designado])</f>
        <v>VICEMINISTERIO DE CREATIVIDAD Y FORMACION ARTISTICA</v>
      </c>
      <c r="H321" s="53" t="s">
        <v>11</v>
      </c>
      <c r="I321" s="62"/>
      <c r="J321" s="53" t="str">
        <f>_xlfn.XLOOKUP(Tabla15[[#This Row],[cargo]],Tabla612[CARGO],Tabla612[CATEGORIA DEL SERVIDOR],"FIJO")</f>
        <v>FIJO</v>
      </c>
      <c r="K321" s="53" t="str">
        <f>IF(ISTEXT(Tabla15[[#This Row],[CARRERA]]),Tabla15[[#This Row],[CARRERA]],Tabla15[[#This Row],[STATUS]])</f>
        <v>FIJO</v>
      </c>
      <c r="L321" s="63">
        <v>10000</v>
      </c>
      <c r="M321" s="67">
        <v>0</v>
      </c>
      <c r="N321" s="63">
        <v>304</v>
      </c>
      <c r="O321" s="63">
        <v>287</v>
      </c>
      <c r="P321" s="29">
        <f>ROUND(Tabla15[[#This Row],[sbruto]]-Tabla15[[#This Row],[sneto]]-Tabla15[[#This Row],[ISR]]-Tabla15[[#This Row],[SFS]]-Tabla15[[#This Row],[AFP]],2)</f>
        <v>25</v>
      </c>
      <c r="Q321" s="63">
        <v>9384</v>
      </c>
      <c r="R321" s="53" t="str">
        <f>_xlfn.XLOOKUP(Tabla15[[#This Row],[cedula]],Tabla8[Numero Documento],Tabla8[Gen])</f>
        <v>F</v>
      </c>
      <c r="S321" s="53" t="str">
        <f>_xlfn.XLOOKUP(Tabla15[[#This Row],[cedula]],Tabla8[Numero Documento],Tabla8[Lugar Designado Codigo])</f>
        <v>01.83.02</v>
      </c>
    </row>
    <row r="322" spans="1:19">
      <c r="A322" s="53" t="s">
        <v>3049</v>
      </c>
      <c r="B322" s="53" t="s">
        <v>2082</v>
      </c>
      <c r="C322" s="53" t="s">
        <v>3084</v>
      </c>
      <c r="D322" s="53" t="str">
        <f>Tabla15[[#This Row],[cedula]]&amp;Tabla15[[#This Row],[prog]]&amp;LEFT(Tabla15[[#This Row],[tipo]],3)</f>
        <v>0180008175201FIJ</v>
      </c>
      <c r="E322" s="53" t="s">
        <v>1989</v>
      </c>
      <c r="F322" s="53" t="s">
        <v>8</v>
      </c>
      <c r="G322" s="53" t="str">
        <f>_xlfn.XLOOKUP(Tabla15[[#This Row],[cedula]],Tabla8[Numero Documento],Tabla8[Lugar Designado])</f>
        <v>VICEMINISTERIO DE CREATIVIDAD Y FORMACION ARTISTICA</v>
      </c>
      <c r="H322" s="53" t="s">
        <v>11</v>
      </c>
      <c r="I322" s="62"/>
      <c r="J322" s="53" t="str">
        <f>_xlfn.XLOOKUP(Tabla15[[#This Row],[cargo]],Tabla612[CARGO],Tabla612[CATEGORIA DEL SERVIDOR],"FIJO")</f>
        <v>ESTATUTO SIMPLIFICADO</v>
      </c>
      <c r="K322" s="53" t="str">
        <f>IF(ISTEXT(Tabla15[[#This Row],[CARRERA]]),Tabla15[[#This Row],[CARRERA]],Tabla15[[#This Row],[STATUS]])</f>
        <v>ESTATUTO SIMPLIFICADO</v>
      </c>
      <c r="L322" s="63">
        <v>10000</v>
      </c>
      <c r="M322" s="67">
        <v>0</v>
      </c>
      <c r="N322" s="63">
        <v>304</v>
      </c>
      <c r="O322" s="63">
        <v>287</v>
      </c>
      <c r="P322" s="29">
        <f>ROUND(Tabla15[[#This Row],[sbruto]]-Tabla15[[#This Row],[sneto]]-Tabla15[[#This Row],[ISR]]-Tabla15[[#This Row],[SFS]]-Tabla15[[#This Row],[AFP]],2)</f>
        <v>25</v>
      </c>
      <c r="Q322" s="63">
        <v>9384</v>
      </c>
      <c r="R322" s="53" t="str">
        <f>_xlfn.XLOOKUP(Tabla15[[#This Row],[cedula]],Tabla8[Numero Documento],Tabla8[Gen])</f>
        <v>F</v>
      </c>
      <c r="S322" s="53" t="str">
        <f>_xlfn.XLOOKUP(Tabla15[[#This Row],[cedula]],Tabla8[Numero Documento],Tabla8[Lugar Designado Codigo])</f>
        <v>01.83.02</v>
      </c>
    </row>
    <row r="323" spans="1:19">
      <c r="A323" s="53" t="s">
        <v>3049</v>
      </c>
      <c r="B323" s="53" t="s">
        <v>2103</v>
      </c>
      <c r="C323" s="53" t="s">
        <v>3084</v>
      </c>
      <c r="D323" s="53" t="str">
        <f>Tabla15[[#This Row],[cedula]]&amp;Tabla15[[#This Row],[prog]]&amp;LEFT(Tabla15[[#This Row],[tipo]],3)</f>
        <v>0340019582601FIJ</v>
      </c>
      <c r="E323" s="53" t="s">
        <v>919</v>
      </c>
      <c r="F323" s="53" t="s">
        <v>75</v>
      </c>
      <c r="G323" s="53" t="str">
        <f>_xlfn.XLOOKUP(Tabla15[[#This Row],[cedula]],Tabla8[Numero Documento],Tabla8[Lugar Designado])</f>
        <v>VICEMINISTERIO DE CREATIVIDAD Y FORMACION ARTISTICA</v>
      </c>
      <c r="H323" s="53" t="s">
        <v>11</v>
      </c>
      <c r="I323" s="62"/>
      <c r="J323" s="53" t="str">
        <f>_xlfn.XLOOKUP(Tabla15[[#This Row],[cargo]],Tabla612[CARGO],Tabla612[CATEGORIA DEL SERVIDOR],"FIJO")</f>
        <v>FIJO</v>
      </c>
      <c r="K323" s="53" t="str">
        <f>IF(ISTEXT(Tabla15[[#This Row],[CARRERA]]),Tabla15[[#This Row],[CARRERA]],Tabla15[[#This Row],[STATUS]])</f>
        <v>FIJO</v>
      </c>
      <c r="L323" s="63">
        <v>10000</v>
      </c>
      <c r="M323" s="66">
        <v>0</v>
      </c>
      <c r="N323" s="63">
        <v>304</v>
      </c>
      <c r="O323" s="63">
        <v>287</v>
      </c>
      <c r="P323" s="29">
        <f>ROUND(Tabla15[[#This Row],[sbruto]]-Tabla15[[#This Row],[sneto]]-Tabla15[[#This Row],[ISR]]-Tabla15[[#This Row],[SFS]]-Tabla15[[#This Row],[AFP]],2)</f>
        <v>25</v>
      </c>
      <c r="Q323" s="63">
        <v>9384</v>
      </c>
      <c r="R323" s="53" t="str">
        <f>_xlfn.XLOOKUP(Tabla15[[#This Row],[cedula]],Tabla8[Numero Documento],Tabla8[Gen])</f>
        <v>M</v>
      </c>
      <c r="S323" s="53" t="str">
        <f>_xlfn.XLOOKUP(Tabla15[[#This Row],[cedula]],Tabla8[Numero Documento],Tabla8[Lugar Designado Codigo])</f>
        <v>01.83.02</v>
      </c>
    </row>
    <row r="324" spans="1:19">
      <c r="A324" s="53" t="s">
        <v>3049</v>
      </c>
      <c r="B324" s="53" t="s">
        <v>2106</v>
      </c>
      <c r="C324" s="53" t="s">
        <v>3084</v>
      </c>
      <c r="D324" s="53" t="str">
        <f>Tabla15[[#This Row],[cedula]]&amp;Tabla15[[#This Row],[prog]]&amp;LEFT(Tabla15[[#This Row],[tipo]],3)</f>
        <v>0930067702901FIJ</v>
      </c>
      <c r="E324" s="53" t="s">
        <v>921</v>
      </c>
      <c r="F324" s="53" t="s">
        <v>75</v>
      </c>
      <c r="G324" s="53" t="str">
        <f>_xlfn.XLOOKUP(Tabla15[[#This Row],[cedula]],Tabla8[Numero Documento],Tabla8[Lugar Designado])</f>
        <v>VICEMINISTERIO DE CREATIVIDAD Y FORMACION ARTISTICA</v>
      </c>
      <c r="H324" s="53" t="s">
        <v>11</v>
      </c>
      <c r="I324" s="62"/>
      <c r="J324" s="53" t="str">
        <f>_xlfn.XLOOKUP(Tabla15[[#This Row],[cargo]],Tabla612[CARGO],Tabla612[CATEGORIA DEL SERVIDOR],"FIJO")</f>
        <v>FIJO</v>
      </c>
      <c r="K324" s="53" t="str">
        <f>IF(ISTEXT(Tabla15[[#This Row],[CARRERA]]),Tabla15[[#This Row],[CARRERA]],Tabla15[[#This Row],[STATUS]])</f>
        <v>FIJO</v>
      </c>
      <c r="L324" s="63">
        <v>10000</v>
      </c>
      <c r="M324" s="66">
        <v>0</v>
      </c>
      <c r="N324" s="63">
        <v>304</v>
      </c>
      <c r="O324" s="63">
        <v>287</v>
      </c>
      <c r="P324" s="29">
        <f>ROUND(Tabla15[[#This Row],[sbruto]]-Tabla15[[#This Row],[sneto]]-Tabla15[[#This Row],[ISR]]-Tabla15[[#This Row],[SFS]]-Tabla15[[#This Row],[AFP]],2)</f>
        <v>25</v>
      </c>
      <c r="Q324" s="63">
        <v>9384</v>
      </c>
      <c r="R324" s="53" t="str">
        <f>_xlfn.XLOOKUP(Tabla15[[#This Row],[cedula]],Tabla8[Numero Documento],Tabla8[Gen])</f>
        <v>F</v>
      </c>
      <c r="S324" s="53" t="str">
        <f>_xlfn.XLOOKUP(Tabla15[[#This Row],[cedula]],Tabla8[Numero Documento],Tabla8[Lugar Designado Codigo])</f>
        <v>01.83.02</v>
      </c>
    </row>
    <row r="325" spans="1:19">
      <c r="A325" s="53" t="s">
        <v>3049</v>
      </c>
      <c r="B325" s="53" t="s">
        <v>2113</v>
      </c>
      <c r="C325" s="53" t="s">
        <v>3084</v>
      </c>
      <c r="D325" s="53" t="str">
        <f>Tabla15[[#This Row],[cedula]]&amp;Tabla15[[#This Row],[prog]]&amp;LEFT(Tabla15[[#This Row],[tipo]],3)</f>
        <v>0010986868701FIJ</v>
      </c>
      <c r="E325" s="53" t="s">
        <v>923</v>
      </c>
      <c r="F325" s="53" t="s">
        <v>310</v>
      </c>
      <c r="G325" s="53" t="str">
        <f>_xlfn.XLOOKUP(Tabla15[[#This Row],[cedula]],Tabla8[Numero Documento],Tabla8[Lugar Designado])</f>
        <v>VICEMINISTERIO DE CREATIVIDAD Y FORMACION ARTISTICA</v>
      </c>
      <c r="H325" s="53" t="s">
        <v>11</v>
      </c>
      <c r="I325" s="62"/>
      <c r="J325" s="53" t="str">
        <f>_xlfn.XLOOKUP(Tabla15[[#This Row],[cargo]],Tabla612[CARGO],Tabla612[CATEGORIA DEL SERVIDOR],"FIJO")</f>
        <v>FIJO</v>
      </c>
      <c r="K325" s="53" t="str">
        <f>IF(ISTEXT(Tabla15[[#This Row],[CARRERA]]),Tabla15[[#This Row],[CARRERA]],Tabla15[[#This Row],[STATUS]])</f>
        <v>FIJO</v>
      </c>
      <c r="L325" s="63">
        <v>10000</v>
      </c>
      <c r="M325" s="66">
        <v>0</v>
      </c>
      <c r="N325" s="63">
        <v>304</v>
      </c>
      <c r="O325" s="63">
        <v>287</v>
      </c>
      <c r="P325" s="29">
        <f>ROUND(Tabla15[[#This Row],[sbruto]]-Tabla15[[#This Row],[sneto]]-Tabla15[[#This Row],[ISR]]-Tabla15[[#This Row],[SFS]]-Tabla15[[#This Row],[AFP]],2)</f>
        <v>5568.36</v>
      </c>
      <c r="Q325" s="63">
        <v>3840.64</v>
      </c>
      <c r="R325" s="53" t="str">
        <f>_xlfn.XLOOKUP(Tabla15[[#This Row],[cedula]],Tabla8[Numero Documento],Tabla8[Gen])</f>
        <v>F</v>
      </c>
      <c r="S325" s="53" t="str">
        <f>_xlfn.XLOOKUP(Tabla15[[#This Row],[cedula]],Tabla8[Numero Documento],Tabla8[Lugar Designado Codigo])</f>
        <v>01.83.02</v>
      </c>
    </row>
    <row r="326" spans="1:19">
      <c r="A326" s="53" t="s">
        <v>3049</v>
      </c>
      <c r="B326" s="53" t="s">
        <v>2152</v>
      </c>
      <c r="C326" s="53" t="s">
        <v>3084</v>
      </c>
      <c r="D326" s="53" t="str">
        <f>Tabla15[[#This Row],[cedula]]&amp;Tabla15[[#This Row],[prog]]&amp;LEFT(Tabla15[[#This Row],[tipo]],3)</f>
        <v>0011677331801FIJ</v>
      </c>
      <c r="E326" s="53" t="s">
        <v>931</v>
      </c>
      <c r="F326" s="53" t="s">
        <v>75</v>
      </c>
      <c r="G326" s="53" t="str">
        <f>_xlfn.XLOOKUP(Tabla15[[#This Row],[cedula]],Tabla8[Numero Documento],Tabla8[Lugar Designado])</f>
        <v>VICEMINISTERIO DE CREATIVIDAD Y FORMACION ARTISTICA</v>
      </c>
      <c r="H326" s="53" t="s">
        <v>11</v>
      </c>
      <c r="I326" s="62"/>
      <c r="J326" s="53" t="str">
        <f>_xlfn.XLOOKUP(Tabla15[[#This Row],[cargo]],Tabla612[CARGO],Tabla612[CATEGORIA DEL SERVIDOR],"FIJO")</f>
        <v>FIJO</v>
      </c>
      <c r="K326" s="53" t="str">
        <f>IF(ISTEXT(Tabla15[[#This Row],[CARRERA]]),Tabla15[[#This Row],[CARRERA]],Tabla15[[#This Row],[STATUS]])</f>
        <v>FIJO</v>
      </c>
      <c r="L326" s="63">
        <v>10000</v>
      </c>
      <c r="M326" s="66">
        <v>0</v>
      </c>
      <c r="N326" s="63">
        <v>304</v>
      </c>
      <c r="O326" s="63">
        <v>287</v>
      </c>
      <c r="P326" s="29">
        <f>ROUND(Tabla15[[#This Row],[sbruto]]-Tabla15[[#This Row],[sneto]]-Tabla15[[#This Row],[ISR]]-Tabla15[[#This Row],[SFS]]-Tabla15[[#This Row],[AFP]],2)</f>
        <v>25</v>
      </c>
      <c r="Q326" s="63">
        <v>9384</v>
      </c>
      <c r="R326" s="53" t="str">
        <f>_xlfn.XLOOKUP(Tabla15[[#This Row],[cedula]],Tabla8[Numero Documento],Tabla8[Gen])</f>
        <v>F</v>
      </c>
      <c r="S326" s="53" t="str">
        <f>_xlfn.XLOOKUP(Tabla15[[#This Row],[cedula]],Tabla8[Numero Documento],Tabla8[Lugar Designado Codigo])</f>
        <v>01.83.02</v>
      </c>
    </row>
    <row r="327" spans="1:19">
      <c r="A327" s="53" t="s">
        <v>3049</v>
      </c>
      <c r="B327" s="53" t="s">
        <v>2160</v>
      </c>
      <c r="C327" s="53" t="s">
        <v>3084</v>
      </c>
      <c r="D327" s="53" t="str">
        <f>Tabla15[[#This Row],[cedula]]&amp;Tabla15[[#This Row],[prog]]&amp;LEFT(Tabla15[[#This Row],[tipo]],3)</f>
        <v>2250010067601FIJ</v>
      </c>
      <c r="E327" s="53" t="s">
        <v>933</v>
      </c>
      <c r="F327" s="53" t="s">
        <v>111</v>
      </c>
      <c r="G327" s="53" t="str">
        <f>_xlfn.XLOOKUP(Tabla15[[#This Row],[cedula]],Tabla8[Numero Documento],Tabla8[Lugar Designado])</f>
        <v>VICEMINISTERIO DE CREATIVIDAD Y FORMACION ARTISTICA</v>
      </c>
      <c r="H327" s="53" t="s">
        <v>11</v>
      </c>
      <c r="I327" s="62"/>
      <c r="J327" s="53" t="str">
        <f>_xlfn.XLOOKUP(Tabla15[[#This Row],[cargo]],Tabla612[CARGO],Tabla612[CATEGORIA DEL SERVIDOR],"FIJO")</f>
        <v>FIJO</v>
      </c>
      <c r="K327" s="53" t="str">
        <f>IF(ISTEXT(Tabla15[[#This Row],[CARRERA]]),Tabla15[[#This Row],[CARRERA]],Tabla15[[#This Row],[STATUS]])</f>
        <v>FIJO</v>
      </c>
      <c r="L327" s="63">
        <v>10000</v>
      </c>
      <c r="M327" s="67">
        <v>0</v>
      </c>
      <c r="N327" s="63">
        <v>304</v>
      </c>
      <c r="O327" s="63">
        <v>287</v>
      </c>
      <c r="P327" s="29">
        <f>ROUND(Tabla15[[#This Row],[sbruto]]-Tabla15[[#This Row],[sneto]]-Tabla15[[#This Row],[ISR]]-Tabla15[[#This Row],[SFS]]-Tabla15[[#This Row],[AFP]],2)</f>
        <v>25</v>
      </c>
      <c r="Q327" s="63">
        <v>9384</v>
      </c>
      <c r="R327" s="53" t="str">
        <f>_xlfn.XLOOKUP(Tabla15[[#This Row],[cedula]],Tabla8[Numero Documento],Tabla8[Gen])</f>
        <v>M</v>
      </c>
      <c r="S327" s="53" t="str">
        <f>_xlfn.XLOOKUP(Tabla15[[#This Row],[cedula]],Tabla8[Numero Documento],Tabla8[Lugar Designado Codigo])</f>
        <v>01.83.02</v>
      </c>
    </row>
    <row r="328" spans="1:19">
      <c r="A328" s="53" t="s">
        <v>3049</v>
      </c>
      <c r="B328" s="53" t="s">
        <v>2169</v>
      </c>
      <c r="C328" s="53" t="s">
        <v>3084</v>
      </c>
      <c r="D328" s="53" t="str">
        <f>Tabla15[[#This Row],[cedula]]&amp;Tabla15[[#This Row],[prog]]&amp;LEFT(Tabla15[[#This Row],[tipo]],3)</f>
        <v>0540087354201FIJ</v>
      </c>
      <c r="E328" s="53" t="s">
        <v>934</v>
      </c>
      <c r="F328" s="53" t="s">
        <v>935</v>
      </c>
      <c r="G328" s="53" t="str">
        <f>_xlfn.XLOOKUP(Tabla15[[#This Row],[cedula]],Tabla8[Numero Documento],Tabla8[Lugar Designado])</f>
        <v>VICEMINISTERIO DE CREATIVIDAD Y FORMACION ARTISTICA</v>
      </c>
      <c r="H328" s="53" t="s">
        <v>11</v>
      </c>
      <c r="I328" s="62"/>
      <c r="J328" s="53" t="str">
        <f>_xlfn.XLOOKUP(Tabla15[[#This Row],[cargo]],Tabla612[CARGO],Tabla612[CATEGORIA DEL SERVIDOR],"FIJO")</f>
        <v>FIJO</v>
      </c>
      <c r="K328" s="53" t="str">
        <f>IF(ISTEXT(Tabla15[[#This Row],[CARRERA]]),Tabla15[[#This Row],[CARRERA]],Tabla15[[#This Row],[STATUS]])</f>
        <v>FIJO</v>
      </c>
      <c r="L328" s="63">
        <v>10000</v>
      </c>
      <c r="M328" s="65">
        <v>0</v>
      </c>
      <c r="N328" s="63">
        <v>304</v>
      </c>
      <c r="O328" s="63">
        <v>287</v>
      </c>
      <c r="P328" s="29">
        <f>ROUND(Tabla15[[#This Row],[sbruto]]-Tabla15[[#This Row],[sneto]]-Tabla15[[#This Row],[ISR]]-Tabla15[[#This Row],[SFS]]-Tabla15[[#This Row],[AFP]],2)</f>
        <v>1537.45</v>
      </c>
      <c r="Q328" s="63">
        <v>7871.55</v>
      </c>
      <c r="R328" s="53" t="str">
        <f>_xlfn.XLOOKUP(Tabla15[[#This Row],[cedula]],Tabla8[Numero Documento],Tabla8[Gen])</f>
        <v>M</v>
      </c>
      <c r="S328" s="53" t="str">
        <f>_xlfn.XLOOKUP(Tabla15[[#This Row],[cedula]],Tabla8[Numero Documento],Tabla8[Lugar Designado Codigo])</f>
        <v>01.83.02</v>
      </c>
    </row>
    <row r="329" spans="1:19">
      <c r="A329" s="53" t="s">
        <v>3049</v>
      </c>
      <c r="B329" s="53" t="s">
        <v>2190</v>
      </c>
      <c r="C329" s="53" t="s">
        <v>3084</v>
      </c>
      <c r="D329" s="53" t="str">
        <f>Tabla15[[#This Row],[cedula]]&amp;Tabla15[[#This Row],[prog]]&amp;LEFT(Tabla15[[#This Row],[tipo]],3)</f>
        <v>0010909919201FIJ</v>
      </c>
      <c r="E329" s="53" t="s">
        <v>938</v>
      </c>
      <c r="F329" s="53" t="s">
        <v>75</v>
      </c>
      <c r="G329" s="53" t="str">
        <f>_xlfn.XLOOKUP(Tabla15[[#This Row],[cedula]],Tabla8[Numero Documento],Tabla8[Lugar Designado])</f>
        <v>VICEMINISTERIO DE CREATIVIDAD Y FORMACION ARTISTICA</v>
      </c>
      <c r="H329" s="53" t="s">
        <v>11</v>
      </c>
      <c r="I329" s="62"/>
      <c r="J329" s="53" t="str">
        <f>_xlfn.XLOOKUP(Tabla15[[#This Row],[cargo]],Tabla612[CARGO],Tabla612[CATEGORIA DEL SERVIDOR],"FIJO")</f>
        <v>FIJO</v>
      </c>
      <c r="K329" s="53" t="str">
        <f>IF(ISTEXT(Tabla15[[#This Row],[CARRERA]]),Tabla15[[#This Row],[CARRERA]],Tabla15[[#This Row],[STATUS]])</f>
        <v>FIJO</v>
      </c>
      <c r="L329" s="63">
        <v>10000</v>
      </c>
      <c r="M329" s="63">
        <v>1411.35</v>
      </c>
      <c r="N329" s="63">
        <v>304</v>
      </c>
      <c r="O329" s="63">
        <v>287</v>
      </c>
      <c r="P329" s="29">
        <f>ROUND(Tabla15[[#This Row],[sbruto]]-Tabla15[[#This Row],[sneto]]-Tabla15[[#This Row],[ISR]]-Tabla15[[#This Row],[SFS]]-Tabla15[[#This Row],[AFP]],2)</f>
        <v>7897.65</v>
      </c>
      <c r="Q329" s="63">
        <v>100</v>
      </c>
      <c r="R329" s="53" t="str">
        <f>_xlfn.XLOOKUP(Tabla15[[#This Row],[cedula]],Tabla8[Numero Documento],Tabla8[Gen])</f>
        <v>M</v>
      </c>
      <c r="S329" s="53" t="str">
        <f>_xlfn.XLOOKUP(Tabla15[[#This Row],[cedula]],Tabla8[Numero Documento],Tabla8[Lugar Designado Codigo])</f>
        <v>01.83.02</v>
      </c>
    </row>
    <row r="330" spans="1:19">
      <c r="A330" s="53" t="s">
        <v>3049</v>
      </c>
      <c r="B330" s="53" t="s">
        <v>3055</v>
      </c>
      <c r="C330" s="53" t="s">
        <v>3084</v>
      </c>
      <c r="D330" s="53" t="str">
        <f>Tabla15[[#This Row],[cedula]]&amp;Tabla15[[#This Row],[prog]]&amp;LEFT(Tabla15[[#This Row],[tipo]],3)</f>
        <v>0010706831401FIJ</v>
      </c>
      <c r="E330" s="53" t="s">
        <v>3069</v>
      </c>
      <c r="F330" s="53" t="s">
        <v>42</v>
      </c>
      <c r="G330" s="53" t="str">
        <f>_xlfn.XLOOKUP(Tabla15[[#This Row],[cedula]],Tabla8[Numero Documento],Tabla8[Lugar Designado])</f>
        <v>VICEMINISTERIO DE CREATIVIDAD Y FORMACION ARTISTICA</v>
      </c>
      <c r="H330" s="53" t="s">
        <v>11</v>
      </c>
      <c r="I330" s="62"/>
      <c r="J330" s="53" t="str">
        <f>_xlfn.XLOOKUP(Tabla15[[#This Row],[cargo]],Tabla612[CARGO],Tabla612[CATEGORIA DEL SERVIDOR],"FIJO")</f>
        <v>ESTATUTO SIMPLIFICADO</v>
      </c>
      <c r="K330" s="53" t="str">
        <f>IF(ISTEXT(Tabla15[[#This Row],[CARRERA]]),Tabla15[[#This Row],[CARRERA]],Tabla15[[#This Row],[STATUS]])</f>
        <v>ESTATUTO SIMPLIFICADO</v>
      </c>
      <c r="L330" s="63">
        <v>10000</v>
      </c>
      <c r="M330" s="65">
        <v>0</v>
      </c>
      <c r="N330" s="63">
        <v>304</v>
      </c>
      <c r="O330" s="63">
        <v>287</v>
      </c>
      <c r="P330" s="29">
        <f>ROUND(Tabla15[[#This Row],[sbruto]]-Tabla15[[#This Row],[sneto]]-Tabla15[[#This Row],[ISR]]-Tabla15[[#This Row],[SFS]]-Tabla15[[#This Row],[AFP]],2)</f>
        <v>25</v>
      </c>
      <c r="Q330" s="63">
        <v>9384</v>
      </c>
      <c r="R330" s="53" t="str">
        <f>_xlfn.XLOOKUP(Tabla15[[#This Row],[cedula]],Tabla8[Numero Documento],Tabla8[Gen])</f>
        <v>M</v>
      </c>
      <c r="S330" s="53" t="str">
        <f>_xlfn.XLOOKUP(Tabla15[[#This Row],[cedula]],Tabla8[Numero Documento],Tabla8[Lugar Designado Codigo])</f>
        <v>01.83.02</v>
      </c>
    </row>
    <row r="331" spans="1:19">
      <c r="A331" s="53" t="s">
        <v>3049</v>
      </c>
      <c r="B331" s="53" t="s">
        <v>2208</v>
      </c>
      <c r="C331" s="53" t="s">
        <v>3084</v>
      </c>
      <c r="D331" s="53" t="str">
        <f>Tabla15[[#This Row],[cedula]]&amp;Tabla15[[#This Row],[prog]]&amp;LEFT(Tabla15[[#This Row],[tipo]],3)</f>
        <v>4022477175401FIJ</v>
      </c>
      <c r="E331" s="53" t="s">
        <v>1991</v>
      </c>
      <c r="F331" s="53" t="s">
        <v>8</v>
      </c>
      <c r="G331" s="53" t="str">
        <f>_xlfn.XLOOKUP(Tabla15[[#This Row],[cedula]],Tabla8[Numero Documento],Tabla8[Lugar Designado])</f>
        <v>VICEMINISTERIO DE CREATIVIDAD Y FORMACION ARTISTICA</v>
      </c>
      <c r="H331" s="53" t="s">
        <v>11</v>
      </c>
      <c r="I331" s="62"/>
      <c r="J331" s="53" t="str">
        <f>_xlfn.XLOOKUP(Tabla15[[#This Row],[cargo]],Tabla612[CARGO],Tabla612[CATEGORIA DEL SERVIDOR],"FIJO")</f>
        <v>ESTATUTO SIMPLIFICADO</v>
      </c>
      <c r="K331" s="53" t="str">
        <f>IF(ISTEXT(Tabla15[[#This Row],[CARRERA]]),Tabla15[[#This Row],[CARRERA]],Tabla15[[#This Row],[STATUS]])</f>
        <v>ESTATUTO SIMPLIFICADO</v>
      </c>
      <c r="L331" s="63">
        <v>10000</v>
      </c>
      <c r="M331" s="67">
        <v>0</v>
      </c>
      <c r="N331" s="63">
        <v>304</v>
      </c>
      <c r="O331" s="63">
        <v>287</v>
      </c>
      <c r="P331" s="29">
        <f>ROUND(Tabla15[[#This Row],[sbruto]]-Tabla15[[#This Row],[sneto]]-Tabla15[[#This Row],[ISR]]-Tabla15[[#This Row],[SFS]]-Tabla15[[#This Row],[AFP]],2)</f>
        <v>25</v>
      </c>
      <c r="Q331" s="63">
        <v>9384</v>
      </c>
      <c r="R331" s="53" t="str">
        <f>_xlfn.XLOOKUP(Tabla15[[#This Row],[cedula]],Tabla8[Numero Documento],Tabla8[Gen])</f>
        <v>F</v>
      </c>
      <c r="S331" s="53" t="str">
        <f>_xlfn.XLOOKUP(Tabla15[[#This Row],[cedula]],Tabla8[Numero Documento],Tabla8[Lugar Designado Codigo])</f>
        <v>01.83.02</v>
      </c>
    </row>
    <row r="332" spans="1:19">
      <c r="A332" s="53" t="s">
        <v>3049</v>
      </c>
      <c r="B332" s="53" t="s">
        <v>2213</v>
      </c>
      <c r="C332" s="53" t="s">
        <v>3084</v>
      </c>
      <c r="D332" s="53" t="str">
        <f>Tabla15[[#This Row],[cedula]]&amp;Tabla15[[#This Row],[prog]]&amp;LEFT(Tabla15[[#This Row],[tipo]],3)</f>
        <v>0230076965601FIJ</v>
      </c>
      <c r="E332" s="53" t="s">
        <v>944</v>
      </c>
      <c r="F332" s="53" t="s">
        <v>935</v>
      </c>
      <c r="G332" s="53" t="str">
        <f>_xlfn.XLOOKUP(Tabla15[[#This Row],[cedula]],Tabla8[Numero Documento],Tabla8[Lugar Designado])</f>
        <v>VICEMINISTERIO DE CREATIVIDAD Y FORMACION ARTISTICA</v>
      </c>
      <c r="H332" s="53" t="s">
        <v>11</v>
      </c>
      <c r="I332" s="62"/>
      <c r="J332" s="53" t="str">
        <f>_xlfn.XLOOKUP(Tabla15[[#This Row],[cargo]],Tabla612[CARGO],Tabla612[CATEGORIA DEL SERVIDOR],"FIJO")</f>
        <v>FIJO</v>
      </c>
      <c r="K332" s="53" t="str">
        <f>IF(ISTEXT(Tabla15[[#This Row],[CARRERA]]),Tabla15[[#This Row],[CARRERA]],Tabla15[[#This Row],[STATUS]])</f>
        <v>FIJO</v>
      </c>
      <c r="L332" s="63">
        <v>10000</v>
      </c>
      <c r="M332" s="67">
        <v>0</v>
      </c>
      <c r="N332" s="63">
        <v>304</v>
      </c>
      <c r="O332" s="63">
        <v>287</v>
      </c>
      <c r="P332" s="29">
        <f>ROUND(Tabla15[[#This Row],[sbruto]]-Tabla15[[#This Row],[sneto]]-Tabla15[[#This Row],[ISR]]-Tabla15[[#This Row],[SFS]]-Tabla15[[#This Row],[AFP]],2)</f>
        <v>25</v>
      </c>
      <c r="Q332" s="63">
        <v>9384</v>
      </c>
      <c r="R332" s="53" t="str">
        <f>_xlfn.XLOOKUP(Tabla15[[#This Row],[cedula]],Tabla8[Numero Documento],Tabla8[Gen])</f>
        <v>M</v>
      </c>
      <c r="S332" s="53" t="str">
        <f>_xlfn.XLOOKUP(Tabla15[[#This Row],[cedula]],Tabla8[Numero Documento],Tabla8[Lugar Designado Codigo])</f>
        <v>01.83.02</v>
      </c>
    </row>
    <row r="333" spans="1:19">
      <c r="A333" s="53" t="s">
        <v>3049</v>
      </c>
      <c r="B333" s="53" t="s">
        <v>2235</v>
      </c>
      <c r="C333" s="53" t="s">
        <v>3084</v>
      </c>
      <c r="D333" s="53" t="str">
        <f>Tabla15[[#This Row],[cedula]]&amp;Tabla15[[#This Row],[prog]]&amp;LEFT(Tabla15[[#This Row],[tipo]],3)</f>
        <v>0930064050601FIJ</v>
      </c>
      <c r="E333" s="53" t="s">
        <v>945</v>
      </c>
      <c r="F333" s="53" t="s">
        <v>111</v>
      </c>
      <c r="G333" s="53" t="str">
        <f>_xlfn.XLOOKUP(Tabla15[[#This Row],[cedula]],Tabla8[Numero Documento],Tabla8[Lugar Designado])</f>
        <v>VICEMINISTERIO DE CREATIVIDAD Y FORMACION ARTISTICA</v>
      </c>
      <c r="H333" s="53" t="s">
        <v>11</v>
      </c>
      <c r="I333" s="62"/>
      <c r="J333" s="53" t="str">
        <f>_xlfn.XLOOKUP(Tabla15[[#This Row],[cargo]],Tabla612[CARGO],Tabla612[CATEGORIA DEL SERVIDOR],"FIJO")</f>
        <v>FIJO</v>
      </c>
      <c r="K333" s="53" t="str">
        <f>IF(ISTEXT(Tabla15[[#This Row],[CARRERA]]),Tabla15[[#This Row],[CARRERA]],Tabla15[[#This Row],[STATUS]])</f>
        <v>FIJO</v>
      </c>
      <c r="L333" s="63">
        <v>10000</v>
      </c>
      <c r="M333" s="65">
        <v>0</v>
      </c>
      <c r="N333" s="63">
        <v>304</v>
      </c>
      <c r="O333" s="63">
        <v>287</v>
      </c>
      <c r="P333" s="29">
        <f>ROUND(Tabla15[[#This Row],[sbruto]]-Tabla15[[#This Row],[sneto]]-Tabla15[[#This Row],[ISR]]-Tabla15[[#This Row],[SFS]]-Tabla15[[#This Row],[AFP]],2)</f>
        <v>25</v>
      </c>
      <c r="Q333" s="63">
        <v>9384</v>
      </c>
      <c r="R333" s="53" t="str">
        <f>_xlfn.XLOOKUP(Tabla15[[#This Row],[cedula]],Tabla8[Numero Documento],Tabla8[Gen])</f>
        <v>M</v>
      </c>
      <c r="S333" s="53" t="str">
        <f>_xlfn.XLOOKUP(Tabla15[[#This Row],[cedula]],Tabla8[Numero Documento],Tabla8[Lugar Designado Codigo])</f>
        <v>01.83.02</v>
      </c>
    </row>
    <row r="334" spans="1:19">
      <c r="A334" s="53" t="s">
        <v>3049</v>
      </c>
      <c r="B334" s="53" t="s">
        <v>2240</v>
      </c>
      <c r="C334" s="53" t="s">
        <v>3084</v>
      </c>
      <c r="D334" s="53" t="str">
        <f>Tabla15[[#This Row],[cedula]]&amp;Tabla15[[#This Row],[prog]]&amp;LEFT(Tabla15[[#This Row],[tipo]],3)</f>
        <v>0010683397301FIJ</v>
      </c>
      <c r="E334" s="53" t="s">
        <v>946</v>
      </c>
      <c r="F334" s="53" t="s">
        <v>75</v>
      </c>
      <c r="G334" s="53" t="str">
        <f>_xlfn.XLOOKUP(Tabla15[[#This Row],[cedula]],Tabla8[Numero Documento],Tabla8[Lugar Designado])</f>
        <v>VICEMINISTERIO DE CREATIVIDAD Y FORMACION ARTISTICA</v>
      </c>
      <c r="H334" s="53" t="s">
        <v>11</v>
      </c>
      <c r="I334" s="62"/>
      <c r="J334" s="53" t="str">
        <f>_xlfn.XLOOKUP(Tabla15[[#This Row],[cargo]],Tabla612[CARGO],Tabla612[CATEGORIA DEL SERVIDOR],"FIJO")</f>
        <v>FIJO</v>
      </c>
      <c r="K334" s="53" t="str">
        <f>IF(ISTEXT(Tabla15[[#This Row],[CARRERA]]),Tabla15[[#This Row],[CARRERA]],Tabla15[[#This Row],[STATUS]])</f>
        <v>FIJO</v>
      </c>
      <c r="L334" s="63">
        <v>10000</v>
      </c>
      <c r="M334" s="67">
        <v>0</v>
      </c>
      <c r="N334" s="63">
        <v>304</v>
      </c>
      <c r="O334" s="63">
        <v>287</v>
      </c>
      <c r="P334" s="29">
        <f>ROUND(Tabla15[[#This Row],[sbruto]]-Tabla15[[#This Row],[sneto]]-Tabla15[[#This Row],[ISR]]-Tabla15[[#This Row],[SFS]]-Tabla15[[#This Row],[AFP]],2)</f>
        <v>25</v>
      </c>
      <c r="Q334" s="63">
        <v>9384</v>
      </c>
      <c r="R334" s="53" t="str">
        <f>_xlfn.XLOOKUP(Tabla15[[#This Row],[cedula]],Tabla8[Numero Documento],Tabla8[Gen])</f>
        <v>F</v>
      </c>
      <c r="S334" s="53" t="str">
        <f>_xlfn.XLOOKUP(Tabla15[[#This Row],[cedula]],Tabla8[Numero Documento],Tabla8[Lugar Designado Codigo])</f>
        <v>01.83.02</v>
      </c>
    </row>
    <row r="335" spans="1:19">
      <c r="A335" s="53" t="s">
        <v>3049</v>
      </c>
      <c r="B335" s="53" t="s">
        <v>2264</v>
      </c>
      <c r="C335" s="53" t="s">
        <v>3084</v>
      </c>
      <c r="D335" s="53" t="str">
        <f>Tabla15[[#This Row],[cedula]]&amp;Tabla15[[#This Row],[prog]]&amp;LEFT(Tabla15[[#This Row],[tipo]],3)</f>
        <v>0180019926501FIJ</v>
      </c>
      <c r="E335" s="53" t="s">
        <v>1925</v>
      </c>
      <c r="F335" s="53" t="s">
        <v>27</v>
      </c>
      <c r="G335" s="53" t="str">
        <f>_xlfn.XLOOKUP(Tabla15[[#This Row],[cedula]],Tabla8[Numero Documento],Tabla8[Lugar Designado])</f>
        <v>VICEMINISTERIO DE CREATIVIDAD Y FORMACION ARTISTICA</v>
      </c>
      <c r="H335" s="53" t="s">
        <v>11</v>
      </c>
      <c r="I335" s="62"/>
      <c r="J335" s="53" t="str">
        <f>_xlfn.XLOOKUP(Tabla15[[#This Row],[cargo]],Tabla612[CARGO],Tabla612[CATEGORIA DEL SERVIDOR],"FIJO")</f>
        <v>ESTATUTO SIMPLIFICADO</v>
      </c>
      <c r="K335" s="53" t="str">
        <f>IF(ISTEXT(Tabla15[[#This Row],[CARRERA]]),Tabla15[[#This Row],[CARRERA]],Tabla15[[#This Row],[STATUS]])</f>
        <v>ESTATUTO SIMPLIFICADO</v>
      </c>
      <c r="L335" s="63">
        <v>10000</v>
      </c>
      <c r="M335" s="66">
        <v>0</v>
      </c>
      <c r="N335" s="63">
        <v>304</v>
      </c>
      <c r="O335" s="63">
        <v>287</v>
      </c>
      <c r="P335" s="29">
        <f>ROUND(Tabla15[[#This Row],[sbruto]]-Tabla15[[#This Row],[sneto]]-Tabla15[[#This Row],[ISR]]-Tabla15[[#This Row],[SFS]]-Tabla15[[#This Row],[AFP]],2)</f>
        <v>25</v>
      </c>
      <c r="Q335" s="63">
        <v>9384</v>
      </c>
      <c r="R335" s="53" t="str">
        <f>_xlfn.XLOOKUP(Tabla15[[#This Row],[cedula]],Tabla8[Numero Documento],Tabla8[Gen])</f>
        <v>M</v>
      </c>
      <c r="S335" s="53" t="str">
        <f>_xlfn.XLOOKUP(Tabla15[[#This Row],[cedula]],Tabla8[Numero Documento],Tabla8[Lugar Designado Codigo])</f>
        <v>01.83.02</v>
      </c>
    </row>
    <row r="336" spans="1:19">
      <c r="A336" s="53" t="s">
        <v>3049</v>
      </c>
      <c r="B336" s="53" t="s">
        <v>2280</v>
      </c>
      <c r="C336" s="53" t="s">
        <v>3084</v>
      </c>
      <c r="D336" s="53" t="str">
        <f>Tabla15[[#This Row],[cedula]]&amp;Tabla15[[#This Row],[prog]]&amp;LEFT(Tabla15[[#This Row],[tipo]],3)</f>
        <v>0010482378601FIJ</v>
      </c>
      <c r="E336" s="53" t="s">
        <v>951</v>
      </c>
      <c r="F336" s="53" t="s">
        <v>75</v>
      </c>
      <c r="G336" s="53" t="str">
        <f>_xlfn.XLOOKUP(Tabla15[[#This Row],[cedula]],Tabla8[Numero Documento],Tabla8[Lugar Designado])</f>
        <v>VICEMINISTERIO DE CREATIVIDAD Y FORMACION ARTISTICA</v>
      </c>
      <c r="H336" s="53" t="s">
        <v>11</v>
      </c>
      <c r="I336" s="62"/>
      <c r="J336" s="53" t="str">
        <f>_xlfn.XLOOKUP(Tabla15[[#This Row],[cargo]],Tabla612[CARGO],Tabla612[CATEGORIA DEL SERVIDOR],"FIJO")</f>
        <v>FIJO</v>
      </c>
      <c r="K336" s="53" t="str">
        <f>IF(ISTEXT(Tabla15[[#This Row],[CARRERA]]),Tabla15[[#This Row],[CARRERA]],Tabla15[[#This Row],[STATUS]])</f>
        <v>FIJO</v>
      </c>
      <c r="L336" s="63">
        <v>10000</v>
      </c>
      <c r="M336" s="65">
        <v>0</v>
      </c>
      <c r="N336" s="63">
        <v>304</v>
      </c>
      <c r="O336" s="63">
        <v>287</v>
      </c>
      <c r="P336" s="29">
        <f>ROUND(Tabla15[[#This Row],[sbruto]]-Tabla15[[#This Row],[sneto]]-Tabla15[[#This Row],[ISR]]-Tabla15[[#This Row],[SFS]]-Tabla15[[#This Row],[AFP]],2)</f>
        <v>25</v>
      </c>
      <c r="Q336" s="63">
        <v>9384</v>
      </c>
      <c r="R336" s="53" t="str">
        <f>_xlfn.XLOOKUP(Tabla15[[#This Row],[cedula]],Tabla8[Numero Documento],Tabla8[Gen])</f>
        <v>F</v>
      </c>
      <c r="S336" s="53" t="str">
        <f>_xlfn.XLOOKUP(Tabla15[[#This Row],[cedula]],Tabla8[Numero Documento],Tabla8[Lugar Designado Codigo])</f>
        <v>01.83.02</v>
      </c>
    </row>
    <row r="337" spans="1:19">
      <c r="A337" s="53" t="s">
        <v>3049</v>
      </c>
      <c r="B337" s="53" t="s">
        <v>3100</v>
      </c>
      <c r="C337" s="53" t="s">
        <v>3098</v>
      </c>
      <c r="D337" s="53" t="str">
        <f>Tabla15[[#This Row],[cedula]]&amp;Tabla15[[#This Row],[prog]]&amp;LEFT(Tabla15[[#This Row],[tipo]],3)</f>
        <v>0011015388913FIJ</v>
      </c>
      <c r="E337" s="53" t="s">
        <v>3099</v>
      </c>
      <c r="F337" s="53" t="s">
        <v>385</v>
      </c>
      <c r="G337" s="53" t="str">
        <f>_xlfn.XLOOKUP(Tabla15[[#This Row],[cedula]],Tabla8[Numero Documento],Tabla8[Lugar Designado])</f>
        <v>TEATRO NACIONAL</v>
      </c>
      <c r="H337" s="53" t="s">
        <v>11</v>
      </c>
      <c r="I337" s="62"/>
      <c r="J337" s="53" t="str">
        <f>_xlfn.XLOOKUP(Tabla15[[#This Row],[cargo]],Tabla612[CARGO],Tabla612[CATEGORIA DEL SERVIDOR],"FIJO")</f>
        <v>FIJO</v>
      </c>
      <c r="K337" s="53" t="str">
        <f>IF(ISTEXT(Tabla15[[#This Row],[CARRERA]]),Tabla15[[#This Row],[CARRERA]],Tabla15[[#This Row],[STATUS]])</f>
        <v>FIJO</v>
      </c>
      <c r="L337" s="63">
        <v>200000</v>
      </c>
      <c r="M337" s="64">
        <v>35911.919999999998</v>
      </c>
      <c r="N337" s="63">
        <v>4943.8</v>
      </c>
      <c r="O337" s="63">
        <v>5740</v>
      </c>
      <c r="P337" s="29">
        <f>ROUND(Tabla15[[#This Row],[sbruto]]-Tabla15[[#This Row],[sneto]]-Tabla15[[#This Row],[ISR]]-Tabla15[[#This Row],[SFS]]-Tabla15[[#This Row],[AFP]],2)</f>
        <v>25</v>
      </c>
      <c r="Q337" s="63">
        <v>153379.28</v>
      </c>
      <c r="R337" s="53" t="str">
        <f>_xlfn.XLOOKUP(Tabla15[[#This Row],[cedula]],Tabla8[Numero Documento],Tabla8[Gen])</f>
        <v>M</v>
      </c>
      <c r="S337" s="53" t="str">
        <f>_xlfn.XLOOKUP(Tabla15[[#This Row],[cedula]],Tabla8[Numero Documento],Tabla8[Lugar Designado Codigo])</f>
        <v>01.83.02.00.01</v>
      </c>
    </row>
    <row r="338" spans="1:19">
      <c r="A338" s="53" t="s">
        <v>3049</v>
      </c>
      <c r="B338" s="53" t="s">
        <v>2560</v>
      </c>
      <c r="C338" s="53" t="s">
        <v>3098</v>
      </c>
      <c r="D338" s="53" t="str">
        <f>Tabla15[[#This Row],[cedula]]&amp;Tabla15[[#This Row],[prog]]&amp;LEFT(Tabla15[[#This Row],[tipo]],3)</f>
        <v>0010175623713FIJ</v>
      </c>
      <c r="E338" s="53" t="s">
        <v>1196</v>
      </c>
      <c r="F338" s="53" t="s">
        <v>1195</v>
      </c>
      <c r="G338" s="53" t="str">
        <f>_xlfn.XLOOKUP(Tabla15[[#This Row],[cedula]],Tabla8[Numero Documento],Tabla8[Lugar Designado])</f>
        <v>TEATRO NACIONAL</v>
      </c>
      <c r="H338" s="53" t="s">
        <v>11</v>
      </c>
      <c r="I338" s="62"/>
      <c r="J338" s="53" t="s">
        <v>776</v>
      </c>
      <c r="K338" s="53" t="str">
        <f>IF(ISTEXT(Tabla15[[#This Row],[CARRERA]]),Tabla15[[#This Row],[CARRERA]],Tabla15[[#This Row],[STATUS]])</f>
        <v>DE LIBRE NOMBRAMIENTO Y REMOCION</v>
      </c>
      <c r="L338" s="63">
        <v>175000</v>
      </c>
      <c r="M338" s="64">
        <v>29841.29</v>
      </c>
      <c r="N338" s="63">
        <v>4943.8</v>
      </c>
      <c r="O338" s="63">
        <v>5022.5</v>
      </c>
      <c r="P338" s="29">
        <f>ROUND(Tabla15[[#This Row],[sbruto]]-Tabla15[[#This Row],[sneto]]-Tabla15[[#This Row],[ISR]]-Tabla15[[#This Row],[SFS]]-Tabla15[[#This Row],[AFP]],2)</f>
        <v>1025</v>
      </c>
      <c r="Q338" s="63">
        <v>134167.41</v>
      </c>
      <c r="R338" s="53" t="str">
        <f>_xlfn.XLOOKUP(Tabla15[[#This Row],[cedula]],Tabla8[Numero Documento],Tabla8[Gen])</f>
        <v>F</v>
      </c>
      <c r="S338" s="53" t="str">
        <f>_xlfn.XLOOKUP(Tabla15[[#This Row],[cedula]],Tabla8[Numero Documento],Tabla8[Lugar Designado Codigo])</f>
        <v>01.83.02.00.01</v>
      </c>
    </row>
    <row r="339" spans="1:19">
      <c r="A339" s="53" t="s">
        <v>3049</v>
      </c>
      <c r="B339" s="53" t="s">
        <v>1514</v>
      </c>
      <c r="C339" s="53" t="s">
        <v>3098</v>
      </c>
      <c r="D339" s="53" t="str">
        <f>Tabla15[[#This Row],[cedula]]&amp;Tabla15[[#This Row],[prog]]&amp;LEFT(Tabla15[[#This Row],[tipo]],3)</f>
        <v>0010099642013FIJ</v>
      </c>
      <c r="E339" s="53" t="s">
        <v>836</v>
      </c>
      <c r="F339" s="53" t="s">
        <v>3249</v>
      </c>
      <c r="G339" s="53" t="str">
        <f>_xlfn.XLOOKUP(Tabla15[[#This Row],[cedula]],Tabla8[Numero Documento],Tabla8[Lugar Designado])</f>
        <v>TEATRO NACIONAL</v>
      </c>
      <c r="H339" s="53" t="s">
        <v>11</v>
      </c>
      <c r="I339" s="62" t="str">
        <f>_xlfn.XLOOKUP(Tabla15[[#This Row],[cedula]],TCARRERA[CEDULA],TCARRERA[CATEGORIA DEL SERVIDOR],"")</f>
        <v>CARRERA ADMINISTRATIVA</v>
      </c>
      <c r="J339" s="53" t="str">
        <f>_xlfn.XLOOKUP(Tabla15[[#This Row],[cargo]],Tabla612[CARGO],Tabla612[CATEGORIA DEL SERVIDOR],"FIJO")</f>
        <v>FIJO</v>
      </c>
      <c r="K339" s="53" t="str">
        <f>IF(ISTEXT(Tabla15[[#This Row],[CARRERA]]),Tabla15[[#This Row],[CARRERA]],Tabla15[[#This Row],[STATUS]])</f>
        <v>CARRERA ADMINISTRATIVA</v>
      </c>
      <c r="L339" s="63">
        <v>110000</v>
      </c>
      <c r="M339" s="64">
        <v>14457.62</v>
      </c>
      <c r="N339" s="63">
        <v>3344</v>
      </c>
      <c r="O339" s="63">
        <v>3157</v>
      </c>
      <c r="P339" s="29">
        <f>ROUND(Tabla15[[#This Row],[sbruto]]-Tabla15[[#This Row],[sneto]]-Tabla15[[#This Row],[ISR]]-Tabla15[[#This Row],[SFS]]-Tabla15[[#This Row],[AFP]],2)</f>
        <v>675</v>
      </c>
      <c r="Q339" s="63">
        <v>88366.38</v>
      </c>
      <c r="R339" s="53" t="str">
        <f>_xlfn.XLOOKUP(Tabla15[[#This Row],[cedula]],Tabla8[Numero Documento],Tabla8[Gen])</f>
        <v>F</v>
      </c>
      <c r="S339" s="53" t="str">
        <f>_xlfn.XLOOKUP(Tabla15[[#This Row],[cedula]],Tabla8[Numero Documento],Tabla8[Lugar Designado Codigo])</f>
        <v>01.83.02.00.01</v>
      </c>
    </row>
    <row r="340" spans="1:19">
      <c r="A340" s="53" t="s">
        <v>3049</v>
      </c>
      <c r="B340" s="53" t="s">
        <v>1512</v>
      </c>
      <c r="C340" s="53" t="s">
        <v>3098</v>
      </c>
      <c r="D340" s="53" t="str">
        <f>Tabla15[[#This Row],[cedula]]&amp;Tabla15[[#This Row],[prog]]&amp;LEFT(Tabla15[[#This Row],[tipo]],3)</f>
        <v>0010058126313FIJ</v>
      </c>
      <c r="E340" s="53" t="s">
        <v>832</v>
      </c>
      <c r="F340" s="53" t="s">
        <v>1255</v>
      </c>
      <c r="G340" s="53" t="str">
        <f>_xlfn.XLOOKUP(Tabla15[[#This Row],[cedula]],Tabla8[Numero Documento],Tabla8[Lugar Designado])</f>
        <v>TEATRO NACIONAL</v>
      </c>
      <c r="H340" s="53" t="s">
        <v>11</v>
      </c>
      <c r="I340" s="62" t="str">
        <f>_xlfn.XLOOKUP(Tabla15[[#This Row],[cedula]],TCARRERA[CEDULA],TCARRERA[CATEGORIA DEL SERVIDOR],"")</f>
        <v>CARRERA ADMINISTRATIVA</v>
      </c>
      <c r="J340" s="53" t="str">
        <f>_xlfn.XLOOKUP(Tabla15[[#This Row],[cargo]],Tabla612[CARGO],Tabla612[CATEGORIA DEL SERVIDOR],"FIJO")</f>
        <v>FIJO</v>
      </c>
      <c r="K340" s="53" t="str">
        <f>IF(ISTEXT(Tabla15[[#This Row],[CARRERA]]),Tabla15[[#This Row],[CARRERA]],Tabla15[[#This Row],[STATUS]])</f>
        <v>CARRERA ADMINISTRATIVA</v>
      </c>
      <c r="L340" s="63">
        <v>90000</v>
      </c>
      <c r="M340" s="63">
        <v>9753.1200000000008</v>
      </c>
      <c r="N340" s="63">
        <v>2736</v>
      </c>
      <c r="O340" s="63">
        <v>2583</v>
      </c>
      <c r="P340" s="29">
        <f>ROUND(Tabla15[[#This Row],[sbruto]]-Tabla15[[#This Row],[sneto]]-Tabla15[[#This Row],[ISR]]-Tabla15[[#This Row],[SFS]]-Tabla15[[#This Row],[AFP]],2)</f>
        <v>2867</v>
      </c>
      <c r="Q340" s="63">
        <v>72060.88</v>
      </c>
      <c r="R340" s="53" t="str">
        <f>_xlfn.XLOOKUP(Tabla15[[#This Row],[cedula]],Tabla8[Numero Documento],Tabla8[Gen])</f>
        <v>F</v>
      </c>
      <c r="S340" s="53" t="str">
        <f>_xlfn.XLOOKUP(Tabla15[[#This Row],[cedula]],Tabla8[Numero Documento],Tabla8[Lugar Designado Codigo])</f>
        <v>01.83.02.00.01</v>
      </c>
    </row>
    <row r="341" spans="1:19">
      <c r="A341" s="53" t="s">
        <v>3049</v>
      </c>
      <c r="B341" s="53" t="s">
        <v>1569</v>
      </c>
      <c r="C341" s="53" t="s">
        <v>3098</v>
      </c>
      <c r="D341" s="53" t="str">
        <f>Tabla15[[#This Row],[cedula]]&amp;Tabla15[[#This Row],[prog]]&amp;LEFT(Tabla15[[#This Row],[tipo]],3)</f>
        <v>0010921587113FIJ</v>
      </c>
      <c r="E341" s="53" t="s">
        <v>905</v>
      </c>
      <c r="F341" s="53" t="s">
        <v>906</v>
      </c>
      <c r="G341" s="53" t="str">
        <f>_xlfn.XLOOKUP(Tabla15[[#This Row],[cedula]],Tabla8[Numero Documento],Tabla8[Lugar Designado])</f>
        <v>TEATRO NACIONAL</v>
      </c>
      <c r="H341" s="53" t="s">
        <v>11</v>
      </c>
      <c r="I341" s="62" t="str">
        <f>_xlfn.XLOOKUP(Tabla15[[#This Row],[cedula]],TCARRERA[CEDULA],TCARRERA[CATEGORIA DEL SERVIDOR],"")</f>
        <v>CARRERA ADMINISTRATIVA</v>
      </c>
      <c r="J341" s="53" t="str">
        <f>_xlfn.XLOOKUP(Tabla15[[#This Row],[cargo]],Tabla612[CARGO],Tabla612[CATEGORIA DEL SERVIDOR],"FIJO")</f>
        <v>FIJO</v>
      </c>
      <c r="K341" s="53" t="str">
        <f>IF(ISTEXT(Tabla15[[#This Row],[CARRERA]]),Tabla15[[#This Row],[CARRERA]],Tabla15[[#This Row],[STATUS]])</f>
        <v>CARRERA ADMINISTRATIVA</v>
      </c>
      <c r="L341" s="63">
        <v>90000</v>
      </c>
      <c r="M341" s="63">
        <v>9753.1200000000008</v>
      </c>
      <c r="N341" s="63">
        <v>2736</v>
      </c>
      <c r="O341" s="63">
        <v>2583</v>
      </c>
      <c r="P341" s="29">
        <f>ROUND(Tabla15[[#This Row],[sbruto]]-Tabla15[[#This Row],[sneto]]-Tabla15[[#This Row],[ISR]]-Tabla15[[#This Row],[SFS]]-Tabla15[[#This Row],[AFP]],2)</f>
        <v>2817</v>
      </c>
      <c r="Q341" s="63">
        <v>72110.880000000005</v>
      </c>
      <c r="R341" s="53" t="str">
        <f>_xlfn.XLOOKUP(Tabla15[[#This Row],[cedula]],Tabla8[Numero Documento],Tabla8[Gen])</f>
        <v>F</v>
      </c>
      <c r="S341" s="53" t="str">
        <f>_xlfn.XLOOKUP(Tabla15[[#This Row],[cedula]],Tabla8[Numero Documento],Tabla8[Lugar Designado Codigo])</f>
        <v>01.83.02.00.01</v>
      </c>
    </row>
    <row r="342" spans="1:19">
      <c r="A342" s="53" t="s">
        <v>3049</v>
      </c>
      <c r="B342" s="53" t="s">
        <v>1513</v>
      </c>
      <c r="C342" s="53" t="s">
        <v>3098</v>
      </c>
      <c r="D342" s="53" t="str">
        <f>Tabla15[[#This Row],[cedula]]&amp;Tabla15[[#This Row],[prog]]&amp;LEFT(Tabla15[[#This Row],[tipo]],3)</f>
        <v>0011157902513FIJ</v>
      </c>
      <c r="E342" s="53" t="s">
        <v>834</v>
      </c>
      <c r="F342" s="53" t="s">
        <v>835</v>
      </c>
      <c r="G342" s="53" t="str">
        <f>_xlfn.XLOOKUP(Tabla15[[#This Row],[cedula]],Tabla8[Numero Documento],Tabla8[Lugar Designado])</f>
        <v>TEATRO NACIONAL</v>
      </c>
      <c r="H342" s="53" t="s">
        <v>11</v>
      </c>
      <c r="I342" s="62" t="str">
        <f>_xlfn.XLOOKUP(Tabla15[[#This Row],[cedula]],TCARRERA[CEDULA],TCARRERA[CATEGORIA DEL SERVIDOR],"")</f>
        <v>CARRERA ADMINISTRATIVA</v>
      </c>
      <c r="J342" s="53" t="str">
        <f>_xlfn.XLOOKUP(Tabla15[[#This Row],[cargo]],Tabla612[CARGO],Tabla612[CATEGORIA DEL SERVIDOR],"FIJO")</f>
        <v>FIJO</v>
      </c>
      <c r="K342" s="53" t="str">
        <f>IF(ISTEXT(Tabla15[[#This Row],[CARRERA]]),Tabla15[[#This Row],[CARRERA]],Tabla15[[#This Row],[STATUS]])</f>
        <v>CARRERA ADMINISTRATIVA</v>
      </c>
      <c r="L342" s="63">
        <v>75000</v>
      </c>
      <c r="M342" s="64">
        <v>6006.89</v>
      </c>
      <c r="N342" s="63">
        <v>2280</v>
      </c>
      <c r="O342" s="63">
        <v>2152.5</v>
      </c>
      <c r="P342" s="29">
        <f>ROUND(Tabla15[[#This Row],[sbruto]]-Tabla15[[#This Row],[sneto]]-Tabla15[[#This Row],[ISR]]-Tabla15[[#This Row],[SFS]]-Tabla15[[#This Row],[AFP]],2)</f>
        <v>17548.66</v>
      </c>
      <c r="Q342" s="63">
        <v>47011.95</v>
      </c>
      <c r="R342" s="53" t="str">
        <f>_xlfn.XLOOKUP(Tabla15[[#This Row],[cedula]],Tabla8[Numero Documento],Tabla8[Gen])</f>
        <v>M</v>
      </c>
      <c r="S342" s="53" t="str">
        <f>_xlfn.XLOOKUP(Tabla15[[#This Row],[cedula]],Tabla8[Numero Documento],Tabla8[Lugar Designado Codigo])</f>
        <v>01.83.02.00.01</v>
      </c>
    </row>
    <row r="343" spans="1:19">
      <c r="A343" s="53" t="s">
        <v>3049</v>
      </c>
      <c r="B343" s="53" t="s">
        <v>1527</v>
      </c>
      <c r="C343" s="53" t="s">
        <v>3098</v>
      </c>
      <c r="D343" s="53" t="str">
        <f>Tabla15[[#This Row],[cedula]]&amp;Tabla15[[#This Row],[prog]]&amp;LEFT(Tabla15[[#This Row],[tipo]],3)</f>
        <v>0010301960013FIJ</v>
      </c>
      <c r="E343" s="53" t="s">
        <v>849</v>
      </c>
      <c r="F343" s="53" t="s">
        <v>850</v>
      </c>
      <c r="G343" s="53" t="str">
        <f>_xlfn.XLOOKUP(Tabla15[[#This Row],[cedula]],Tabla8[Numero Documento],Tabla8[Lugar Designado])</f>
        <v>TEATRO NACIONAL</v>
      </c>
      <c r="H343" s="53" t="s">
        <v>11</v>
      </c>
      <c r="I343" s="62" t="str">
        <f>_xlfn.XLOOKUP(Tabla15[[#This Row],[cedula]],TCARRERA[CEDULA],TCARRERA[CATEGORIA DEL SERVIDOR],"")</f>
        <v>CARRERA ADMINISTRATIVA</v>
      </c>
      <c r="J343" s="53" t="str">
        <f>_xlfn.XLOOKUP(Tabla15[[#This Row],[cargo]],Tabla612[CARGO],Tabla612[CATEGORIA DEL SERVIDOR],"FIJO")</f>
        <v>FIJO</v>
      </c>
      <c r="K343" s="53" t="str">
        <f>IF(ISTEXT(Tabla15[[#This Row],[CARRERA]]),Tabla15[[#This Row],[CARRERA]],Tabla15[[#This Row],[STATUS]])</f>
        <v>CARRERA ADMINISTRATIVA</v>
      </c>
      <c r="L343" s="63">
        <v>75000</v>
      </c>
      <c r="M343" s="63">
        <v>14955.94</v>
      </c>
      <c r="N343" s="63">
        <v>2280</v>
      </c>
      <c r="O343" s="63">
        <v>2152.5</v>
      </c>
      <c r="P343" s="29">
        <f>ROUND(Tabla15[[#This Row],[sbruto]]-Tabla15[[#This Row],[sneto]]-Tabla15[[#This Row],[ISR]]-Tabla15[[#This Row],[SFS]]-Tabla15[[#This Row],[AFP]],2)</f>
        <v>20090.97</v>
      </c>
      <c r="Q343" s="63">
        <v>35520.589999999997</v>
      </c>
      <c r="R343" s="53" t="str">
        <f>_xlfn.XLOOKUP(Tabla15[[#This Row],[cedula]],Tabla8[Numero Documento],Tabla8[Gen])</f>
        <v>M</v>
      </c>
      <c r="S343" s="53" t="str">
        <f>_xlfn.XLOOKUP(Tabla15[[#This Row],[cedula]],Tabla8[Numero Documento],Tabla8[Lugar Designado Codigo])</f>
        <v>01.83.02.00.01</v>
      </c>
    </row>
    <row r="344" spans="1:19">
      <c r="A344" s="53" t="s">
        <v>3049</v>
      </c>
      <c r="B344" s="53" t="s">
        <v>1565</v>
      </c>
      <c r="C344" s="53" t="s">
        <v>3098</v>
      </c>
      <c r="D344" s="53" t="str">
        <f>Tabla15[[#This Row],[cedula]]&amp;Tabla15[[#This Row],[prog]]&amp;LEFT(Tabla15[[#This Row],[tipo]],3)</f>
        <v>0010155005113FIJ</v>
      </c>
      <c r="E344" s="53" t="s">
        <v>893</v>
      </c>
      <c r="F344" s="53" t="s">
        <v>894</v>
      </c>
      <c r="G344" s="53" t="str">
        <f>_xlfn.XLOOKUP(Tabla15[[#This Row],[cedula]],Tabla8[Numero Documento],Tabla8[Lugar Designado])</f>
        <v>TEATRO NACIONAL</v>
      </c>
      <c r="H344" s="53" t="s">
        <v>11</v>
      </c>
      <c r="I344" s="62" t="str">
        <f>_xlfn.XLOOKUP(Tabla15[[#This Row],[cedula]],TCARRERA[CEDULA],TCARRERA[CATEGORIA DEL SERVIDOR],"")</f>
        <v>CARRERA ADMINISTRATIVA</v>
      </c>
      <c r="J344" s="53" t="str">
        <f>_xlfn.XLOOKUP(Tabla15[[#This Row],[cargo]],Tabla612[CARGO],Tabla612[CATEGORIA DEL SERVIDOR],"FIJO")</f>
        <v>FIJO</v>
      </c>
      <c r="K344" s="53" t="str">
        <f>IF(ISTEXT(Tabla15[[#This Row],[CARRERA]]),Tabla15[[#This Row],[CARRERA]],Tabla15[[#This Row],[STATUS]])</f>
        <v>CARRERA ADMINISTRATIVA</v>
      </c>
      <c r="L344" s="63">
        <v>75000</v>
      </c>
      <c r="M344" s="63">
        <v>5704.4</v>
      </c>
      <c r="N344" s="63">
        <v>2280</v>
      </c>
      <c r="O344" s="63">
        <v>2152.5</v>
      </c>
      <c r="P344" s="29">
        <f>ROUND(Tabla15[[#This Row],[sbruto]]-Tabla15[[#This Row],[sneto]]-Tabla15[[#This Row],[ISR]]-Tabla15[[#This Row],[SFS]]-Tabla15[[#This Row],[AFP]],2)</f>
        <v>5685.9</v>
      </c>
      <c r="Q344" s="63">
        <v>59177.2</v>
      </c>
      <c r="R344" s="53" t="str">
        <f>_xlfn.XLOOKUP(Tabla15[[#This Row],[cedula]],Tabla8[Numero Documento],Tabla8[Gen])</f>
        <v>M</v>
      </c>
      <c r="S344" s="53" t="str">
        <f>_xlfn.XLOOKUP(Tabla15[[#This Row],[cedula]],Tabla8[Numero Documento],Tabla8[Lugar Designado Codigo])</f>
        <v>01.83.02.00.01</v>
      </c>
    </row>
    <row r="345" spans="1:19">
      <c r="A345" s="53" t="s">
        <v>3049</v>
      </c>
      <c r="B345" s="53" t="s">
        <v>2689</v>
      </c>
      <c r="C345" s="53" t="s">
        <v>3098</v>
      </c>
      <c r="D345" s="53" t="str">
        <f>Tabla15[[#This Row],[cedula]]&amp;Tabla15[[#This Row],[prog]]&amp;LEFT(Tabla15[[#This Row],[tipo]],3)</f>
        <v>0010881012813FIJ</v>
      </c>
      <c r="E345" s="53" t="s">
        <v>890</v>
      </c>
      <c r="F345" s="53" t="s">
        <v>561</v>
      </c>
      <c r="G345" s="53" t="str">
        <f>_xlfn.XLOOKUP(Tabla15[[#This Row],[cedula]],Tabla8[Numero Documento],Tabla8[Lugar Designado])</f>
        <v>TEATRO NACIONAL</v>
      </c>
      <c r="H345" s="53" t="s">
        <v>11</v>
      </c>
      <c r="I345" s="62"/>
      <c r="J345" s="53" t="str">
        <f>_xlfn.XLOOKUP(Tabla15[[#This Row],[cargo]],Tabla612[CARGO],Tabla612[CATEGORIA DEL SERVIDOR],"FIJO")</f>
        <v>FIJO</v>
      </c>
      <c r="K345" s="53" t="str">
        <f>IF(ISTEXT(Tabla15[[#This Row],[CARRERA]]),Tabla15[[#This Row],[CARRERA]],Tabla15[[#This Row],[STATUS]])</f>
        <v>FIJO</v>
      </c>
      <c r="L345" s="63">
        <v>75000</v>
      </c>
      <c r="M345" s="64">
        <v>6309.38</v>
      </c>
      <c r="N345" s="63">
        <v>2280</v>
      </c>
      <c r="O345" s="63">
        <v>2152.5</v>
      </c>
      <c r="P345" s="29">
        <f>ROUND(Tabla15[[#This Row],[sbruto]]-Tabla15[[#This Row],[sneto]]-Tabla15[[#This Row],[ISR]]-Tabla15[[#This Row],[SFS]]-Tabla15[[#This Row],[AFP]],2)</f>
        <v>25</v>
      </c>
      <c r="Q345" s="63">
        <v>64233.120000000003</v>
      </c>
      <c r="R345" s="53" t="str">
        <f>_xlfn.XLOOKUP(Tabla15[[#This Row],[cedula]],Tabla8[Numero Documento],Tabla8[Gen])</f>
        <v>F</v>
      </c>
      <c r="S345" s="53" t="str">
        <f>_xlfn.XLOOKUP(Tabla15[[#This Row],[cedula]],Tabla8[Numero Documento],Tabla8[Lugar Designado Codigo])</f>
        <v>01.83.02.00.01</v>
      </c>
    </row>
    <row r="346" spans="1:19">
      <c r="A346" s="53" t="s">
        <v>3049</v>
      </c>
      <c r="B346" s="53" t="s">
        <v>1567</v>
      </c>
      <c r="C346" s="53" t="s">
        <v>3098</v>
      </c>
      <c r="D346" s="53" t="str">
        <f>Tabla15[[#This Row],[cedula]]&amp;Tabla15[[#This Row],[prog]]&amp;LEFT(Tabla15[[#This Row],[tipo]],3)</f>
        <v>0010163762713FIJ</v>
      </c>
      <c r="E346" s="53" t="s">
        <v>900</v>
      </c>
      <c r="F346" s="53" t="s">
        <v>901</v>
      </c>
      <c r="G346" s="53" t="str">
        <f>_xlfn.XLOOKUP(Tabla15[[#This Row],[cedula]],Tabla8[Numero Documento],Tabla8[Lugar Designado])</f>
        <v>TEATRO NACIONAL</v>
      </c>
      <c r="H346" s="53" t="s">
        <v>11</v>
      </c>
      <c r="I346" s="62" t="str">
        <f>_xlfn.XLOOKUP(Tabla15[[#This Row],[cedula]],TCARRERA[CEDULA],TCARRERA[CATEGORIA DEL SERVIDOR],"")</f>
        <v>CARRERA ADMINISTRATIVA</v>
      </c>
      <c r="J346" s="53" t="str">
        <f>_xlfn.XLOOKUP(Tabla15[[#This Row],[cargo]],Tabla612[CARGO],Tabla612[CATEGORIA DEL SERVIDOR],"FIJO")</f>
        <v>FIJO</v>
      </c>
      <c r="K346" s="53" t="str">
        <f>IF(ISTEXT(Tabla15[[#This Row],[CARRERA]]),Tabla15[[#This Row],[CARRERA]],Tabla15[[#This Row],[STATUS]])</f>
        <v>CARRERA ADMINISTRATIVA</v>
      </c>
      <c r="L346" s="63">
        <v>70000</v>
      </c>
      <c r="M346" s="64">
        <v>5368.48</v>
      </c>
      <c r="N346" s="63">
        <v>2128</v>
      </c>
      <c r="O346" s="63">
        <v>2009</v>
      </c>
      <c r="P346" s="29">
        <f>ROUND(Tabla15[[#This Row],[sbruto]]-Tabla15[[#This Row],[sneto]]-Tabla15[[#This Row],[ISR]]-Tabla15[[#This Row],[SFS]]-Tabla15[[#This Row],[AFP]],2)</f>
        <v>2221</v>
      </c>
      <c r="Q346" s="63">
        <v>58273.52</v>
      </c>
      <c r="R346" s="53" t="str">
        <f>_xlfn.XLOOKUP(Tabla15[[#This Row],[cedula]],Tabla8[Numero Documento],Tabla8[Gen])</f>
        <v>M</v>
      </c>
      <c r="S346" s="53" t="str">
        <f>_xlfn.XLOOKUP(Tabla15[[#This Row],[cedula]],Tabla8[Numero Documento],Tabla8[Lugar Designado Codigo])</f>
        <v>01.83.02.00.01</v>
      </c>
    </row>
    <row r="347" spans="1:19">
      <c r="A347" s="53" t="s">
        <v>3049</v>
      </c>
      <c r="B347" s="53" t="s">
        <v>1530</v>
      </c>
      <c r="C347" s="53" t="s">
        <v>3098</v>
      </c>
      <c r="D347" s="53" t="str">
        <f>Tabla15[[#This Row],[cedula]]&amp;Tabla15[[#This Row],[prog]]&amp;LEFT(Tabla15[[#This Row],[tipo]],3)</f>
        <v>0010382788713FIJ</v>
      </c>
      <c r="E347" s="53" t="s">
        <v>855</v>
      </c>
      <c r="F347" s="53" t="s">
        <v>856</v>
      </c>
      <c r="G347" s="53" t="str">
        <f>_xlfn.XLOOKUP(Tabla15[[#This Row],[cedula]],Tabla8[Numero Documento],Tabla8[Lugar Designado])</f>
        <v>TEATRO NACIONAL</v>
      </c>
      <c r="H347" s="53" t="s">
        <v>11</v>
      </c>
      <c r="I347" s="62" t="str">
        <f>_xlfn.XLOOKUP(Tabla15[[#This Row],[cedula]],TCARRERA[CEDULA],TCARRERA[CATEGORIA DEL SERVIDOR],"")</f>
        <v>CARRERA ADMINISTRATIVA</v>
      </c>
      <c r="J347" s="53" t="str">
        <f>_xlfn.XLOOKUP(Tabla15[[#This Row],[cargo]],Tabla612[CARGO],Tabla612[CATEGORIA DEL SERVIDOR],"FIJO")</f>
        <v>FIJO</v>
      </c>
      <c r="K347" s="53" t="str">
        <f>IF(ISTEXT(Tabla15[[#This Row],[CARRERA]]),Tabla15[[#This Row],[CARRERA]],Tabla15[[#This Row],[STATUS]])</f>
        <v>CARRERA ADMINISTRATIVA</v>
      </c>
      <c r="L347" s="63">
        <v>60000</v>
      </c>
      <c r="M347" s="64">
        <v>3184.19</v>
      </c>
      <c r="N347" s="63">
        <v>1824</v>
      </c>
      <c r="O347" s="63">
        <v>1722</v>
      </c>
      <c r="P347" s="29">
        <f>ROUND(Tabla15[[#This Row],[sbruto]]-Tabla15[[#This Row],[sneto]]-Tabla15[[#This Row],[ISR]]-Tabla15[[#This Row],[SFS]]-Tabla15[[#This Row],[AFP]],2)</f>
        <v>33485.51</v>
      </c>
      <c r="Q347" s="63">
        <v>19784.3</v>
      </c>
      <c r="R347" s="53" t="str">
        <f>_xlfn.XLOOKUP(Tabla15[[#This Row],[cedula]],Tabla8[Numero Documento],Tabla8[Gen])</f>
        <v>F</v>
      </c>
      <c r="S347" s="53" t="str">
        <f>_xlfn.XLOOKUP(Tabla15[[#This Row],[cedula]],Tabla8[Numero Documento],Tabla8[Lugar Designado Codigo])</f>
        <v>01.83.02.00.01</v>
      </c>
    </row>
    <row r="348" spans="1:19">
      <c r="A348" s="53" t="s">
        <v>3049</v>
      </c>
      <c r="B348" s="53" t="s">
        <v>1535</v>
      </c>
      <c r="C348" s="53" t="s">
        <v>3098</v>
      </c>
      <c r="D348" s="53" t="str">
        <f>Tabla15[[#This Row],[cedula]]&amp;Tabla15[[#This Row],[prog]]&amp;LEFT(Tabla15[[#This Row],[tipo]],3)</f>
        <v>0010106630613FIJ</v>
      </c>
      <c r="E348" s="53" t="s">
        <v>872</v>
      </c>
      <c r="F348" s="53" t="s">
        <v>873</v>
      </c>
      <c r="G348" s="53" t="str">
        <f>_xlfn.XLOOKUP(Tabla15[[#This Row],[cedula]],Tabla8[Numero Documento],Tabla8[Lugar Designado])</f>
        <v>TEATRO NACIONAL</v>
      </c>
      <c r="H348" s="53" t="s">
        <v>11</v>
      </c>
      <c r="I348" s="62" t="str">
        <f>_xlfn.XLOOKUP(Tabla15[[#This Row],[cedula]],TCARRERA[CEDULA],TCARRERA[CATEGORIA DEL SERVIDOR],"")</f>
        <v>CARRERA ADMINISTRATIVA</v>
      </c>
      <c r="J348" s="53" t="str">
        <f>_xlfn.XLOOKUP(Tabla15[[#This Row],[cargo]],Tabla612[CARGO],Tabla612[CATEGORIA DEL SERVIDOR],"FIJO")</f>
        <v>FIJO</v>
      </c>
      <c r="K348" s="53" t="str">
        <f>IF(ISTEXT(Tabla15[[#This Row],[CARRERA]]),Tabla15[[#This Row],[CARRERA]],Tabla15[[#This Row],[STATUS]])</f>
        <v>CARRERA ADMINISTRATIVA</v>
      </c>
      <c r="L348" s="63">
        <v>60000</v>
      </c>
      <c r="M348" s="64">
        <v>3486.68</v>
      </c>
      <c r="N348" s="63">
        <v>1824</v>
      </c>
      <c r="O348" s="63">
        <v>1722</v>
      </c>
      <c r="P348" s="29">
        <f>ROUND(Tabla15[[#This Row],[sbruto]]-Tabla15[[#This Row],[sneto]]-Tabla15[[#This Row],[ISR]]-Tabla15[[#This Row],[SFS]]-Tabla15[[#This Row],[AFP]],2)</f>
        <v>375</v>
      </c>
      <c r="Q348" s="63">
        <v>52592.32</v>
      </c>
      <c r="R348" s="53" t="str">
        <f>_xlfn.XLOOKUP(Tabla15[[#This Row],[cedula]],Tabla8[Numero Documento],Tabla8[Gen])</f>
        <v>F</v>
      </c>
      <c r="S348" s="53" t="str">
        <f>_xlfn.XLOOKUP(Tabla15[[#This Row],[cedula]],Tabla8[Numero Documento],Tabla8[Lugar Designado Codigo])</f>
        <v>01.83.02.00.01</v>
      </c>
    </row>
    <row r="349" spans="1:19">
      <c r="A349" s="53" t="s">
        <v>3049</v>
      </c>
      <c r="B349" s="53" t="s">
        <v>1532</v>
      </c>
      <c r="C349" s="53" t="s">
        <v>3098</v>
      </c>
      <c r="D349" s="53" t="str">
        <f>Tabla15[[#This Row],[cedula]]&amp;Tabla15[[#This Row],[prog]]&amp;LEFT(Tabla15[[#This Row],[tipo]],3)</f>
        <v>0010280880513FIJ</v>
      </c>
      <c r="E349" s="53" t="s">
        <v>861</v>
      </c>
      <c r="F349" s="53" t="s">
        <v>30</v>
      </c>
      <c r="G349" s="53" t="str">
        <f>_xlfn.XLOOKUP(Tabla15[[#This Row],[cedula]],Tabla8[Numero Documento],Tabla8[Lugar Designado])</f>
        <v>TEATRO NACIONAL</v>
      </c>
      <c r="H349" s="53" t="s">
        <v>11</v>
      </c>
      <c r="I349" s="62" t="str">
        <f>_xlfn.XLOOKUP(Tabla15[[#This Row],[cedula]],TCARRERA[CEDULA],TCARRERA[CATEGORIA DEL SERVIDOR],"")</f>
        <v>CARRERA ADMINISTRATIVA</v>
      </c>
      <c r="J349" s="53" t="str">
        <f>_xlfn.XLOOKUP(Tabla15[[#This Row],[cargo]],Tabla612[CARGO],Tabla612[CATEGORIA DEL SERVIDOR],"FIJO")</f>
        <v>ESTATUTO SIMPLIFICADO</v>
      </c>
      <c r="K349" s="53" t="str">
        <f>IF(ISTEXT(Tabla15[[#This Row],[CARRERA]]),Tabla15[[#This Row],[CARRERA]],Tabla15[[#This Row],[STATUS]])</f>
        <v>CARRERA ADMINISTRATIVA</v>
      </c>
      <c r="L349" s="63">
        <v>55000</v>
      </c>
      <c r="M349" s="64">
        <v>2332.81</v>
      </c>
      <c r="N349" s="63">
        <v>1672</v>
      </c>
      <c r="O349" s="63">
        <v>1578.5</v>
      </c>
      <c r="P349" s="29">
        <f>ROUND(Tabla15[[#This Row],[sbruto]]-Tabla15[[#This Row],[sneto]]-Tabla15[[#This Row],[ISR]]-Tabla15[[#This Row],[SFS]]-Tabla15[[#This Row],[AFP]],2)</f>
        <v>3283.45</v>
      </c>
      <c r="Q349" s="63">
        <v>46133.24</v>
      </c>
      <c r="R349" s="53" t="str">
        <f>_xlfn.XLOOKUP(Tabla15[[#This Row],[cedula]],Tabla8[Numero Documento],Tabla8[Gen])</f>
        <v>M</v>
      </c>
      <c r="S349" s="53" t="str">
        <f>_xlfn.XLOOKUP(Tabla15[[#This Row],[cedula]],Tabla8[Numero Documento],Tabla8[Lugar Designado Codigo])</f>
        <v>01.83.02.00.01</v>
      </c>
    </row>
    <row r="350" spans="1:19">
      <c r="A350" s="53" t="s">
        <v>3049</v>
      </c>
      <c r="B350" s="53" t="s">
        <v>1549</v>
      </c>
      <c r="C350" s="53" t="s">
        <v>3098</v>
      </c>
      <c r="D350" s="53" t="str">
        <f>Tabla15[[#This Row],[cedula]]&amp;Tabla15[[#This Row],[prog]]&amp;LEFT(Tabla15[[#This Row],[tipo]],3)</f>
        <v>0010527901213FIJ</v>
      </c>
      <c r="E350" s="53" t="s">
        <v>884</v>
      </c>
      <c r="F350" s="53" t="s">
        <v>885</v>
      </c>
      <c r="G350" s="53" t="str">
        <f>_xlfn.XLOOKUP(Tabla15[[#This Row],[cedula]],Tabla8[Numero Documento],Tabla8[Lugar Designado])</f>
        <v>TEATRO NACIONAL</v>
      </c>
      <c r="H350" s="53" t="s">
        <v>11</v>
      </c>
      <c r="I350" s="62" t="str">
        <f>_xlfn.XLOOKUP(Tabla15[[#This Row],[cedula]],TCARRERA[CEDULA],TCARRERA[CATEGORIA DEL SERVIDOR],"")</f>
        <v>CARRERA ADMINISTRATIVA</v>
      </c>
      <c r="J350" s="53" t="str">
        <f>_xlfn.XLOOKUP(Tabla15[[#This Row],[cargo]],Tabla612[CARGO],Tabla612[CATEGORIA DEL SERVIDOR],"FIJO")</f>
        <v>FIJO</v>
      </c>
      <c r="K350" s="53" t="str">
        <f>IF(ISTEXT(Tabla15[[#This Row],[CARRERA]]),Tabla15[[#This Row],[CARRERA]],Tabla15[[#This Row],[STATUS]])</f>
        <v>CARRERA ADMINISTRATIVA</v>
      </c>
      <c r="L350" s="63">
        <v>55000</v>
      </c>
      <c r="M350" s="64">
        <v>2559.6799999999998</v>
      </c>
      <c r="N350" s="63">
        <v>1672</v>
      </c>
      <c r="O350" s="63">
        <v>1578.5</v>
      </c>
      <c r="P350" s="29">
        <f>ROUND(Tabla15[[#This Row],[sbruto]]-Tabla15[[#This Row],[sneto]]-Tabla15[[#This Row],[ISR]]-Tabla15[[#This Row],[SFS]]-Tabla15[[#This Row],[AFP]],2)</f>
        <v>6852.34</v>
      </c>
      <c r="Q350" s="63">
        <v>42337.48</v>
      </c>
      <c r="R350" s="53" t="str">
        <f>_xlfn.XLOOKUP(Tabla15[[#This Row],[cedula]],Tabla8[Numero Documento],Tabla8[Gen])</f>
        <v>F</v>
      </c>
      <c r="S350" s="53" t="str">
        <f>_xlfn.XLOOKUP(Tabla15[[#This Row],[cedula]],Tabla8[Numero Documento],Tabla8[Lugar Designado Codigo])</f>
        <v>01.83.02.00.01</v>
      </c>
    </row>
    <row r="351" spans="1:19">
      <c r="A351" s="53" t="s">
        <v>3049</v>
      </c>
      <c r="B351" s="53" t="s">
        <v>1566</v>
      </c>
      <c r="C351" s="53" t="s">
        <v>3098</v>
      </c>
      <c r="D351" s="53" t="str">
        <f>Tabla15[[#This Row],[cedula]]&amp;Tabla15[[#This Row],[prog]]&amp;LEFT(Tabla15[[#This Row],[tipo]],3)</f>
        <v>0010249035613FIJ</v>
      </c>
      <c r="E351" s="53" t="s">
        <v>897</v>
      </c>
      <c r="F351" s="53" t="s">
        <v>898</v>
      </c>
      <c r="G351" s="53" t="str">
        <f>_xlfn.XLOOKUP(Tabla15[[#This Row],[cedula]],Tabla8[Numero Documento],Tabla8[Lugar Designado])</f>
        <v>TEATRO NACIONAL</v>
      </c>
      <c r="H351" s="53" t="s">
        <v>11</v>
      </c>
      <c r="I351" s="62" t="str">
        <f>_xlfn.XLOOKUP(Tabla15[[#This Row],[cedula]],TCARRERA[CEDULA],TCARRERA[CATEGORIA DEL SERVIDOR],"")</f>
        <v>CARRERA ADMINISTRATIVA</v>
      </c>
      <c r="J351" s="53" t="str">
        <f>_xlfn.XLOOKUP(Tabla15[[#This Row],[cargo]],Tabla612[CARGO],Tabla612[CATEGORIA DEL SERVIDOR],"FIJO")</f>
        <v>FIJO</v>
      </c>
      <c r="K351" s="53" t="str">
        <f>IF(ISTEXT(Tabla15[[#This Row],[CARRERA]]),Tabla15[[#This Row],[CARRERA]],Tabla15[[#This Row],[STATUS]])</f>
        <v>CARRERA ADMINISTRATIVA</v>
      </c>
      <c r="L351" s="63">
        <v>55000</v>
      </c>
      <c r="M351" s="63">
        <v>2559.6799999999998</v>
      </c>
      <c r="N351" s="63">
        <v>1672</v>
      </c>
      <c r="O351" s="63">
        <v>1578.5</v>
      </c>
      <c r="P351" s="29">
        <f>ROUND(Tabla15[[#This Row],[sbruto]]-Tabla15[[#This Row],[sneto]]-Tabla15[[#This Row],[ISR]]-Tabla15[[#This Row],[SFS]]-Tabla15[[#This Row],[AFP]],2)</f>
        <v>38018.300000000003</v>
      </c>
      <c r="Q351" s="63">
        <v>11171.52</v>
      </c>
      <c r="R351" s="53" t="str">
        <f>_xlfn.XLOOKUP(Tabla15[[#This Row],[cedula]],Tabla8[Numero Documento],Tabla8[Gen])</f>
        <v>M</v>
      </c>
      <c r="S351" s="53" t="str">
        <f>_xlfn.XLOOKUP(Tabla15[[#This Row],[cedula]],Tabla8[Numero Documento],Tabla8[Lugar Designado Codigo])</f>
        <v>01.83.02.00.01</v>
      </c>
    </row>
    <row r="352" spans="1:19">
      <c r="A352" s="53" t="s">
        <v>3049</v>
      </c>
      <c r="B352" s="53" t="s">
        <v>2636</v>
      </c>
      <c r="C352" s="53" t="s">
        <v>3098</v>
      </c>
      <c r="D352" s="53" t="str">
        <f>Tabla15[[#This Row],[cedula]]&amp;Tabla15[[#This Row],[prog]]&amp;LEFT(Tabla15[[#This Row],[tipo]],3)</f>
        <v>0010653807713FIJ</v>
      </c>
      <c r="E352" s="53" t="s">
        <v>863</v>
      </c>
      <c r="F352" s="53" t="s">
        <v>864</v>
      </c>
      <c r="G352" s="53" t="str">
        <f>_xlfn.XLOOKUP(Tabla15[[#This Row],[cedula]],Tabla8[Numero Documento],Tabla8[Lugar Designado])</f>
        <v>TEATRO NACIONAL</v>
      </c>
      <c r="H352" s="53" t="s">
        <v>11</v>
      </c>
      <c r="I352" s="62"/>
      <c r="J352" s="53" t="str">
        <f>_xlfn.XLOOKUP(Tabla15[[#This Row],[cargo]],Tabla612[CARGO],Tabla612[CATEGORIA DEL SERVIDOR],"FIJO")</f>
        <v>FIJO</v>
      </c>
      <c r="K352" s="53" t="str">
        <f>IF(ISTEXT(Tabla15[[#This Row],[CARRERA]]),Tabla15[[#This Row],[CARRERA]],Tabla15[[#This Row],[STATUS]])</f>
        <v>FIJO</v>
      </c>
      <c r="L352" s="63">
        <v>55000</v>
      </c>
      <c r="M352" s="64">
        <v>2559.6799999999998</v>
      </c>
      <c r="N352" s="63">
        <v>1672</v>
      </c>
      <c r="O352" s="63">
        <v>1578.5</v>
      </c>
      <c r="P352" s="29">
        <f>ROUND(Tabla15[[#This Row],[sbruto]]-Tabla15[[#This Row],[sneto]]-Tabla15[[#This Row],[ISR]]-Tabla15[[#This Row],[SFS]]-Tabla15[[#This Row],[AFP]],2)</f>
        <v>75</v>
      </c>
      <c r="Q352" s="63">
        <v>49114.82</v>
      </c>
      <c r="R352" s="53" t="str">
        <f>_xlfn.XLOOKUP(Tabla15[[#This Row],[cedula]],Tabla8[Numero Documento],Tabla8[Gen])</f>
        <v>F</v>
      </c>
      <c r="S352" s="53" t="str">
        <f>_xlfn.XLOOKUP(Tabla15[[#This Row],[cedula]],Tabla8[Numero Documento],Tabla8[Lugar Designado Codigo])</f>
        <v>01.83.02.00.01</v>
      </c>
    </row>
    <row r="353" spans="1:19">
      <c r="A353" s="53" t="s">
        <v>3049</v>
      </c>
      <c r="B353" s="53" t="s">
        <v>2709</v>
      </c>
      <c r="C353" s="53" t="s">
        <v>3098</v>
      </c>
      <c r="D353" s="53" t="str">
        <f>Tabla15[[#This Row],[cedula]]&amp;Tabla15[[#This Row],[prog]]&amp;LEFT(Tabla15[[#This Row],[tipo]],3)</f>
        <v>0011104415213FIJ</v>
      </c>
      <c r="E353" s="53" t="s">
        <v>899</v>
      </c>
      <c r="F353" s="53" t="s">
        <v>32</v>
      </c>
      <c r="G353" s="53" t="str">
        <f>_xlfn.XLOOKUP(Tabla15[[#This Row],[cedula]],Tabla8[Numero Documento],Tabla8[Lugar Designado])</f>
        <v>TEATRO NACIONAL</v>
      </c>
      <c r="H353" s="53" t="s">
        <v>11</v>
      </c>
      <c r="I353" s="62"/>
      <c r="J353" s="53" t="str">
        <f>_xlfn.XLOOKUP(Tabla15[[#This Row],[cargo]],Tabla612[CARGO],Tabla612[CATEGORIA DEL SERVIDOR],"FIJO")</f>
        <v>FIJO</v>
      </c>
      <c r="K353" s="53" t="str">
        <f>IF(ISTEXT(Tabla15[[#This Row],[CARRERA]]),Tabla15[[#This Row],[CARRERA]],Tabla15[[#This Row],[STATUS]])</f>
        <v>FIJO</v>
      </c>
      <c r="L353" s="63">
        <v>55000</v>
      </c>
      <c r="M353" s="63">
        <v>2559.6799999999998</v>
      </c>
      <c r="N353" s="63">
        <v>1672</v>
      </c>
      <c r="O353" s="63">
        <v>1578.5</v>
      </c>
      <c r="P353" s="29">
        <f>ROUND(Tabla15[[#This Row],[sbruto]]-Tabla15[[#This Row],[sneto]]-Tabla15[[#This Row],[ISR]]-Tabla15[[#This Row],[SFS]]-Tabla15[[#This Row],[AFP]],2)</f>
        <v>2221</v>
      </c>
      <c r="Q353" s="63">
        <v>46968.82</v>
      </c>
      <c r="R353" s="53" t="str">
        <f>_xlfn.XLOOKUP(Tabla15[[#This Row],[cedula]],Tabla8[Numero Documento],Tabla8[Gen])</f>
        <v>M</v>
      </c>
      <c r="S353" s="53" t="str">
        <f>_xlfn.XLOOKUP(Tabla15[[#This Row],[cedula]],Tabla8[Numero Documento],Tabla8[Lugar Designado Codigo])</f>
        <v>01.83.02.00.01</v>
      </c>
    </row>
    <row r="354" spans="1:19">
      <c r="A354" s="53" t="s">
        <v>3049</v>
      </c>
      <c r="B354" s="53" t="s">
        <v>2604</v>
      </c>
      <c r="C354" s="53" t="s">
        <v>3098</v>
      </c>
      <c r="D354" s="53" t="str">
        <f>Tabla15[[#This Row],[cedula]]&amp;Tabla15[[#This Row],[prog]]&amp;LEFT(Tabla15[[#This Row],[tipo]],3)</f>
        <v>0010959355813FIJ</v>
      </c>
      <c r="E354" s="53" t="s">
        <v>851</v>
      </c>
      <c r="F354" s="53" t="s">
        <v>22</v>
      </c>
      <c r="G354" s="53" t="str">
        <f>_xlfn.XLOOKUP(Tabla15[[#This Row],[cedula]],Tabla8[Numero Documento],Tabla8[Lugar Designado])</f>
        <v>TEATRO NACIONAL</v>
      </c>
      <c r="H354" s="53" t="s">
        <v>11</v>
      </c>
      <c r="I354" s="62"/>
      <c r="J354" s="53" t="str">
        <f>_xlfn.XLOOKUP(Tabla15[[#This Row],[cargo]],Tabla612[CARGO],Tabla612[CATEGORIA DEL SERVIDOR],"FIJO")</f>
        <v>ESTATUTO SIMPLIFICADO</v>
      </c>
      <c r="K354" s="53" t="str">
        <f>IF(ISTEXT(Tabla15[[#This Row],[CARRERA]]),Tabla15[[#This Row],[CARRERA]],Tabla15[[#This Row],[STATUS]])</f>
        <v>ESTATUTO SIMPLIFICADO</v>
      </c>
      <c r="L354" s="63">
        <v>45000</v>
      </c>
      <c r="M354" s="64">
        <v>1148.33</v>
      </c>
      <c r="N354" s="63">
        <v>1368</v>
      </c>
      <c r="O354" s="63">
        <v>1291.5</v>
      </c>
      <c r="P354" s="29">
        <f>ROUND(Tabla15[[#This Row],[sbruto]]-Tabla15[[#This Row],[sneto]]-Tabla15[[#This Row],[ISR]]-Tabla15[[#This Row],[SFS]]-Tabla15[[#This Row],[AFP]],2)</f>
        <v>13542.02</v>
      </c>
      <c r="Q354" s="63">
        <v>27650.15</v>
      </c>
      <c r="R354" s="53" t="str">
        <f>_xlfn.XLOOKUP(Tabla15[[#This Row],[cedula]],Tabla8[Numero Documento],Tabla8[Gen])</f>
        <v>M</v>
      </c>
      <c r="S354" s="53" t="str">
        <f>_xlfn.XLOOKUP(Tabla15[[#This Row],[cedula]],Tabla8[Numero Documento],Tabla8[Lugar Designado Codigo])</f>
        <v>01.83.02.00.01</v>
      </c>
    </row>
    <row r="355" spans="1:19">
      <c r="A355" s="53" t="s">
        <v>3049</v>
      </c>
      <c r="B355" s="53" t="s">
        <v>2657</v>
      </c>
      <c r="C355" s="53" t="s">
        <v>3098</v>
      </c>
      <c r="D355" s="53" t="str">
        <f>Tabla15[[#This Row],[cedula]]&amp;Tabla15[[#This Row],[prog]]&amp;LEFT(Tabla15[[#This Row],[tipo]],3)</f>
        <v>0010070395813FIJ</v>
      </c>
      <c r="E355" s="53" t="s">
        <v>868</v>
      </c>
      <c r="F355" s="53" t="s">
        <v>869</v>
      </c>
      <c r="G355" s="53" t="str">
        <f>_xlfn.XLOOKUP(Tabla15[[#This Row],[cedula]],Tabla8[Numero Documento],Tabla8[Lugar Designado])</f>
        <v>TEATRO NACIONAL</v>
      </c>
      <c r="H355" s="53" t="s">
        <v>11</v>
      </c>
      <c r="I355" s="62"/>
      <c r="J355" s="53" t="str">
        <f>_xlfn.XLOOKUP(Tabla15[[#This Row],[cargo]],Tabla612[CARGO],Tabla612[CATEGORIA DEL SERVIDOR],"FIJO")</f>
        <v>FIJO</v>
      </c>
      <c r="K355" s="53" t="str">
        <f>IF(ISTEXT(Tabla15[[#This Row],[CARRERA]]),Tabla15[[#This Row],[CARRERA]],Tabla15[[#This Row],[STATUS]])</f>
        <v>FIJO</v>
      </c>
      <c r="L355" s="63">
        <v>45000</v>
      </c>
      <c r="M355" s="63">
        <v>1148.33</v>
      </c>
      <c r="N355" s="63">
        <v>1368</v>
      </c>
      <c r="O355" s="63">
        <v>1291.5</v>
      </c>
      <c r="P355" s="29">
        <f>ROUND(Tabla15[[#This Row],[sbruto]]-Tabla15[[#This Row],[sneto]]-Tabla15[[#This Row],[ISR]]-Tabla15[[#This Row],[SFS]]-Tabla15[[#This Row],[AFP]],2)</f>
        <v>975</v>
      </c>
      <c r="Q355" s="63">
        <v>40217.17</v>
      </c>
      <c r="R355" s="53" t="str">
        <f>_xlfn.XLOOKUP(Tabla15[[#This Row],[cedula]],Tabla8[Numero Documento],Tabla8[Gen])</f>
        <v>M</v>
      </c>
      <c r="S355" s="53" t="str">
        <f>_xlfn.XLOOKUP(Tabla15[[#This Row],[cedula]],Tabla8[Numero Documento],Tabla8[Lugar Designado Codigo])</f>
        <v>01.83.02.00.01</v>
      </c>
    </row>
    <row r="356" spans="1:19">
      <c r="A356" s="53" t="s">
        <v>3049</v>
      </c>
      <c r="B356" s="53" t="s">
        <v>3510</v>
      </c>
      <c r="C356" s="53" t="s">
        <v>3098</v>
      </c>
      <c r="D356" s="53" t="str">
        <f>Tabla15[[#This Row],[cedula]]&amp;Tabla15[[#This Row],[prog]]&amp;LEFT(Tabla15[[#This Row],[tipo]],3)</f>
        <v>2240070667113FIJ</v>
      </c>
      <c r="E356" s="53" t="s">
        <v>3509</v>
      </c>
      <c r="F356" s="53" t="s">
        <v>819</v>
      </c>
      <c r="G356" s="53" t="str">
        <f>_xlfn.XLOOKUP(Tabla15[[#This Row],[cedula]],Tabla8[Numero Documento],Tabla8[Lugar Designado])</f>
        <v>TEATRO NACIONAL</v>
      </c>
      <c r="H356" s="53" t="s">
        <v>11</v>
      </c>
      <c r="I356" s="62"/>
      <c r="J356" s="53" t="str">
        <f>_xlfn.XLOOKUP(Tabla15[[#This Row],[cargo]],Tabla612[CARGO],Tabla612[CATEGORIA DEL SERVIDOR],"FIJO")</f>
        <v>FIJO</v>
      </c>
      <c r="K356" s="53" t="str">
        <f>IF(ISTEXT(Tabla15[[#This Row],[CARRERA]]),Tabla15[[#This Row],[CARRERA]],Tabla15[[#This Row],[STATUS]])</f>
        <v>FIJO</v>
      </c>
      <c r="L356" s="63">
        <v>40000</v>
      </c>
      <c r="M356" s="64">
        <v>442.65</v>
      </c>
      <c r="N356" s="63">
        <v>1216</v>
      </c>
      <c r="O356" s="63">
        <v>1148</v>
      </c>
      <c r="P356" s="29">
        <f>ROUND(Tabla15[[#This Row],[sbruto]]-Tabla15[[#This Row],[sneto]]-Tabla15[[#This Row],[ISR]]-Tabla15[[#This Row],[SFS]]-Tabla15[[#This Row],[AFP]],2)</f>
        <v>25</v>
      </c>
      <c r="Q356" s="63">
        <v>37168.35</v>
      </c>
      <c r="R356" s="53" t="str">
        <f>_xlfn.XLOOKUP(Tabla15[[#This Row],[cedula]],Tabla8[Numero Documento],Tabla8[Gen])</f>
        <v>M</v>
      </c>
      <c r="S356" s="53" t="str">
        <f>_xlfn.XLOOKUP(Tabla15[[#This Row],[cedula]],Tabla8[Numero Documento],Tabla8[Lugar Designado Codigo])</f>
        <v>01.83.02.00.01</v>
      </c>
    </row>
    <row r="357" spans="1:19">
      <c r="A357" s="53" t="s">
        <v>3049</v>
      </c>
      <c r="B357" s="53" t="s">
        <v>2687</v>
      </c>
      <c r="C357" s="53" t="s">
        <v>3098</v>
      </c>
      <c r="D357" s="53" t="str">
        <f>Tabla15[[#This Row],[cedula]]&amp;Tabla15[[#This Row],[prog]]&amp;LEFT(Tabla15[[#This Row],[tipo]],3)</f>
        <v>2230094808413FIJ</v>
      </c>
      <c r="E357" s="53" t="s">
        <v>888</v>
      </c>
      <c r="F357" s="53" t="s">
        <v>36</v>
      </c>
      <c r="G357" s="53" t="str">
        <f>_xlfn.XLOOKUP(Tabla15[[#This Row],[cedula]],Tabla8[Numero Documento],Tabla8[Lugar Designado])</f>
        <v>TEATRO NACIONAL</v>
      </c>
      <c r="H357" s="53" t="s">
        <v>11</v>
      </c>
      <c r="I357" s="62"/>
      <c r="J357" s="53" t="str">
        <f>_xlfn.XLOOKUP(Tabla15[[#This Row],[cargo]],Tabla612[CARGO],Tabla612[CATEGORIA DEL SERVIDOR],"FIJO")</f>
        <v>FIJO</v>
      </c>
      <c r="K357" s="53" t="str">
        <f>IF(ISTEXT(Tabla15[[#This Row],[CARRERA]]),Tabla15[[#This Row],[CARRERA]],Tabla15[[#This Row],[STATUS]])</f>
        <v>FIJO</v>
      </c>
      <c r="L357" s="63">
        <v>40000</v>
      </c>
      <c r="M357" s="64">
        <v>442.65</v>
      </c>
      <c r="N357" s="63">
        <v>1216</v>
      </c>
      <c r="O357" s="63">
        <v>1148</v>
      </c>
      <c r="P357" s="29">
        <f>ROUND(Tabla15[[#This Row],[sbruto]]-Tabla15[[#This Row],[sneto]]-Tabla15[[#This Row],[ISR]]-Tabla15[[#This Row],[SFS]]-Tabla15[[#This Row],[AFP]],2)</f>
        <v>325</v>
      </c>
      <c r="Q357" s="63">
        <v>36868.35</v>
      </c>
      <c r="R357" s="53" t="str">
        <f>_xlfn.XLOOKUP(Tabla15[[#This Row],[cedula]],Tabla8[Numero Documento],Tabla8[Gen])</f>
        <v>M</v>
      </c>
      <c r="S357" s="53" t="str">
        <f>_xlfn.XLOOKUP(Tabla15[[#This Row],[cedula]],Tabla8[Numero Documento],Tabla8[Lugar Designado Codigo])</f>
        <v>01.83.02.00.01</v>
      </c>
    </row>
    <row r="358" spans="1:19">
      <c r="A358" s="53" t="s">
        <v>3049</v>
      </c>
      <c r="B358" s="53" t="s">
        <v>1528</v>
      </c>
      <c r="C358" s="53" t="s">
        <v>3098</v>
      </c>
      <c r="D358" s="53" t="str">
        <f>Tabla15[[#This Row],[cedula]]&amp;Tabla15[[#This Row],[prog]]&amp;LEFT(Tabla15[[#This Row],[tipo]],3)</f>
        <v>0900012656613FIJ</v>
      </c>
      <c r="E358" s="53" t="s">
        <v>854</v>
      </c>
      <c r="F358" s="53" t="s">
        <v>30</v>
      </c>
      <c r="G358" s="53" t="str">
        <f>_xlfn.XLOOKUP(Tabla15[[#This Row],[cedula]],Tabla8[Numero Documento],Tabla8[Lugar Designado])</f>
        <v>TEATRO NACIONAL</v>
      </c>
      <c r="H358" s="53" t="s">
        <v>11</v>
      </c>
      <c r="I358" s="62" t="str">
        <f>_xlfn.XLOOKUP(Tabla15[[#This Row],[cedula]],TCARRERA[CEDULA],TCARRERA[CATEGORIA DEL SERVIDOR],"")</f>
        <v>CARRERA ADMINISTRATIVA</v>
      </c>
      <c r="J358" s="53" t="str">
        <f>_xlfn.XLOOKUP(Tabla15[[#This Row],[cargo]],Tabla612[CARGO],Tabla612[CATEGORIA DEL SERVIDOR],"FIJO")</f>
        <v>ESTATUTO SIMPLIFICADO</v>
      </c>
      <c r="K358" s="53" t="str">
        <f>IF(ISTEXT(Tabla15[[#This Row],[CARRERA]]),Tabla15[[#This Row],[CARRERA]],Tabla15[[#This Row],[STATUS]])</f>
        <v>CARRERA ADMINISTRATIVA</v>
      </c>
      <c r="L358" s="63">
        <v>36000</v>
      </c>
      <c r="M358" s="67">
        <v>0</v>
      </c>
      <c r="N358" s="63">
        <v>1094.4000000000001</v>
      </c>
      <c r="O358" s="63">
        <v>1033.2</v>
      </c>
      <c r="P358" s="29">
        <f>ROUND(Tabla15[[#This Row],[sbruto]]-Tabla15[[#This Row],[sneto]]-Tabla15[[#This Row],[ISR]]-Tabla15[[#This Row],[SFS]]-Tabla15[[#This Row],[AFP]],2)</f>
        <v>16673.55</v>
      </c>
      <c r="Q358" s="63">
        <v>17198.849999999999</v>
      </c>
      <c r="R358" s="53" t="str">
        <f>_xlfn.XLOOKUP(Tabla15[[#This Row],[cedula]],Tabla8[Numero Documento],Tabla8[Gen])</f>
        <v>M</v>
      </c>
      <c r="S358" s="53" t="str">
        <f>_xlfn.XLOOKUP(Tabla15[[#This Row],[cedula]],Tabla8[Numero Documento],Tabla8[Lugar Designado Codigo])</f>
        <v>01.83.02.00.01</v>
      </c>
    </row>
    <row r="359" spans="1:19">
      <c r="A359" s="53" t="s">
        <v>3049</v>
      </c>
      <c r="B359" s="53" t="s">
        <v>3508</v>
      </c>
      <c r="C359" s="53" t="s">
        <v>3098</v>
      </c>
      <c r="D359" s="53" t="str">
        <f>Tabla15[[#This Row],[cedula]]&amp;Tabla15[[#This Row],[prog]]&amp;LEFT(Tabla15[[#This Row],[tipo]],3)</f>
        <v>4022646614813FIJ</v>
      </c>
      <c r="E359" s="53" t="s">
        <v>3507</v>
      </c>
      <c r="F359" s="53" t="s">
        <v>22</v>
      </c>
      <c r="G359" s="53" t="str">
        <f>_xlfn.XLOOKUP(Tabla15[[#This Row],[cedula]],Tabla8[Numero Documento],Tabla8[Lugar Designado])</f>
        <v>TEATRO NACIONAL</v>
      </c>
      <c r="H359" s="53" t="s">
        <v>11</v>
      </c>
      <c r="I359" s="62"/>
      <c r="J359" s="53" t="str">
        <f>_xlfn.XLOOKUP(Tabla15[[#This Row],[cargo]],Tabla612[CARGO],Tabla612[CATEGORIA DEL SERVIDOR],"FIJO")</f>
        <v>ESTATUTO SIMPLIFICADO</v>
      </c>
      <c r="K359" s="53" t="str">
        <f>IF(ISTEXT(Tabla15[[#This Row],[CARRERA]]),Tabla15[[#This Row],[CARRERA]],Tabla15[[#This Row],[STATUS]])</f>
        <v>ESTATUTO SIMPLIFICADO</v>
      </c>
      <c r="L359" s="63">
        <v>36000</v>
      </c>
      <c r="M359" s="66">
        <v>0</v>
      </c>
      <c r="N359" s="63">
        <v>1094.4000000000001</v>
      </c>
      <c r="O359" s="63">
        <v>1033.2</v>
      </c>
      <c r="P359" s="29">
        <f>ROUND(Tabla15[[#This Row],[sbruto]]-Tabla15[[#This Row],[sneto]]-Tabla15[[#This Row],[ISR]]-Tabla15[[#This Row],[SFS]]-Tabla15[[#This Row],[AFP]],2)</f>
        <v>25</v>
      </c>
      <c r="Q359" s="63">
        <v>33847.4</v>
      </c>
      <c r="R359" s="53" t="str">
        <f>_xlfn.XLOOKUP(Tabla15[[#This Row],[cedula]],Tabla8[Numero Documento],Tabla8[Gen])</f>
        <v>M</v>
      </c>
      <c r="S359" s="53" t="str">
        <f>_xlfn.XLOOKUP(Tabla15[[#This Row],[cedula]],Tabla8[Numero Documento],Tabla8[Lugar Designado Codigo])</f>
        <v>01.83.02.00.01</v>
      </c>
    </row>
    <row r="360" spans="1:19">
      <c r="A360" s="53" t="s">
        <v>3049</v>
      </c>
      <c r="B360" s="53" t="s">
        <v>2585</v>
      </c>
      <c r="C360" s="53" t="s">
        <v>3098</v>
      </c>
      <c r="D360" s="53" t="str">
        <f>Tabla15[[#This Row],[cedula]]&amp;Tabla15[[#This Row],[prog]]&amp;LEFT(Tabla15[[#This Row],[tipo]],3)</f>
        <v>0010249077813FIJ</v>
      </c>
      <c r="E360" s="53" t="s">
        <v>842</v>
      </c>
      <c r="F360" s="53" t="s">
        <v>474</v>
      </c>
      <c r="G360" s="53" t="str">
        <f>_xlfn.XLOOKUP(Tabla15[[#This Row],[cedula]],Tabla8[Numero Documento],Tabla8[Lugar Designado])</f>
        <v>TEATRO NACIONAL</v>
      </c>
      <c r="H360" s="53" t="s">
        <v>11</v>
      </c>
      <c r="I360" s="62"/>
      <c r="J360" s="53" t="str">
        <f>_xlfn.XLOOKUP(Tabla15[[#This Row],[cargo]],Tabla612[CARGO],Tabla612[CATEGORIA DEL SERVIDOR],"FIJO")</f>
        <v>ESTATUTO SIMPLIFICADO</v>
      </c>
      <c r="K360" s="53" t="str">
        <f>IF(ISTEXT(Tabla15[[#This Row],[CARRERA]]),Tabla15[[#This Row],[CARRERA]],Tabla15[[#This Row],[STATUS]])</f>
        <v>ESTATUTO SIMPLIFICADO</v>
      </c>
      <c r="L360" s="63">
        <v>36000</v>
      </c>
      <c r="M360" s="67">
        <v>0</v>
      </c>
      <c r="N360" s="63">
        <v>1094.4000000000001</v>
      </c>
      <c r="O360" s="63">
        <v>1033.2</v>
      </c>
      <c r="P360" s="29">
        <f>ROUND(Tabla15[[#This Row],[sbruto]]-Tabla15[[#This Row],[sneto]]-Tabla15[[#This Row],[ISR]]-Tabla15[[#This Row],[SFS]]-Tabla15[[#This Row],[AFP]],2)</f>
        <v>15405.69</v>
      </c>
      <c r="Q360" s="63">
        <v>18466.71</v>
      </c>
      <c r="R360" s="53" t="str">
        <f>_xlfn.XLOOKUP(Tabla15[[#This Row],[cedula]],Tabla8[Numero Documento],Tabla8[Gen])</f>
        <v>M</v>
      </c>
      <c r="S360" s="53" t="str">
        <f>_xlfn.XLOOKUP(Tabla15[[#This Row],[cedula]],Tabla8[Numero Documento],Tabla8[Lugar Designado Codigo])</f>
        <v>01.83.02.00.01</v>
      </c>
    </row>
    <row r="361" spans="1:19">
      <c r="A361" s="53" t="s">
        <v>3049</v>
      </c>
      <c r="B361" s="53" t="s">
        <v>2594</v>
      </c>
      <c r="C361" s="53" t="s">
        <v>3098</v>
      </c>
      <c r="D361" s="53" t="str">
        <f>Tabla15[[#This Row],[cedula]]&amp;Tabla15[[#This Row],[prog]]&amp;LEFT(Tabla15[[#This Row],[tipo]],3)</f>
        <v>4021258877213FIJ</v>
      </c>
      <c r="E361" s="53" t="s">
        <v>1871</v>
      </c>
      <c r="F361" s="53" t="s">
        <v>760</v>
      </c>
      <c r="G361" s="53" t="str">
        <f>_xlfn.XLOOKUP(Tabla15[[#This Row],[cedula]],Tabla8[Numero Documento],Tabla8[Lugar Designado])</f>
        <v>TEATRO NACIONAL</v>
      </c>
      <c r="H361" s="53" t="s">
        <v>11</v>
      </c>
      <c r="I361" s="62"/>
      <c r="J361" s="53" t="str">
        <f>_xlfn.XLOOKUP(Tabla15[[#This Row],[cargo]],Tabla612[CARGO],Tabla612[CATEGORIA DEL SERVIDOR],"FIJO")</f>
        <v>FIJO</v>
      </c>
      <c r="K361" s="53" t="str">
        <f>IF(ISTEXT(Tabla15[[#This Row],[CARRERA]]),Tabla15[[#This Row],[CARRERA]],Tabla15[[#This Row],[STATUS]])</f>
        <v>FIJO</v>
      </c>
      <c r="L361" s="63">
        <v>36000</v>
      </c>
      <c r="M361" s="65">
        <v>0</v>
      </c>
      <c r="N361" s="63">
        <v>1094.4000000000001</v>
      </c>
      <c r="O361" s="63">
        <v>1033.2</v>
      </c>
      <c r="P361" s="29">
        <f>ROUND(Tabla15[[#This Row],[sbruto]]-Tabla15[[#This Row],[sneto]]-Tabla15[[#This Row],[ISR]]-Tabla15[[#This Row],[SFS]]-Tabla15[[#This Row],[AFP]],2)</f>
        <v>25</v>
      </c>
      <c r="Q361" s="63">
        <v>33847.4</v>
      </c>
      <c r="R361" s="53" t="str">
        <f>_xlfn.XLOOKUP(Tabla15[[#This Row],[cedula]],Tabla8[Numero Documento],Tabla8[Gen])</f>
        <v>M</v>
      </c>
      <c r="S361" s="53" t="str">
        <f>_xlfn.XLOOKUP(Tabla15[[#This Row],[cedula]],Tabla8[Numero Documento],Tabla8[Lugar Designado Codigo])</f>
        <v>01.83.02.00.01</v>
      </c>
    </row>
    <row r="362" spans="1:19">
      <c r="A362" s="53" t="s">
        <v>3049</v>
      </c>
      <c r="B362" s="53" t="s">
        <v>3514</v>
      </c>
      <c r="C362" s="53" t="s">
        <v>3098</v>
      </c>
      <c r="D362" s="53" t="str">
        <f>Tabla15[[#This Row],[cedula]]&amp;Tabla15[[#This Row],[prog]]&amp;LEFT(Tabla15[[#This Row],[tipo]],3)</f>
        <v>0011549616813FIJ</v>
      </c>
      <c r="E362" s="53" t="s">
        <v>3513</v>
      </c>
      <c r="F362" s="53" t="s">
        <v>22</v>
      </c>
      <c r="G362" s="53" t="str">
        <f>_xlfn.XLOOKUP(Tabla15[[#This Row],[cedula]],Tabla8[Numero Documento],Tabla8[Lugar Designado])</f>
        <v>TEATRO NACIONAL</v>
      </c>
      <c r="H362" s="53" t="s">
        <v>11</v>
      </c>
      <c r="I362" s="62"/>
      <c r="J362" s="53" t="str">
        <f>_xlfn.XLOOKUP(Tabla15[[#This Row],[cargo]],Tabla612[CARGO],Tabla612[CATEGORIA DEL SERVIDOR],"FIJO")</f>
        <v>ESTATUTO SIMPLIFICADO</v>
      </c>
      <c r="K362" s="53" t="str">
        <f>IF(ISTEXT(Tabla15[[#This Row],[CARRERA]]),Tabla15[[#This Row],[CARRERA]],Tabla15[[#This Row],[STATUS]])</f>
        <v>ESTATUTO SIMPLIFICADO</v>
      </c>
      <c r="L362" s="63">
        <v>36000</v>
      </c>
      <c r="M362" s="66">
        <v>0</v>
      </c>
      <c r="N362" s="63">
        <v>1094.4000000000001</v>
      </c>
      <c r="O362" s="63">
        <v>1033.2</v>
      </c>
      <c r="P362" s="29">
        <f>ROUND(Tabla15[[#This Row],[sbruto]]-Tabla15[[#This Row],[sneto]]-Tabla15[[#This Row],[ISR]]-Tabla15[[#This Row],[SFS]]-Tabla15[[#This Row],[AFP]],2)</f>
        <v>25</v>
      </c>
      <c r="Q362" s="63">
        <v>33847.4</v>
      </c>
      <c r="R362" s="53" t="str">
        <f>_xlfn.XLOOKUP(Tabla15[[#This Row],[cedula]],Tabla8[Numero Documento],Tabla8[Gen])</f>
        <v>M</v>
      </c>
      <c r="S362" s="53" t="str">
        <f>_xlfn.XLOOKUP(Tabla15[[#This Row],[cedula]],Tabla8[Numero Documento],Tabla8[Lugar Designado Codigo])</f>
        <v>01.83.02.00.01</v>
      </c>
    </row>
    <row r="363" spans="1:19">
      <c r="A363" s="53" t="s">
        <v>3049</v>
      </c>
      <c r="B363" s="53" t="s">
        <v>2643</v>
      </c>
      <c r="C363" s="53" t="s">
        <v>3098</v>
      </c>
      <c r="D363" s="53" t="str">
        <f>Tabla15[[#This Row],[cedula]]&amp;Tabla15[[#This Row],[prog]]&amp;LEFT(Tabla15[[#This Row],[tipo]],3)</f>
        <v>0120090714313FIJ</v>
      </c>
      <c r="E363" s="53" t="s">
        <v>865</v>
      </c>
      <c r="F363" s="53" t="s">
        <v>866</v>
      </c>
      <c r="G363" s="53" t="str">
        <f>_xlfn.XLOOKUP(Tabla15[[#This Row],[cedula]],Tabla8[Numero Documento],Tabla8[Lugar Designado])</f>
        <v>TEATRO NACIONAL</v>
      </c>
      <c r="H363" s="53" t="s">
        <v>11</v>
      </c>
      <c r="I363" s="62"/>
      <c r="J363" s="53" t="str">
        <f>_xlfn.XLOOKUP(Tabla15[[#This Row],[cargo]],Tabla612[CARGO],Tabla612[CATEGORIA DEL SERVIDOR],"FIJO")</f>
        <v>ESTATUTO SIMPLIFICADO</v>
      </c>
      <c r="K363" s="53" t="str">
        <f>IF(ISTEXT(Tabla15[[#This Row],[CARRERA]]),Tabla15[[#This Row],[CARRERA]],Tabla15[[#This Row],[STATUS]])</f>
        <v>ESTATUTO SIMPLIFICADO</v>
      </c>
      <c r="L363" s="63">
        <v>36000</v>
      </c>
      <c r="M363" s="67">
        <v>0</v>
      </c>
      <c r="N363" s="63">
        <v>1094.4000000000001</v>
      </c>
      <c r="O363" s="63">
        <v>1033.2</v>
      </c>
      <c r="P363" s="29">
        <f>ROUND(Tabla15[[#This Row],[sbruto]]-Tabla15[[#This Row],[sneto]]-Tabla15[[#This Row],[ISR]]-Tabla15[[#This Row],[SFS]]-Tabla15[[#This Row],[AFP]],2)</f>
        <v>16652.52</v>
      </c>
      <c r="Q363" s="63">
        <v>17219.88</v>
      </c>
      <c r="R363" s="53" t="str">
        <f>_xlfn.XLOOKUP(Tabla15[[#This Row],[cedula]],Tabla8[Numero Documento],Tabla8[Gen])</f>
        <v>M</v>
      </c>
      <c r="S363" s="53" t="str">
        <f>_xlfn.XLOOKUP(Tabla15[[#This Row],[cedula]],Tabla8[Numero Documento],Tabla8[Lugar Designado Codigo])</f>
        <v>01.83.02.00.01</v>
      </c>
    </row>
    <row r="364" spans="1:19">
      <c r="A364" s="53" t="s">
        <v>3049</v>
      </c>
      <c r="B364" s="53" t="s">
        <v>2713</v>
      </c>
      <c r="C364" s="53" t="s">
        <v>3098</v>
      </c>
      <c r="D364" s="53" t="str">
        <f>Tabla15[[#This Row],[cedula]]&amp;Tabla15[[#This Row],[prog]]&amp;LEFT(Tabla15[[#This Row],[tipo]],3)</f>
        <v>0310004038913FIJ</v>
      </c>
      <c r="E364" s="53" t="s">
        <v>902</v>
      </c>
      <c r="F364" s="53" t="s">
        <v>903</v>
      </c>
      <c r="G364" s="53" t="str">
        <f>_xlfn.XLOOKUP(Tabla15[[#This Row],[cedula]],Tabla8[Numero Documento],Tabla8[Lugar Designado])</f>
        <v>TEATRO NACIONAL</v>
      </c>
      <c r="H364" s="53" t="s">
        <v>11</v>
      </c>
      <c r="I364" s="62"/>
      <c r="J364" s="53" t="str">
        <f>_xlfn.XLOOKUP(Tabla15[[#This Row],[cargo]],Tabla612[CARGO],Tabla612[CATEGORIA DEL SERVIDOR],"FIJO")</f>
        <v>FIJO</v>
      </c>
      <c r="K364" s="53" t="str">
        <f>IF(ISTEXT(Tabla15[[#This Row],[CARRERA]]),Tabla15[[#This Row],[CARRERA]],Tabla15[[#This Row],[STATUS]])</f>
        <v>FIJO</v>
      </c>
      <c r="L364" s="63">
        <v>36000</v>
      </c>
      <c r="M364" s="67">
        <v>0</v>
      </c>
      <c r="N364" s="63">
        <v>1094.4000000000001</v>
      </c>
      <c r="O364" s="63">
        <v>1033.2</v>
      </c>
      <c r="P364" s="29">
        <f>ROUND(Tabla15[[#This Row],[sbruto]]-Tabla15[[#This Row],[sneto]]-Tabla15[[#This Row],[ISR]]-Tabla15[[#This Row],[SFS]]-Tabla15[[#This Row],[AFP]],2)</f>
        <v>75</v>
      </c>
      <c r="Q364" s="63">
        <v>33797.4</v>
      </c>
      <c r="R364" s="53" t="str">
        <f>_xlfn.XLOOKUP(Tabla15[[#This Row],[cedula]],Tabla8[Numero Documento],Tabla8[Gen])</f>
        <v>M</v>
      </c>
      <c r="S364" s="53" t="str">
        <f>_xlfn.XLOOKUP(Tabla15[[#This Row],[cedula]],Tabla8[Numero Documento],Tabla8[Lugar Designado Codigo])</f>
        <v>01.83.02.00.01</v>
      </c>
    </row>
    <row r="365" spans="1:19">
      <c r="A365" s="53" t="s">
        <v>3049</v>
      </c>
      <c r="B365" s="53" t="s">
        <v>1522</v>
      </c>
      <c r="C365" s="53" t="s">
        <v>3098</v>
      </c>
      <c r="D365" s="53" t="str">
        <f>Tabla15[[#This Row],[cedula]]&amp;Tabla15[[#This Row],[prog]]&amp;LEFT(Tabla15[[#This Row],[tipo]],3)</f>
        <v>0560099419713FIJ</v>
      </c>
      <c r="E365" s="53" t="s">
        <v>840</v>
      </c>
      <c r="F365" s="53" t="s">
        <v>22</v>
      </c>
      <c r="G365" s="53" t="str">
        <f>_xlfn.XLOOKUP(Tabla15[[#This Row],[cedula]],Tabla8[Numero Documento],Tabla8[Lugar Designado])</f>
        <v>TEATRO NACIONAL</v>
      </c>
      <c r="H365" s="53" t="s">
        <v>11</v>
      </c>
      <c r="I365" s="62" t="str">
        <f>_xlfn.XLOOKUP(Tabla15[[#This Row],[cedula]],TCARRERA[CEDULA],TCARRERA[CATEGORIA DEL SERVIDOR],"")</f>
        <v>CARRERA ADMINISTRATIVA</v>
      </c>
      <c r="J365" s="53" t="str">
        <f>_xlfn.XLOOKUP(Tabla15[[#This Row],[cargo]],Tabla612[CARGO],Tabla612[CATEGORIA DEL SERVIDOR],"FIJO")</f>
        <v>ESTATUTO SIMPLIFICADO</v>
      </c>
      <c r="K365" s="53" t="str">
        <f>IF(ISTEXT(Tabla15[[#This Row],[CARRERA]]),Tabla15[[#This Row],[CARRERA]],Tabla15[[#This Row],[STATUS]])</f>
        <v>CARRERA ADMINISTRATIVA</v>
      </c>
      <c r="L365" s="63">
        <v>35000</v>
      </c>
      <c r="M365" s="67">
        <v>0</v>
      </c>
      <c r="N365" s="63">
        <v>1064</v>
      </c>
      <c r="O365" s="63">
        <v>1004.5</v>
      </c>
      <c r="P365" s="29">
        <f>ROUND(Tabla15[[#This Row],[sbruto]]-Tabla15[[#This Row],[sneto]]-Tabla15[[#This Row],[ISR]]-Tabla15[[#This Row],[SFS]]-Tabla15[[#This Row],[AFP]],2)</f>
        <v>25793.06</v>
      </c>
      <c r="Q365" s="63">
        <v>7138.44</v>
      </c>
      <c r="R365" s="53" t="str">
        <f>_xlfn.XLOOKUP(Tabla15[[#This Row],[cedula]],Tabla8[Numero Documento],Tabla8[Gen])</f>
        <v>M</v>
      </c>
      <c r="S365" s="53" t="str">
        <f>_xlfn.XLOOKUP(Tabla15[[#This Row],[cedula]],Tabla8[Numero Documento],Tabla8[Lugar Designado Codigo])</f>
        <v>01.83.02.00.01</v>
      </c>
    </row>
    <row r="366" spans="1:19">
      <c r="A366" s="53" t="s">
        <v>3049</v>
      </c>
      <c r="B366" s="53" t="s">
        <v>1541</v>
      </c>
      <c r="C366" s="53" t="s">
        <v>3098</v>
      </c>
      <c r="D366" s="53" t="str">
        <f>Tabla15[[#This Row],[cedula]]&amp;Tabla15[[#This Row],[prog]]&amp;LEFT(Tabla15[[#This Row],[tipo]],3)</f>
        <v>0010248647913FIJ</v>
      </c>
      <c r="E366" s="53" t="s">
        <v>878</v>
      </c>
      <c r="F366" s="53" t="s">
        <v>82</v>
      </c>
      <c r="G366" s="53" t="str">
        <f>_xlfn.XLOOKUP(Tabla15[[#This Row],[cedula]],Tabla8[Numero Documento],Tabla8[Lugar Designado])</f>
        <v>TEATRO NACIONAL</v>
      </c>
      <c r="H366" s="53" t="s">
        <v>11</v>
      </c>
      <c r="I366" s="62" t="str">
        <f>_xlfn.XLOOKUP(Tabla15[[#This Row],[cedula]],TCARRERA[CEDULA],TCARRERA[CATEGORIA DEL SERVIDOR],"")</f>
        <v>CARRERA ADMINISTRATIVA</v>
      </c>
      <c r="J366" s="53" t="str">
        <f>_xlfn.XLOOKUP(Tabla15[[#This Row],[cargo]],Tabla612[CARGO],Tabla612[CATEGORIA DEL SERVIDOR],"FIJO")</f>
        <v>FIJO</v>
      </c>
      <c r="K366" s="53" t="str">
        <f>IF(ISTEXT(Tabla15[[#This Row],[CARRERA]]),Tabla15[[#This Row],[CARRERA]],Tabla15[[#This Row],[STATUS]])</f>
        <v>CARRERA ADMINISTRATIVA</v>
      </c>
      <c r="L366" s="63">
        <v>35000</v>
      </c>
      <c r="M366" s="67">
        <v>0</v>
      </c>
      <c r="N366" s="63">
        <v>1064</v>
      </c>
      <c r="O366" s="63">
        <v>1004.5</v>
      </c>
      <c r="P366" s="29">
        <f>ROUND(Tabla15[[#This Row],[sbruto]]-Tabla15[[#This Row],[sneto]]-Tabla15[[#This Row],[ISR]]-Tabla15[[#This Row],[SFS]]-Tabla15[[#This Row],[AFP]],2)</f>
        <v>375</v>
      </c>
      <c r="Q366" s="63">
        <v>32556.5</v>
      </c>
      <c r="R366" s="53" t="str">
        <f>_xlfn.XLOOKUP(Tabla15[[#This Row],[cedula]],Tabla8[Numero Documento],Tabla8[Gen])</f>
        <v>F</v>
      </c>
      <c r="S366" s="53" t="str">
        <f>_xlfn.XLOOKUP(Tabla15[[#This Row],[cedula]],Tabla8[Numero Documento],Tabla8[Lugar Designado Codigo])</f>
        <v>01.83.02.00.01</v>
      </c>
    </row>
    <row r="367" spans="1:19">
      <c r="A367" s="53" t="s">
        <v>3049</v>
      </c>
      <c r="B367" s="53" t="s">
        <v>1552</v>
      </c>
      <c r="C367" s="53" t="s">
        <v>3098</v>
      </c>
      <c r="D367" s="53" t="str">
        <f>Tabla15[[#This Row],[cedula]]&amp;Tabla15[[#This Row],[prog]]&amp;LEFT(Tabla15[[#This Row],[tipo]],3)</f>
        <v>0010242810913FIJ</v>
      </c>
      <c r="E367" s="53" t="s">
        <v>886</v>
      </c>
      <c r="F367" s="53" t="s">
        <v>10</v>
      </c>
      <c r="G367" s="53" t="str">
        <f>_xlfn.XLOOKUP(Tabla15[[#This Row],[cedula]],Tabla8[Numero Documento],Tabla8[Lugar Designado])</f>
        <v>TEATRO NACIONAL</v>
      </c>
      <c r="H367" s="53" t="s">
        <v>11</v>
      </c>
      <c r="I367" s="62" t="str">
        <f>_xlfn.XLOOKUP(Tabla15[[#This Row],[cedula]],TCARRERA[CEDULA],TCARRERA[CATEGORIA DEL SERVIDOR],"")</f>
        <v>CARRERA ADMINISTRATIVA</v>
      </c>
      <c r="J367" s="53" t="str">
        <f>_xlfn.XLOOKUP(Tabla15[[#This Row],[cargo]],Tabla612[CARGO],Tabla612[CATEGORIA DEL SERVIDOR],"FIJO")</f>
        <v>ESTATUTO SIMPLIFICADO</v>
      </c>
      <c r="K367" s="53" t="str">
        <f>IF(ISTEXT(Tabla15[[#This Row],[CARRERA]]),Tabla15[[#This Row],[CARRERA]],Tabla15[[#This Row],[STATUS]])</f>
        <v>CARRERA ADMINISTRATIVA</v>
      </c>
      <c r="L367" s="63">
        <v>35000</v>
      </c>
      <c r="M367" s="65">
        <v>0</v>
      </c>
      <c r="N367" s="63">
        <v>1064</v>
      </c>
      <c r="O367" s="63">
        <v>1004.5</v>
      </c>
      <c r="P367" s="29">
        <f>ROUND(Tabla15[[#This Row],[sbruto]]-Tabla15[[#This Row],[sneto]]-Tabla15[[#This Row],[ISR]]-Tabla15[[#This Row],[SFS]]-Tabla15[[#This Row],[AFP]],2)</f>
        <v>11889.35</v>
      </c>
      <c r="Q367" s="63">
        <v>21042.15</v>
      </c>
      <c r="R367" s="53" t="str">
        <f>_xlfn.XLOOKUP(Tabla15[[#This Row],[cedula]],Tabla8[Numero Documento],Tabla8[Gen])</f>
        <v>F</v>
      </c>
      <c r="S367" s="53" t="str">
        <f>_xlfn.XLOOKUP(Tabla15[[#This Row],[cedula]],Tabla8[Numero Documento],Tabla8[Lugar Designado Codigo])</f>
        <v>01.83.02.00.01</v>
      </c>
    </row>
    <row r="368" spans="1:19">
      <c r="A368" s="53" t="s">
        <v>3049</v>
      </c>
      <c r="B368" s="53" t="s">
        <v>1555</v>
      </c>
      <c r="C368" s="53" t="s">
        <v>3098</v>
      </c>
      <c r="D368" s="53" t="str">
        <f>Tabla15[[#This Row],[cedula]]&amp;Tabla15[[#This Row],[prog]]&amp;LEFT(Tabla15[[#This Row],[tipo]],3)</f>
        <v>0010951153513FIJ</v>
      </c>
      <c r="E368" s="53" t="s">
        <v>889</v>
      </c>
      <c r="F368" s="53" t="s">
        <v>22</v>
      </c>
      <c r="G368" s="53" t="str">
        <f>_xlfn.XLOOKUP(Tabla15[[#This Row],[cedula]],Tabla8[Numero Documento],Tabla8[Lugar Designado])</f>
        <v>TEATRO NACIONAL</v>
      </c>
      <c r="H368" s="53" t="s">
        <v>11</v>
      </c>
      <c r="I368" s="62" t="str">
        <f>_xlfn.XLOOKUP(Tabla15[[#This Row],[cedula]],TCARRERA[CEDULA],TCARRERA[CATEGORIA DEL SERVIDOR],"")</f>
        <v>CARRERA ADMINISTRATIVA</v>
      </c>
      <c r="J368" s="53" t="str">
        <f>_xlfn.XLOOKUP(Tabla15[[#This Row],[cargo]],Tabla612[CARGO],Tabla612[CATEGORIA DEL SERVIDOR],"FIJO")</f>
        <v>ESTATUTO SIMPLIFICADO</v>
      </c>
      <c r="K368" s="53" t="str">
        <f>IF(ISTEXT(Tabla15[[#This Row],[CARRERA]]),Tabla15[[#This Row],[CARRERA]],Tabla15[[#This Row],[STATUS]])</f>
        <v>CARRERA ADMINISTRATIVA</v>
      </c>
      <c r="L368" s="63">
        <v>35000</v>
      </c>
      <c r="M368" s="66">
        <v>0</v>
      </c>
      <c r="N368" s="63">
        <v>1064</v>
      </c>
      <c r="O368" s="63">
        <v>1004.5</v>
      </c>
      <c r="P368" s="29">
        <f>ROUND(Tabla15[[#This Row],[sbruto]]-Tabla15[[#This Row],[sneto]]-Tabla15[[#This Row],[ISR]]-Tabla15[[#This Row],[SFS]]-Tabla15[[#This Row],[AFP]],2)</f>
        <v>13848.28</v>
      </c>
      <c r="Q368" s="63">
        <v>19083.22</v>
      </c>
      <c r="R368" s="53" t="str">
        <f>_xlfn.XLOOKUP(Tabla15[[#This Row],[cedula]],Tabla8[Numero Documento],Tabla8[Gen])</f>
        <v>M</v>
      </c>
      <c r="S368" s="53" t="str">
        <f>_xlfn.XLOOKUP(Tabla15[[#This Row],[cedula]],Tabla8[Numero Documento],Tabla8[Lugar Designado Codigo])</f>
        <v>01.83.02.00.01</v>
      </c>
    </row>
    <row r="369" spans="1:19">
      <c r="A369" s="53" t="s">
        <v>3049</v>
      </c>
      <c r="B369" s="53" t="s">
        <v>2576</v>
      </c>
      <c r="C369" s="53" t="s">
        <v>3098</v>
      </c>
      <c r="D369" s="53" t="str">
        <f>Tabla15[[#This Row],[cedula]]&amp;Tabla15[[#This Row],[prog]]&amp;LEFT(Tabla15[[#This Row],[tipo]],3)</f>
        <v>0010225513013FIJ</v>
      </c>
      <c r="E369" s="53" t="s">
        <v>841</v>
      </c>
      <c r="F369" s="53" t="s">
        <v>790</v>
      </c>
      <c r="G369" s="53" t="str">
        <f>_xlfn.XLOOKUP(Tabla15[[#This Row],[cedula]],Tabla8[Numero Documento],Tabla8[Lugar Designado])</f>
        <v>TEATRO NACIONAL</v>
      </c>
      <c r="H369" s="53" t="s">
        <v>11</v>
      </c>
      <c r="I369" s="62"/>
      <c r="J369" s="53" t="str">
        <f>_xlfn.XLOOKUP(Tabla15[[#This Row],[cargo]],Tabla612[CARGO],Tabla612[CATEGORIA DEL SERVIDOR],"FIJO")</f>
        <v>FIJO</v>
      </c>
      <c r="K369" s="53" t="str">
        <f>IF(ISTEXT(Tabla15[[#This Row],[CARRERA]]),Tabla15[[#This Row],[CARRERA]],Tabla15[[#This Row],[STATUS]])</f>
        <v>FIJO</v>
      </c>
      <c r="L369" s="63">
        <v>35000</v>
      </c>
      <c r="M369" s="67">
        <v>0</v>
      </c>
      <c r="N369" s="63">
        <v>1064</v>
      </c>
      <c r="O369" s="63">
        <v>1004.5</v>
      </c>
      <c r="P369" s="29">
        <f>ROUND(Tabla15[[#This Row],[sbruto]]-Tabla15[[#This Row],[sneto]]-Tabla15[[#This Row],[ISR]]-Tabla15[[#This Row],[SFS]]-Tabla15[[#This Row],[AFP]],2)</f>
        <v>1471</v>
      </c>
      <c r="Q369" s="63">
        <v>31460.5</v>
      </c>
      <c r="R369" s="53" t="str">
        <f>_xlfn.XLOOKUP(Tabla15[[#This Row],[cedula]],Tabla8[Numero Documento],Tabla8[Gen])</f>
        <v>F</v>
      </c>
      <c r="S369" s="53" t="str">
        <f>_xlfn.XLOOKUP(Tabla15[[#This Row],[cedula]],Tabla8[Numero Documento],Tabla8[Lugar Designado Codigo])</f>
        <v>01.83.02.00.01</v>
      </c>
    </row>
    <row r="370" spans="1:19">
      <c r="A370" s="53" t="s">
        <v>3049</v>
      </c>
      <c r="B370" s="53" t="s">
        <v>2605</v>
      </c>
      <c r="C370" s="53" t="s">
        <v>3098</v>
      </c>
      <c r="D370" s="53" t="str">
        <f>Tabla15[[#This Row],[cedula]]&amp;Tabla15[[#This Row],[prog]]&amp;LEFT(Tabla15[[#This Row],[tipo]],3)</f>
        <v>0011400697613FIJ</v>
      </c>
      <c r="E370" s="53" t="s">
        <v>852</v>
      </c>
      <c r="F370" s="53" t="s">
        <v>22</v>
      </c>
      <c r="G370" s="53" t="str">
        <f>_xlfn.XLOOKUP(Tabla15[[#This Row],[cedula]],Tabla8[Numero Documento],Tabla8[Lugar Designado])</f>
        <v>TEATRO NACIONAL</v>
      </c>
      <c r="H370" s="53" t="s">
        <v>11</v>
      </c>
      <c r="I370" s="62"/>
      <c r="J370" s="53" t="str">
        <f>_xlfn.XLOOKUP(Tabla15[[#This Row],[cargo]],Tabla612[CARGO],Tabla612[CATEGORIA DEL SERVIDOR],"FIJO")</f>
        <v>ESTATUTO SIMPLIFICADO</v>
      </c>
      <c r="K370" s="53" t="str">
        <f>IF(ISTEXT(Tabla15[[#This Row],[CARRERA]]),Tabla15[[#This Row],[CARRERA]],Tabla15[[#This Row],[STATUS]])</f>
        <v>ESTATUTO SIMPLIFICADO</v>
      </c>
      <c r="L370" s="63">
        <v>35000</v>
      </c>
      <c r="M370" s="66">
        <v>0</v>
      </c>
      <c r="N370" s="63">
        <v>1064</v>
      </c>
      <c r="O370" s="63">
        <v>1004.5</v>
      </c>
      <c r="P370" s="29">
        <f>ROUND(Tabla15[[#This Row],[sbruto]]-Tabla15[[#This Row],[sneto]]-Tabla15[[#This Row],[ISR]]-Tabla15[[#This Row],[SFS]]-Tabla15[[#This Row],[AFP]],2)</f>
        <v>20378.91</v>
      </c>
      <c r="Q370" s="63">
        <v>12552.59</v>
      </c>
      <c r="R370" s="53" t="str">
        <f>_xlfn.XLOOKUP(Tabla15[[#This Row],[cedula]],Tabla8[Numero Documento],Tabla8[Gen])</f>
        <v>M</v>
      </c>
      <c r="S370" s="53" t="str">
        <f>_xlfn.XLOOKUP(Tabla15[[#This Row],[cedula]],Tabla8[Numero Documento],Tabla8[Lugar Designado Codigo])</f>
        <v>01.83.02.00.01</v>
      </c>
    </row>
    <row r="371" spans="1:19">
      <c r="A371" s="53" t="s">
        <v>3049</v>
      </c>
      <c r="B371" s="53" t="s">
        <v>2639</v>
      </c>
      <c r="C371" s="53" t="s">
        <v>3098</v>
      </c>
      <c r="D371" s="53" t="str">
        <f>Tabla15[[#This Row],[cedula]]&amp;Tabla15[[#This Row],[prog]]&amp;LEFT(Tabla15[[#This Row],[tipo]],3)</f>
        <v>0010906166313FIJ</v>
      </c>
      <c r="E371" s="53" t="s">
        <v>3351</v>
      </c>
      <c r="F371" s="53" t="s">
        <v>10</v>
      </c>
      <c r="G371" s="53" t="str">
        <f>_xlfn.XLOOKUP(Tabla15[[#This Row],[cedula]],Tabla8[Numero Documento],Tabla8[Lugar Designado])</f>
        <v>TEATRO NACIONAL</v>
      </c>
      <c r="H371" s="53" t="s">
        <v>11</v>
      </c>
      <c r="I371" s="62"/>
      <c r="J371" s="53" t="str">
        <f>_xlfn.XLOOKUP(Tabla15[[#This Row],[cargo]],Tabla612[CARGO],Tabla612[CATEGORIA DEL SERVIDOR],"FIJO")</f>
        <v>ESTATUTO SIMPLIFICADO</v>
      </c>
      <c r="K371" s="53" t="str">
        <f>IF(ISTEXT(Tabla15[[#This Row],[CARRERA]]),Tabla15[[#This Row],[CARRERA]],Tabla15[[#This Row],[STATUS]])</f>
        <v>ESTATUTO SIMPLIFICADO</v>
      </c>
      <c r="L371" s="63">
        <v>35000</v>
      </c>
      <c r="M371" s="67">
        <v>0</v>
      </c>
      <c r="N371" s="63">
        <v>1064</v>
      </c>
      <c r="O371" s="63">
        <v>1004.5</v>
      </c>
      <c r="P371" s="29">
        <f>ROUND(Tabla15[[#This Row],[sbruto]]-Tabla15[[#This Row],[sneto]]-Tabla15[[#This Row],[ISR]]-Tabla15[[#This Row],[SFS]]-Tabla15[[#This Row],[AFP]],2)</f>
        <v>25</v>
      </c>
      <c r="Q371" s="63">
        <v>32906.5</v>
      </c>
      <c r="R371" s="53" t="str">
        <f>_xlfn.XLOOKUP(Tabla15[[#This Row],[cedula]],Tabla8[Numero Documento],Tabla8[Gen])</f>
        <v>F</v>
      </c>
      <c r="S371" s="53" t="str">
        <f>_xlfn.XLOOKUP(Tabla15[[#This Row],[cedula]],Tabla8[Numero Documento],Tabla8[Lugar Designado Codigo])</f>
        <v>01.83.02.00.01</v>
      </c>
    </row>
    <row r="372" spans="1:19">
      <c r="A372" s="53" t="s">
        <v>3049</v>
      </c>
      <c r="B372" s="53" t="s">
        <v>2641</v>
      </c>
      <c r="C372" s="53" t="s">
        <v>3098</v>
      </c>
      <c r="D372" s="53" t="str">
        <f>Tabla15[[#This Row],[cedula]]&amp;Tabla15[[#This Row],[prog]]&amp;LEFT(Tabla15[[#This Row],[tipo]],3)</f>
        <v>4022290899413FIJ</v>
      </c>
      <c r="E372" s="53" t="s">
        <v>1934</v>
      </c>
      <c r="F372" s="53" t="s">
        <v>22</v>
      </c>
      <c r="G372" s="53" t="str">
        <f>_xlfn.XLOOKUP(Tabla15[[#This Row],[cedula]],Tabla8[Numero Documento],Tabla8[Lugar Designado])</f>
        <v>TEATRO NACIONAL</v>
      </c>
      <c r="H372" s="53" t="s">
        <v>11</v>
      </c>
      <c r="I372" s="62"/>
      <c r="J372" s="53" t="str">
        <f>_xlfn.XLOOKUP(Tabla15[[#This Row],[cargo]],Tabla612[CARGO],Tabla612[CATEGORIA DEL SERVIDOR],"FIJO")</f>
        <v>ESTATUTO SIMPLIFICADO</v>
      </c>
      <c r="K372" s="53" t="str">
        <f>IF(ISTEXT(Tabla15[[#This Row],[CARRERA]]),Tabla15[[#This Row],[CARRERA]],Tabla15[[#This Row],[STATUS]])</f>
        <v>ESTATUTO SIMPLIFICADO</v>
      </c>
      <c r="L372" s="63">
        <v>35000</v>
      </c>
      <c r="M372" s="66">
        <v>0</v>
      </c>
      <c r="N372" s="63">
        <v>1064</v>
      </c>
      <c r="O372" s="63">
        <v>1004.5</v>
      </c>
      <c r="P372" s="29">
        <f>ROUND(Tabla15[[#This Row],[sbruto]]-Tabla15[[#This Row],[sneto]]-Tabla15[[#This Row],[ISR]]-Tabla15[[#This Row],[SFS]]-Tabla15[[#This Row],[AFP]],2)</f>
        <v>25</v>
      </c>
      <c r="Q372" s="63">
        <v>32906.5</v>
      </c>
      <c r="R372" s="53" t="str">
        <f>_xlfn.XLOOKUP(Tabla15[[#This Row],[cedula]],Tabla8[Numero Documento],Tabla8[Gen])</f>
        <v>M</v>
      </c>
      <c r="S372" s="53" t="str">
        <f>_xlfn.XLOOKUP(Tabla15[[#This Row],[cedula]],Tabla8[Numero Documento],Tabla8[Lugar Designado Codigo])</f>
        <v>01.83.02.00.01</v>
      </c>
    </row>
    <row r="373" spans="1:19">
      <c r="A373" s="53" t="s">
        <v>3049</v>
      </c>
      <c r="B373" s="53" t="s">
        <v>2729</v>
      </c>
      <c r="C373" s="53" t="s">
        <v>3098</v>
      </c>
      <c r="D373" s="53" t="str">
        <f>Tabla15[[#This Row],[cedula]]&amp;Tabla15[[#This Row],[prog]]&amp;LEFT(Tabla15[[#This Row],[tipo]],3)</f>
        <v>0010074447313FIJ</v>
      </c>
      <c r="E373" s="53" t="s">
        <v>908</v>
      </c>
      <c r="F373" s="53" t="s">
        <v>22</v>
      </c>
      <c r="G373" s="53" t="str">
        <f>_xlfn.XLOOKUP(Tabla15[[#This Row],[cedula]],Tabla8[Numero Documento],Tabla8[Lugar Designado])</f>
        <v>TEATRO NACIONAL</v>
      </c>
      <c r="H373" s="53" t="s">
        <v>11</v>
      </c>
      <c r="I373" s="62"/>
      <c r="J373" s="53" t="str">
        <f>_xlfn.XLOOKUP(Tabla15[[#This Row],[cargo]],Tabla612[CARGO],Tabla612[CATEGORIA DEL SERVIDOR],"FIJO")</f>
        <v>ESTATUTO SIMPLIFICADO</v>
      </c>
      <c r="K373" s="53" t="str">
        <f>IF(ISTEXT(Tabla15[[#This Row],[CARRERA]]),Tabla15[[#This Row],[CARRERA]],Tabla15[[#This Row],[STATUS]])</f>
        <v>ESTATUTO SIMPLIFICADO</v>
      </c>
      <c r="L373" s="63">
        <v>35000</v>
      </c>
      <c r="M373" s="66">
        <v>0</v>
      </c>
      <c r="N373" s="63">
        <v>1064</v>
      </c>
      <c r="O373" s="63">
        <v>1004.5</v>
      </c>
      <c r="P373" s="29">
        <f>ROUND(Tabla15[[#This Row],[sbruto]]-Tabla15[[#This Row],[sneto]]-Tabla15[[#This Row],[ISR]]-Tabla15[[#This Row],[SFS]]-Tabla15[[#This Row],[AFP]],2)</f>
        <v>19930.55</v>
      </c>
      <c r="Q373" s="63">
        <v>13000.95</v>
      </c>
      <c r="R373" s="53" t="str">
        <f>_xlfn.XLOOKUP(Tabla15[[#This Row],[cedula]],Tabla8[Numero Documento],Tabla8[Gen])</f>
        <v>M</v>
      </c>
      <c r="S373" s="53" t="str">
        <f>_xlfn.XLOOKUP(Tabla15[[#This Row],[cedula]],Tabla8[Numero Documento],Tabla8[Lugar Designado Codigo])</f>
        <v>01.83.02.00.01</v>
      </c>
    </row>
    <row r="374" spans="1:19">
      <c r="A374" s="53" t="s">
        <v>3049</v>
      </c>
      <c r="B374" s="53" t="s">
        <v>1523</v>
      </c>
      <c r="C374" s="53" t="s">
        <v>3098</v>
      </c>
      <c r="D374" s="53" t="str">
        <f>Tabla15[[#This Row],[cedula]]&amp;Tabla15[[#This Row],[prog]]&amp;LEFT(Tabla15[[#This Row],[tipo]],3)</f>
        <v>0010058298013FIJ</v>
      </c>
      <c r="E374" s="53" t="s">
        <v>845</v>
      </c>
      <c r="F374" s="53" t="s">
        <v>159</v>
      </c>
      <c r="G374" s="53" t="str">
        <f>_xlfn.XLOOKUP(Tabla15[[#This Row],[cedula]],Tabla8[Numero Documento],Tabla8[Lugar Designado])</f>
        <v>TEATRO NACIONAL</v>
      </c>
      <c r="H374" s="53" t="s">
        <v>11</v>
      </c>
      <c r="I374" s="62" t="str">
        <f>_xlfn.XLOOKUP(Tabla15[[#This Row],[cedula]],TCARRERA[CEDULA],TCARRERA[CATEGORIA DEL SERVIDOR],"")</f>
        <v>CARRERA ADMINISTRATIVA</v>
      </c>
      <c r="J374" s="53" t="str">
        <f>_xlfn.XLOOKUP(Tabla15[[#This Row],[cargo]],Tabla612[CARGO],Tabla612[CATEGORIA DEL SERVIDOR],"FIJO")</f>
        <v>FIJO</v>
      </c>
      <c r="K374" s="53" t="str">
        <f>IF(ISTEXT(Tabla15[[#This Row],[CARRERA]]),Tabla15[[#This Row],[CARRERA]],Tabla15[[#This Row],[STATUS]])</f>
        <v>CARRERA ADMINISTRATIVA</v>
      </c>
      <c r="L374" s="63">
        <v>31500</v>
      </c>
      <c r="M374" s="67">
        <v>0</v>
      </c>
      <c r="N374" s="63">
        <v>957.6</v>
      </c>
      <c r="O374" s="63">
        <v>904.05</v>
      </c>
      <c r="P374" s="29">
        <f>ROUND(Tabla15[[#This Row],[sbruto]]-Tabla15[[#This Row],[sneto]]-Tabla15[[#This Row],[ISR]]-Tabla15[[#This Row],[SFS]]-Tabla15[[#This Row],[AFP]],2)</f>
        <v>11844.89</v>
      </c>
      <c r="Q374" s="63">
        <v>17793.46</v>
      </c>
      <c r="R374" s="53" t="str">
        <f>_xlfn.XLOOKUP(Tabla15[[#This Row],[cedula]],Tabla8[Numero Documento],Tabla8[Gen])</f>
        <v>F</v>
      </c>
      <c r="S374" s="53" t="str">
        <f>_xlfn.XLOOKUP(Tabla15[[#This Row],[cedula]],Tabla8[Numero Documento],Tabla8[Lugar Designado Codigo])</f>
        <v>01.83.02.00.01</v>
      </c>
    </row>
    <row r="375" spans="1:19">
      <c r="A375" s="53" t="s">
        <v>3049</v>
      </c>
      <c r="B375" s="53" t="s">
        <v>1544</v>
      </c>
      <c r="C375" s="53" t="s">
        <v>3098</v>
      </c>
      <c r="D375" s="53" t="str">
        <f>Tabla15[[#This Row],[cedula]]&amp;Tabla15[[#This Row],[prog]]&amp;LEFT(Tabla15[[#This Row],[tipo]],3)</f>
        <v>0010866521713FIJ</v>
      </c>
      <c r="E375" s="53" t="s">
        <v>879</v>
      </c>
      <c r="F375" s="53" t="s">
        <v>534</v>
      </c>
      <c r="G375" s="53" t="str">
        <f>_xlfn.XLOOKUP(Tabla15[[#This Row],[cedula]],Tabla8[Numero Documento],Tabla8[Lugar Designado])</f>
        <v>TEATRO NACIONAL</v>
      </c>
      <c r="H375" s="53" t="s">
        <v>11</v>
      </c>
      <c r="I375" s="62" t="str">
        <f>_xlfn.XLOOKUP(Tabla15[[#This Row],[cedula]],TCARRERA[CEDULA],TCARRERA[CATEGORIA DEL SERVIDOR],"")</f>
        <v>CARRERA ADMINISTRATIVA</v>
      </c>
      <c r="J375" s="53" t="str">
        <f>_xlfn.XLOOKUP(Tabla15[[#This Row],[cargo]],Tabla612[CARGO],Tabla612[CATEGORIA DEL SERVIDOR],"FIJO")</f>
        <v>FIJO</v>
      </c>
      <c r="K375" s="53" t="str">
        <f>IF(ISTEXT(Tabla15[[#This Row],[CARRERA]]),Tabla15[[#This Row],[CARRERA]],Tabla15[[#This Row],[STATUS]])</f>
        <v>CARRERA ADMINISTRATIVA</v>
      </c>
      <c r="L375" s="63">
        <v>31500</v>
      </c>
      <c r="M375" s="65">
        <v>0</v>
      </c>
      <c r="N375" s="63">
        <v>957.6</v>
      </c>
      <c r="O375" s="63">
        <v>904.05</v>
      </c>
      <c r="P375" s="29">
        <f>ROUND(Tabla15[[#This Row],[sbruto]]-Tabla15[[#This Row],[sneto]]-Tabla15[[#This Row],[ISR]]-Tabla15[[#This Row],[SFS]]-Tabla15[[#This Row],[AFP]],2)</f>
        <v>22248.22</v>
      </c>
      <c r="Q375" s="63">
        <v>7390.13</v>
      </c>
      <c r="R375" s="53" t="str">
        <f>_xlfn.XLOOKUP(Tabla15[[#This Row],[cedula]],Tabla8[Numero Documento],Tabla8[Gen])</f>
        <v>F</v>
      </c>
      <c r="S375" s="53" t="str">
        <f>_xlfn.XLOOKUP(Tabla15[[#This Row],[cedula]],Tabla8[Numero Documento],Tabla8[Lugar Designado Codigo])</f>
        <v>01.83.02.00.01</v>
      </c>
    </row>
    <row r="376" spans="1:19">
      <c r="A376" s="53" t="s">
        <v>3049</v>
      </c>
      <c r="B376" s="53" t="s">
        <v>1545</v>
      </c>
      <c r="C376" s="53" t="s">
        <v>3098</v>
      </c>
      <c r="D376" s="53" t="str">
        <f>Tabla15[[#This Row],[cedula]]&amp;Tabla15[[#This Row],[prog]]&amp;LEFT(Tabla15[[#This Row],[tipo]],3)</f>
        <v>0011157421613FIJ</v>
      </c>
      <c r="E376" s="53" t="s">
        <v>880</v>
      </c>
      <c r="F376" s="53" t="s">
        <v>881</v>
      </c>
      <c r="G376" s="53" t="str">
        <f>_xlfn.XLOOKUP(Tabla15[[#This Row],[cedula]],Tabla8[Numero Documento],Tabla8[Lugar Designado])</f>
        <v>TEATRO NACIONAL</v>
      </c>
      <c r="H376" s="53" t="s">
        <v>11</v>
      </c>
      <c r="I376" s="62" t="str">
        <f>_xlfn.XLOOKUP(Tabla15[[#This Row],[cedula]],TCARRERA[CEDULA],TCARRERA[CATEGORIA DEL SERVIDOR],"")</f>
        <v>CARRERA ADMINISTRATIVA</v>
      </c>
      <c r="J376" s="53" t="str">
        <f>_xlfn.XLOOKUP(Tabla15[[#This Row],[cargo]],Tabla612[CARGO],Tabla612[CATEGORIA DEL SERVIDOR],"FIJO")</f>
        <v>FIJO</v>
      </c>
      <c r="K376" s="53" t="str">
        <f>IF(ISTEXT(Tabla15[[#This Row],[CARRERA]]),Tabla15[[#This Row],[CARRERA]],Tabla15[[#This Row],[STATUS]])</f>
        <v>CARRERA ADMINISTRATIVA</v>
      </c>
      <c r="L376" s="63">
        <v>31500</v>
      </c>
      <c r="M376" s="67">
        <v>0</v>
      </c>
      <c r="N376" s="63">
        <v>957.6</v>
      </c>
      <c r="O376" s="63">
        <v>904.05</v>
      </c>
      <c r="P376" s="29">
        <f>ROUND(Tabla15[[#This Row],[sbruto]]-Tabla15[[#This Row],[sneto]]-Tabla15[[#This Row],[ISR]]-Tabla15[[#This Row],[SFS]]-Tabla15[[#This Row],[AFP]],2)</f>
        <v>10594</v>
      </c>
      <c r="Q376" s="63">
        <v>19044.349999999999</v>
      </c>
      <c r="R376" s="53" t="str">
        <f>_xlfn.XLOOKUP(Tabla15[[#This Row],[cedula]],Tabla8[Numero Documento],Tabla8[Gen])</f>
        <v>F</v>
      </c>
      <c r="S376" s="53" t="str">
        <f>_xlfn.XLOOKUP(Tabla15[[#This Row],[cedula]],Tabla8[Numero Documento],Tabla8[Lugar Designado Codigo])</f>
        <v>01.83.02.00.01</v>
      </c>
    </row>
    <row r="377" spans="1:19">
      <c r="A377" s="53" t="s">
        <v>3049</v>
      </c>
      <c r="B377" s="53" t="s">
        <v>2577</v>
      </c>
      <c r="C377" s="53" t="s">
        <v>3098</v>
      </c>
      <c r="D377" s="53" t="str">
        <f>Tabla15[[#This Row],[cedula]]&amp;Tabla15[[#This Row],[prog]]&amp;LEFT(Tabla15[[#This Row],[tipo]],3)</f>
        <v>0011407005513FIJ</v>
      </c>
      <c r="E377" s="53" t="s">
        <v>1922</v>
      </c>
      <c r="F377" s="53" t="s">
        <v>3269</v>
      </c>
      <c r="G377" s="53" t="str">
        <f>_xlfn.XLOOKUP(Tabla15[[#This Row],[cedula]],Tabla8[Numero Documento],Tabla8[Lugar Designado])</f>
        <v>TEATRO NACIONAL</v>
      </c>
      <c r="H377" s="53" t="s">
        <v>11</v>
      </c>
      <c r="I377" s="62"/>
      <c r="J377" s="53" t="str">
        <f>_xlfn.XLOOKUP(Tabla15[[#This Row],[cargo]],Tabla612[CARGO],Tabla612[CATEGORIA DEL SERVIDOR],"FIJO")</f>
        <v>FIJO</v>
      </c>
      <c r="K377" s="53" t="str">
        <f>IF(ISTEXT(Tabla15[[#This Row],[CARRERA]]),Tabla15[[#This Row],[CARRERA]],Tabla15[[#This Row],[STATUS]])</f>
        <v>FIJO</v>
      </c>
      <c r="L377" s="63">
        <v>30000</v>
      </c>
      <c r="M377" s="67">
        <v>0</v>
      </c>
      <c r="N377" s="63">
        <v>912</v>
      </c>
      <c r="O377" s="63">
        <v>861</v>
      </c>
      <c r="P377" s="29">
        <f>ROUND(Tabla15[[#This Row],[sbruto]]-Tabla15[[#This Row],[sneto]]-Tabla15[[#This Row],[ISR]]-Tabla15[[#This Row],[SFS]]-Tabla15[[#This Row],[AFP]],2)</f>
        <v>25</v>
      </c>
      <c r="Q377" s="63">
        <v>28202</v>
      </c>
      <c r="R377" s="53" t="str">
        <f>_xlfn.XLOOKUP(Tabla15[[#This Row],[cedula]],Tabla8[Numero Documento],Tabla8[Gen])</f>
        <v>F</v>
      </c>
      <c r="S377" s="53" t="str">
        <f>_xlfn.XLOOKUP(Tabla15[[#This Row],[cedula]],Tabla8[Numero Documento],Tabla8[Lugar Designado Codigo])</f>
        <v>01.83.02.00.01</v>
      </c>
    </row>
    <row r="378" spans="1:19">
      <c r="A378" s="53" t="s">
        <v>3049</v>
      </c>
      <c r="B378" s="53" t="s">
        <v>1553</v>
      </c>
      <c r="C378" s="53" t="s">
        <v>3098</v>
      </c>
      <c r="D378" s="53" t="str">
        <f>Tabla15[[#This Row],[cedula]]&amp;Tabla15[[#This Row],[prog]]&amp;LEFT(Tabla15[[#This Row],[tipo]],3)</f>
        <v>0010252783513FIJ</v>
      </c>
      <c r="E378" s="53" t="s">
        <v>887</v>
      </c>
      <c r="F378" s="53" t="s">
        <v>82</v>
      </c>
      <c r="G378" s="53" t="str">
        <f>_xlfn.XLOOKUP(Tabla15[[#This Row],[cedula]],Tabla8[Numero Documento],Tabla8[Lugar Designado])</f>
        <v>TEATRO NACIONAL</v>
      </c>
      <c r="H378" s="53" t="s">
        <v>11</v>
      </c>
      <c r="I378" s="62" t="str">
        <f>_xlfn.XLOOKUP(Tabla15[[#This Row],[cedula]],TCARRERA[CEDULA],TCARRERA[CATEGORIA DEL SERVIDOR],"")</f>
        <v>CARRERA ADMINISTRATIVA</v>
      </c>
      <c r="J378" s="53" t="str">
        <f>_xlfn.XLOOKUP(Tabla15[[#This Row],[cargo]],Tabla612[CARGO],Tabla612[CATEGORIA DEL SERVIDOR],"FIJO")</f>
        <v>FIJO</v>
      </c>
      <c r="K378" s="53" t="str">
        <f>IF(ISTEXT(Tabla15[[#This Row],[CARRERA]]),Tabla15[[#This Row],[CARRERA]],Tabla15[[#This Row],[STATUS]])</f>
        <v>CARRERA ADMINISTRATIVA</v>
      </c>
      <c r="L378" s="63">
        <v>27300</v>
      </c>
      <c r="M378" s="67">
        <v>0</v>
      </c>
      <c r="N378" s="63">
        <v>829.92</v>
      </c>
      <c r="O378" s="63">
        <v>783.51</v>
      </c>
      <c r="P378" s="29">
        <f>ROUND(Tabla15[[#This Row],[sbruto]]-Tabla15[[#This Row],[sneto]]-Tabla15[[#This Row],[ISR]]-Tabla15[[#This Row],[SFS]]-Tabla15[[#This Row],[AFP]],2)</f>
        <v>4433.45</v>
      </c>
      <c r="Q378" s="63">
        <v>21253.119999999999</v>
      </c>
      <c r="R378" s="53" t="str">
        <f>_xlfn.XLOOKUP(Tabla15[[#This Row],[cedula]],Tabla8[Numero Documento],Tabla8[Gen])</f>
        <v>F</v>
      </c>
      <c r="S378" s="53" t="str">
        <f>_xlfn.XLOOKUP(Tabla15[[#This Row],[cedula]],Tabla8[Numero Documento],Tabla8[Lugar Designado Codigo])</f>
        <v>01.83.02.00.01</v>
      </c>
    </row>
    <row r="379" spans="1:19">
      <c r="A379" s="53" t="s">
        <v>3049</v>
      </c>
      <c r="B379" s="53" t="s">
        <v>2558</v>
      </c>
      <c r="C379" s="53" t="s">
        <v>3098</v>
      </c>
      <c r="D379" s="53" t="str">
        <f>Tabla15[[#This Row],[cedula]]&amp;Tabla15[[#This Row],[prog]]&amp;LEFT(Tabla15[[#This Row],[tipo]],3)</f>
        <v>0010496385513FIJ</v>
      </c>
      <c r="E379" s="53" t="s">
        <v>829</v>
      </c>
      <c r="F379" s="53" t="s">
        <v>831</v>
      </c>
      <c r="G379" s="53" t="str">
        <f>_xlfn.XLOOKUP(Tabla15[[#This Row],[cedula]],Tabla8[Numero Documento],Tabla8[Lugar Designado])</f>
        <v>TEATRO NACIONAL</v>
      </c>
      <c r="H379" s="53" t="s">
        <v>11</v>
      </c>
      <c r="I379" s="62"/>
      <c r="J379" s="53" t="str">
        <f>_xlfn.XLOOKUP(Tabla15[[#This Row],[cargo]],Tabla612[CARGO],Tabla612[CATEGORIA DEL SERVIDOR],"FIJO")</f>
        <v>FIJO</v>
      </c>
      <c r="K379" s="53" t="str">
        <f>IF(ISTEXT(Tabla15[[#This Row],[CARRERA]]),Tabla15[[#This Row],[CARRERA]],Tabla15[[#This Row],[STATUS]])</f>
        <v>FIJO</v>
      </c>
      <c r="L379" s="63">
        <v>27300</v>
      </c>
      <c r="M379" s="67">
        <v>0</v>
      </c>
      <c r="N379" s="63">
        <v>829.92</v>
      </c>
      <c r="O379" s="63">
        <v>783.51</v>
      </c>
      <c r="P379" s="29">
        <f>ROUND(Tabla15[[#This Row],[sbruto]]-Tabla15[[#This Row],[sneto]]-Tabla15[[#This Row],[ISR]]-Tabla15[[#This Row],[SFS]]-Tabla15[[#This Row],[AFP]],2)</f>
        <v>12521.93</v>
      </c>
      <c r="Q379" s="63">
        <v>13164.64</v>
      </c>
      <c r="R379" s="53" t="str">
        <f>_xlfn.XLOOKUP(Tabla15[[#This Row],[cedula]],Tabla8[Numero Documento],Tabla8[Gen])</f>
        <v>F</v>
      </c>
      <c r="S379" s="53" t="str">
        <f>_xlfn.XLOOKUP(Tabla15[[#This Row],[cedula]],Tabla8[Numero Documento],Tabla8[Lugar Designado Codigo])</f>
        <v>01.83.02.00.01</v>
      </c>
    </row>
    <row r="380" spans="1:19">
      <c r="A380" s="53" t="s">
        <v>3049</v>
      </c>
      <c r="B380" s="53" t="s">
        <v>2625</v>
      </c>
      <c r="C380" s="53" t="s">
        <v>3098</v>
      </c>
      <c r="D380" s="53" t="str">
        <f>Tabla15[[#This Row],[cedula]]&amp;Tabla15[[#This Row],[prog]]&amp;LEFT(Tabla15[[#This Row],[tipo]],3)</f>
        <v>0010007883113FIJ</v>
      </c>
      <c r="E380" s="53" t="s">
        <v>859</v>
      </c>
      <c r="F380" s="53" t="s">
        <v>55</v>
      </c>
      <c r="G380" s="53" t="str">
        <f>_xlfn.XLOOKUP(Tabla15[[#This Row],[cedula]],Tabla8[Numero Documento],Tabla8[Lugar Designado])</f>
        <v>TEATRO NACIONAL</v>
      </c>
      <c r="H380" s="53" t="s">
        <v>11</v>
      </c>
      <c r="I380" s="62"/>
      <c r="J380" s="53" t="str">
        <f>_xlfn.XLOOKUP(Tabla15[[#This Row],[cargo]],Tabla612[CARGO],Tabla612[CATEGORIA DEL SERVIDOR],"FIJO")</f>
        <v>FIJO</v>
      </c>
      <c r="K380" s="53" t="str">
        <f>IF(ISTEXT(Tabla15[[#This Row],[CARRERA]]),Tabla15[[#This Row],[CARRERA]],Tabla15[[#This Row],[STATUS]])</f>
        <v>FIJO</v>
      </c>
      <c r="L380" s="63">
        <v>27300</v>
      </c>
      <c r="M380" s="67">
        <v>0</v>
      </c>
      <c r="N380" s="63">
        <v>829.92</v>
      </c>
      <c r="O380" s="63">
        <v>783.51</v>
      </c>
      <c r="P380" s="29">
        <f>ROUND(Tabla15[[#This Row],[sbruto]]-Tabla15[[#This Row],[sneto]]-Tabla15[[#This Row],[ISR]]-Tabla15[[#This Row],[SFS]]-Tabla15[[#This Row],[AFP]],2)</f>
        <v>4967.88</v>
      </c>
      <c r="Q380" s="63">
        <v>20718.689999999999</v>
      </c>
      <c r="R380" s="53" t="str">
        <f>_xlfn.XLOOKUP(Tabla15[[#This Row],[cedula]],Tabla8[Numero Documento],Tabla8[Gen])</f>
        <v>F</v>
      </c>
      <c r="S380" s="53" t="str">
        <f>_xlfn.XLOOKUP(Tabla15[[#This Row],[cedula]],Tabla8[Numero Documento],Tabla8[Lugar Designado Codigo])</f>
        <v>01.83.02.00.01</v>
      </c>
    </row>
    <row r="381" spans="1:19">
      <c r="A381" s="53" t="s">
        <v>3049</v>
      </c>
      <c r="B381" s="53" t="s">
        <v>2571</v>
      </c>
      <c r="C381" s="53" t="s">
        <v>3098</v>
      </c>
      <c r="D381" s="53" t="str">
        <f>Tabla15[[#This Row],[cedula]]&amp;Tabla15[[#This Row],[prog]]&amp;LEFT(Tabla15[[#This Row],[tipo]],3)</f>
        <v>0011240047813FIJ</v>
      </c>
      <c r="E381" s="53" t="s">
        <v>1193</v>
      </c>
      <c r="F381" s="53" t="s">
        <v>133</v>
      </c>
      <c r="G381" s="53" t="str">
        <f>_xlfn.XLOOKUP(Tabla15[[#This Row],[cedula]],Tabla8[Numero Documento],Tabla8[Lugar Designado])</f>
        <v>TEATRO NACIONAL</v>
      </c>
      <c r="H381" s="53" t="s">
        <v>11</v>
      </c>
      <c r="I381" s="62"/>
      <c r="J381" s="53" t="str">
        <f>_xlfn.XLOOKUP(Tabla15[[#This Row],[cargo]],Tabla612[CARGO],Tabla612[CATEGORIA DEL SERVIDOR],"FIJO")</f>
        <v>ESTATUTO SIMPLIFICADO</v>
      </c>
      <c r="K381" s="53" t="str">
        <f>IF(ISTEXT(Tabla15[[#This Row],[CARRERA]]),Tabla15[[#This Row],[CARRERA]],Tabla15[[#This Row],[STATUS]])</f>
        <v>ESTATUTO SIMPLIFICADO</v>
      </c>
      <c r="L381" s="63">
        <v>26250</v>
      </c>
      <c r="M381" s="65">
        <v>0</v>
      </c>
      <c r="N381" s="63">
        <v>798</v>
      </c>
      <c r="O381" s="63">
        <v>753.38</v>
      </c>
      <c r="P381" s="29">
        <f>ROUND(Tabla15[[#This Row],[sbruto]]-Tabla15[[#This Row],[sneto]]-Tabla15[[#This Row],[ISR]]-Tabla15[[#This Row],[SFS]]-Tabla15[[#This Row],[AFP]],2)</f>
        <v>5294.74</v>
      </c>
      <c r="Q381" s="63">
        <v>19403.88</v>
      </c>
      <c r="R381" s="53" t="str">
        <f>_xlfn.XLOOKUP(Tabla15[[#This Row],[cedula]],Tabla8[Numero Documento],Tabla8[Gen])</f>
        <v>M</v>
      </c>
      <c r="S381" s="53" t="str">
        <f>_xlfn.XLOOKUP(Tabla15[[#This Row],[cedula]],Tabla8[Numero Documento],Tabla8[Lugar Designado Codigo])</f>
        <v>01.83.02.00.01</v>
      </c>
    </row>
    <row r="382" spans="1:19">
      <c r="A382" s="53" t="s">
        <v>3049</v>
      </c>
      <c r="B382" s="53" t="s">
        <v>2590</v>
      </c>
      <c r="C382" s="53" t="s">
        <v>3098</v>
      </c>
      <c r="D382" s="53" t="str">
        <f>Tabla15[[#This Row],[cedula]]&amp;Tabla15[[#This Row],[prog]]&amp;LEFT(Tabla15[[#This Row],[tipo]],3)</f>
        <v>0010264650213FIJ</v>
      </c>
      <c r="E382" s="53" t="s">
        <v>844</v>
      </c>
      <c r="F382" s="53" t="s">
        <v>42</v>
      </c>
      <c r="G382" s="53" t="str">
        <f>_xlfn.XLOOKUP(Tabla15[[#This Row],[cedula]],Tabla8[Numero Documento],Tabla8[Lugar Designado])</f>
        <v>TEATRO NACIONAL</v>
      </c>
      <c r="H382" s="53" t="s">
        <v>11</v>
      </c>
      <c r="I382" s="62"/>
      <c r="J382" s="53" t="str">
        <f>_xlfn.XLOOKUP(Tabla15[[#This Row],[cargo]],Tabla612[CARGO],Tabla612[CATEGORIA DEL SERVIDOR],"FIJO")</f>
        <v>ESTATUTO SIMPLIFICADO</v>
      </c>
      <c r="K382" s="53" t="str">
        <f>IF(ISTEXT(Tabla15[[#This Row],[CARRERA]]),Tabla15[[#This Row],[CARRERA]],Tabla15[[#This Row],[STATUS]])</f>
        <v>ESTATUTO SIMPLIFICADO</v>
      </c>
      <c r="L382" s="63">
        <v>26250</v>
      </c>
      <c r="M382" s="65">
        <v>0</v>
      </c>
      <c r="N382" s="63">
        <v>798</v>
      </c>
      <c r="O382" s="63">
        <v>753.38</v>
      </c>
      <c r="P382" s="29">
        <f>ROUND(Tabla15[[#This Row],[sbruto]]-Tabla15[[#This Row],[sneto]]-Tabla15[[#This Row],[ISR]]-Tabla15[[#This Row],[SFS]]-Tabla15[[#This Row],[AFP]],2)</f>
        <v>1488.33</v>
      </c>
      <c r="Q382" s="63">
        <v>23210.29</v>
      </c>
      <c r="R382" s="53" t="str">
        <f>_xlfn.XLOOKUP(Tabla15[[#This Row],[cedula]],Tabla8[Numero Documento],Tabla8[Gen])</f>
        <v>M</v>
      </c>
      <c r="S382" s="53" t="str">
        <f>_xlfn.XLOOKUP(Tabla15[[#This Row],[cedula]],Tabla8[Numero Documento],Tabla8[Lugar Designado Codigo])</f>
        <v>01.83.02.00.01</v>
      </c>
    </row>
    <row r="383" spans="1:19">
      <c r="A383" s="53" t="s">
        <v>3049</v>
      </c>
      <c r="B383" s="53" t="s">
        <v>2706</v>
      </c>
      <c r="C383" s="53" t="s">
        <v>3098</v>
      </c>
      <c r="D383" s="53" t="str">
        <f>Tabla15[[#This Row],[cedula]]&amp;Tabla15[[#This Row],[prog]]&amp;LEFT(Tabla15[[#This Row],[tipo]],3)</f>
        <v>0011410010013FIJ</v>
      </c>
      <c r="E383" s="53" t="s">
        <v>895</v>
      </c>
      <c r="F383" s="53" t="s">
        <v>896</v>
      </c>
      <c r="G383" s="53" t="str">
        <f>_xlfn.XLOOKUP(Tabla15[[#This Row],[cedula]],Tabla8[Numero Documento],Tabla8[Lugar Designado])</f>
        <v>TEATRO NACIONAL</v>
      </c>
      <c r="H383" s="53" t="s">
        <v>11</v>
      </c>
      <c r="I383" s="62"/>
      <c r="J383" s="53" t="str">
        <f>_xlfn.XLOOKUP(Tabla15[[#This Row],[cargo]],Tabla612[CARGO],Tabla612[CATEGORIA DEL SERVIDOR],"FIJO")</f>
        <v>FIJO</v>
      </c>
      <c r="K383" s="53" t="str">
        <f>IF(ISTEXT(Tabla15[[#This Row],[CARRERA]]),Tabla15[[#This Row],[CARRERA]],Tabla15[[#This Row],[STATUS]])</f>
        <v>FIJO</v>
      </c>
      <c r="L383" s="63">
        <v>26250</v>
      </c>
      <c r="M383" s="66">
        <v>0</v>
      </c>
      <c r="N383" s="63">
        <v>798</v>
      </c>
      <c r="O383" s="63">
        <v>753.38</v>
      </c>
      <c r="P383" s="29">
        <f>ROUND(Tabla15[[#This Row],[sbruto]]-Tabla15[[#This Row],[sneto]]-Tabla15[[#This Row],[ISR]]-Tabla15[[#This Row],[SFS]]-Tabla15[[#This Row],[AFP]],2)</f>
        <v>2420.9499999999998</v>
      </c>
      <c r="Q383" s="63">
        <v>22277.67</v>
      </c>
      <c r="R383" s="53" t="str">
        <f>_xlfn.XLOOKUP(Tabla15[[#This Row],[cedula]],Tabla8[Numero Documento],Tabla8[Gen])</f>
        <v>M</v>
      </c>
      <c r="S383" s="53" t="str">
        <f>_xlfn.XLOOKUP(Tabla15[[#This Row],[cedula]],Tabla8[Numero Documento],Tabla8[Lugar Designado Codigo])</f>
        <v>01.83.02.00.01</v>
      </c>
    </row>
    <row r="384" spans="1:19">
      <c r="A384" s="53" t="s">
        <v>3049</v>
      </c>
      <c r="B384" s="53" t="s">
        <v>3228</v>
      </c>
      <c r="C384" s="53" t="s">
        <v>3098</v>
      </c>
      <c r="D384" s="53" t="str">
        <f>Tabla15[[#This Row],[cedula]]&amp;Tabla15[[#This Row],[prog]]&amp;LEFT(Tabla15[[#This Row],[tipo]],3)</f>
        <v>4022665157413FIJ</v>
      </c>
      <c r="E384" s="53" t="s">
        <v>3211</v>
      </c>
      <c r="F384" s="53" t="s">
        <v>104</v>
      </c>
      <c r="G384" s="53" t="str">
        <f>_xlfn.XLOOKUP(Tabla15[[#This Row],[cedula]],Tabla8[Numero Documento],Tabla8[Lugar Designado])</f>
        <v>TEATRO NACIONAL</v>
      </c>
      <c r="H384" s="53" t="s">
        <v>11</v>
      </c>
      <c r="I384" s="62"/>
      <c r="J384" s="53" t="str">
        <f>_xlfn.XLOOKUP(Tabla15[[#This Row],[cargo]],Tabla612[CARGO],Tabla612[CATEGORIA DEL SERVIDOR],"FIJO")</f>
        <v>FIJO</v>
      </c>
      <c r="K384" s="53" t="str">
        <f>IF(ISTEXT(Tabla15[[#This Row],[CARRERA]]),Tabla15[[#This Row],[CARRERA]],Tabla15[[#This Row],[STATUS]])</f>
        <v>FIJO</v>
      </c>
      <c r="L384" s="63">
        <v>25000</v>
      </c>
      <c r="M384" s="67">
        <v>0</v>
      </c>
      <c r="N384" s="63">
        <v>760</v>
      </c>
      <c r="O384" s="63">
        <v>717.5</v>
      </c>
      <c r="P384" s="29">
        <f>ROUND(Tabla15[[#This Row],[sbruto]]-Tabla15[[#This Row],[sneto]]-Tabla15[[#This Row],[ISR]]-Tabla15[[#This Row],[SFS]]-Tabla15[[#This Row],[AFP]],2)</f>
        <v>25</v>
      </c>
      <c r="Q384" s="63">
        <v>23497.5</v>
      </c>
      <c r="R384" s="53" t="str">
        <f>_xlfn.XLOOKUP(Tabla15[[#This Row],[cedula]],Tabla8[Numero Documento],Tabla8[Gen])</f>
        <v>F</v>
      </c>
      <c r="S384" s="53" t="str">
        <f>_xlfn.XLOOKUP(Tabla15[[#This Row],[cedula]],Tabla8[Numero Documento],Tabla8[Lugar Designado Codigo])</f>
        <v>01.83.02.00.01</v>
      </c>
    </row>
    <row r="385" spans="1:19">
      <c r="A385" s="53" t="s">
        <v>3049</v>
      </c>
      <c r="B385" s="53" t="s">
        <v>1519</v>
      </c>
      <c r="C385" s="53" t="s">
        <v>3098</v>
      </c>
      <c r="D385" s="53" t="str">
        <f>Tabla15[[#This Row],[cedula]]&amp;Tabla15[[#This Row],[prog]]&amp;LEFT(Tabla15[[#This Row],[tipo]],3)</f>
        <v>0520006813713FIJ</v>
      </c>
      <c r="E385" s="53" t="s">
        <v>837</v>
      </c>
      <c r="F385" s="53" t="s">
        <v>838</v>
      </c>
      <c r="G385" s="53" t="str">
        <f>_xlfn.XLOOKUP(Tabla15[[#This Row],[cedula]],Tabla8[Numero Documento],Tabla8[Lugar Designado])</f>
        <v>TEATRO NACIONAL</v>
      </c>
      <c r="H385" s="53" t="s">
        <v>11</v>
      </c>
      <c r="I385" s="62" t="str">
        <f>_xlfn.XLOOKUP(Tabla15[[#This Row],[cedula]],TCARRERA[CEDULA],TCARRERA[CATEGORIA DEL SERVIDOR],"")</f>
        <v>CARRERA ADMINISTRATIVA</v>
      </c>
      <c r="J385" s="53" t="str">
        <f>_xlfn.XLOOKUP(Tabla15[[#This Row],[cargo]],Tabla612[CARGO],Tabla612[CATEGORIA DEL SERVIDOR],"FIJO")</f>
        <v>FIJO</v>
      </c>
      <c r="K385" s="53" t="str">
        <f>IF(ISTEXT(Tabla15[[#This Row],[CARRERA]]),Tabla15[[#This Row],[CARRERA]],Tabla15[[#This Row],[STATUS]])</f>
        <v>CARRERA ADMINISTRATIVA</v>
      </c>
      <c r="L385" s="63">
        <v>22000</v>
      </c>
      <c r="M385" s="65">
        <v>0</v>
      </c>
      <c r="N385" s="63">
        <v>668.8</v>
      </c>
      <c r="O385" s="63">
        <v>631.4</v>
      </c>
      <c r="P385" s="29">
        <f>ROUND(Tabla15[[#This Row],[sbruto]]-Tabla15[[#This Row],[sneto]]-Tabla15[[#This Row],[ISR]]-Tabla15[[#This Row],[SFS]]-Tabla15[[#This Row],[AFP]],2)</f>
        <v>6361.81</v>
      </c>
      <c r="Q385" s="63">
        <v>14337.99</v>
      </c>
      <c r="R385" s="53" t="str">
        <f>_xlfn.XLOOKUP(Tabla15[[#This Row],[cedula]],Tabla8[Numero Documento],Tabla8[Gen])</f>
        <v>M</v>
      </c>
      <c r="S385" s="53" t="str">
        <f>_xlfn.XLOOKUP(Tabla15[[#This Row],[cedula]],Tabla8[Numero Documento],Tabla8[Lugar Designado Codigo])</f>
        <v>01.83.02.00.01</v>
      </c>
    </row>
    <row r="386" spans="1:19">
      <c r="A386" s="53" t="s">
        <v>3049</v>
      </c>
      <c r="B386" s="53" t="s">
        <v>1524</v>
      </c>
      <c r="C386" s="53" t="s">
        <v>3098</v>
      </c>
      <c r="D386" s="53" t="str">
        <f>Tabla15[[#This Row],[cedula]]&amp;Tabla15[[#This Row],[prog]]&amp;LEFT(Tabla15[[#This Row],[tipo]],3)</f>
        <v>0010960652513FIJ</v>
      </c>
      <c r="E386" s="53" t="s">
        <v>846</v>
      </c>
      <c r="F386" s="53" t="s">
        <v>8</v>
      </c>
      <c r="G386" s="53" t="str">
        <f>_xlfn.XLOOKUP(Tabla15[[#This Row],[cedula]],Tabla8[Numero Documento],Tabla8[Lugar Designado])</f>
        <v>TEATRO NACIONAL</v>
      </c>
      <c r="H386" s="53" t="s">
        <v>11</v>
      </c>
      <c r="I386" s="62" t="str">
        <f>_xlfn.XLOOKUP(Tabla15[[#This Row],[cedula]],TCARRERA[CEDULA],TCARRERA[CATEGORIA DEL SERVIDOR],"")</f>
        <v>CARRERA ADMINISTRATIVA</v>
      </c>
      <c r="J386" s="53" t="str">
        <f>_xlfn.XLOOKUP(Tabla15[[#This Row],[cargo]],Tabla612[CARGO],Tabla612[CATEGORIA DEL SERVIDOR],"FIJO")</f>
        <v>ESTATUTO SIMPLIFICADO</v>
      </c>
      <c r="K386" s="53" t="str">
        <f>IF(ISTEXT(Tabla15[[#This Row],[CARRERA]]),Tabla15[[#This Row],[CARRERA]],Tabla15[[#This Row],[STATUS]])</f>
        <v>CARRERA ADMINISTRATIVA</v>
      </c>
      <c r="L386" s="63">
        <v>22000</v>
      </c>
      <c r="M386" s="66">
        <v>0</v>
      </c>
      <c r="N386" s="63">
        <v>668.8</v>
      </c>
      <c r="O386" s="63">
        <v>631.4</v>
      </c>
      <c r="P386" s="29">
        <f>ROUND(Tabla15[[#This Row],[sbruto]]-Tabla15[[#This Row],[sneto]]-Tabla15[[#This Row],[ISR]]-Tabla15[[#This Row],[SFS]]-Tabla15[[#This Row],[AFP]],2)</f>
        <v>8389.73</v>
      </c>
      <c r="Q386" s="63">
        <v>12310.07</v>
      </c>
      <c r="R386" s="53" t="str">
        <f>_xlfn.XLOOKUP(Tabla15[[#This Row],[cedula]],Tabla8[Numero Documento],Tabla8[Gen])</f>
        <v>F</v>
      </c>
      <c r="S386" s="53" t="str">
        <f>_xlfn.XLOOKUP(Tabla15[[#This Row],[cedula]],Tabla8[Numero Documento],Tabla8[Lugar Designado Codigo])</f>
        <v>01.83.02.00.01</v>
      </c>
    </row>
    <row r="387" spans="1:19">
      <c r="A387" s="53" t="s">
        <v>3049</v>
      </c>
      <c r="B387" s="53" t="s">
        <v>1536</v>
      </c>
      <c r="C387" s="53" t="s">
        <v>3098</v>
      </c>
      <c r="D387" s="53" t="str">
        <f>Tabla15[[#This Row],[cedula]]&amp;Tabla15[[#This Row],[prog]]&amp;LEFT(Tabla15[[#This Row],[tipo]],3)</f>
        <v>0011043495813FIJ</v>
      </c>
      <c r="E387" s="53" t="s">
        <v>874</v>
      </c>
      <c r="F387" s="53" t="s">
        <v>838</v>
      </c>
      <c r="G387" s="53" t="str">
        <f>_xlfn.XLOOKUP(Tabla15[[#This Row],[cedula]],Tabla8[Numero Documento],Tabla8[Lugar Designado])</f>
        <v>TEATRO NACIONAL</v>
      </c>
      <c r="H387" s="53" t="s">
        <v>11</v>
      </c>
      <c r="I387" s="62" t="str">
        <f>_xlfn.XLOOKUP(Tabla15[[#This Row],[cedula]],TCARRERA[CEDULA],TCARRERA[CATEGORIA DEL SERVIDOR],"")</f>
        <v>CARRERA ADMINISTRATIVA</v>
      </c>
      <c r="J387" s="53" t="str">
        <f>_xlfn.XLOOKUP(Tabla15[[#This Row],[cargo]],Tabla612[CARGO],Tabla612[CATEGORIA DEL SERVIDOR],"FIJO")</f>
        <v>FIJO</v>
      </c>
      <c r="K387" s="53" t="str">
        <f>IF(ISTEXT(Tabla15[[#This Row],[CARRERA]]),Tabla15[[#This Row],[CARRERA]],Tabla15[[#This Row],[STATUS]])</f>
        <v>CARRERA ADMINISTRATIVA</v>
      </c>
      <c r="L387" s="63">
        <v>22000</v>
      </c>
      <c r="M387" s="67">
        <v>0</v>
      </c>
      <c r="N387" s="63">
        <v>668.8</v>
      </c>
      <c r="O387" s="63">
        <v>631.4</v>
      </c>
      <c r="P387" s="29">
        <f>ROUND(Tabla15[[#This Row],[sbruto]]-Tabla15[[#This Row],[sneto]]-Tabla15[[#This Row],[ISR]]-Tabla15[[#This Row],[SFS]]-Tabla15[[#This Row],[AFP]],2)</f>
        <v>9586.19</v>
      </c>
      <c r="Q387" s="63">
        <v>11113.61</v>
      </c>
      <c r="R387" s="53" t="str">
        <f>_xlfn.XLOOKUP(Tabla15[[#This Row],[cedula]],Tabla8[Numero Documento],Tabla8[Gen])</f>
        <v>F</v>
      </c>
      <c r="S387" s="53" t="str">
        <f>_xlfn.XLOOKUP(Tabla15[[#This Row],[cedula]],Tabla8[Numero Documento],Tabla8[Lugar Designado Codigo])</f>
        <v>01.83.02.00.01</v>
      </c>
    </row>
    <row r="388" spans="1:19">
      <c r="A388" s="53" t="s">
        <v>3049</v>
      </c>
      <c r="B388" s="53" t="s">
        <v>1538</v>
      </c>
      <c r="C388" s="53" t="s">
        <v>3098</v>
      </c>
      <c r="D388" s="53" t="str">
        <f>Tabla15[[#This Row],[cedula]]&amp;Tabla15[[#This Row],[prog]]&amp;LEFT(Tabla15[[#This Row],[tipo]],3)</f>
        <v>0011188552113FIJ</v>
      </c>
      <c r="E388" s="53" t="s">
        <v>875</v>
      </c>
      <c r="F388" s="53" t="s">
        <v>60</v>
      </c>
      <c r="G388" s="53" t="str">
        <f>_xlfn.XLOOKUP(Tabla15[[#This Row],[cedula]],Tabla8[Numero Documento],Tabla8[Lugar Designado])</f>
        <v>TEATRO NACIONAL</v>
      </c>
      <c r="H388" s="53" t="s">
        <v>11</v>
      </c>
      <c r="I388" s="62" t="str">
        <f>_xlfn.XLOOKUP(Tabla15[[#This Row],[cedula]],TCARRERA[CEDULA],TCARRERA[CATEGORIA DEL SERVIDOR],"")</f>
        <v>CARRERA ADMINISTRATIVA</v>
      </c>
      <c r="J388" s="53" t="str">
        <f>_xlfn.XLOOKUP(Tabla15[[#This Row],[cargo]],Tabla612[CARGO],Tabla612[CATEGORIA DEL SERVIDOR],"FIJO")</f>
        <v>FIJO</v>
      </c>
      <c r="K388" s="53" t="str">
        <f>IF(ISTEXT(Tabla15[[#This Row],[CARRERA]]),Tabla15[[#This Row],[CARRERA]],Tabla15[[#This Row],[STATUS]])</f>
        <v>CARRERA ADMINISTRATIVA</v>
      </c>
      <c r="L388" s="63">
        <v>22000</v>
      </c>
      <c r="M388" s="65">
        <v>0</v>
      </c>
      <c r="N388" s="63">
        <v>668.8</v>
      </c>
      <c r="O388" s="63">
        <v>631.4</v>
      </c>
      <c r="P388" s="29">
        <f>ROUND(Tabla15[[#This Row],[sbruto]]-Tabla15[[#This Row],[sneto]]-Tabla15[[#This Row],[ISR]]-Tabla15[[#This Row],[SFS]]-Tabla15[[#This Row],[AFP]],2)</f>
        <v>7775.4</v>
      </c>
      <c r="Q388" s="63">
        <v>12924.4</v>
      </c>
      <c r="R388" s="53" t="str">
        <f>_xlfn.XLOOKUP(Tabla15[[#This Row],[cedula]],Tabla8[Numero Documento],Tabla8[Gen])</f>
        <v>F</v>
      </c>
      <c r="S388" s="53" t="str">
        <f>_xlfn.XLOOKUP(Tabla15[[#This Row],[cedula]],Tabla8[Numero Documento],Tabla8[Lugar Designado Codigo])</f>
        <v>01.83.02.00.01</v>
      </c>
    </row>
    <row r="389" spans="1:19">
      <c r="A389" s="53" t="s">
        <v>3049</v>
      </c>
      <c r="B389" s="53" t="s">
        <v>1540</v>
      </c>
      <c r="C389" s="53" t="s">
        <v>3098</v>
      </c>
      <c r="D389" s="53" t="str">
        <f>Tabla15[[#This Row],[cedula]]&amp;Tabla15[[#This Row],[prog]]&amp;LEFT(Tabla15[[#This Row],[tipo]],3)</f>
        <v>0750008354313FIJ</v>
      </c>
      <c r="E389" s="53" t="s">
        <v>876</v>
      </c>
      <c r="F389" s="53" t="s">
        <v>60</v>
      </c>
      <c r="G389" s="53" t="str">
        <f>_xlfn.XLOOKUP(Tabla15[[#This Row],[cedula]],Tabla8[Numero Documento],Tabla8[Lugar Designado])</f>
        <v>TEATRO NACIONAL</v>
      </c>
      <c r="H389" s="53" t="s">
        <v>11</v>
      </c>
      <c r="I389" s="62" t="str">
        <f>_xlfn.XLOOKUP(Tabla15[[#This Row],[cedula]],TCARRERA[CEDULA],TCARRERA[CATEGORIA DEL SERVIDOR],"")</f>
        <v>CARRERA ADMINISTRATIVA</v>
      </c>
      <c r="J389" s="53" t="str">
        <f>_xlfn.XLOOKUP(Tabla15[[#This Row],[cargo]],Tabla612[CARGO],Tabla612[CATEGORIA DEL SERVIDOR],"FIJO")</f>
        <v>FIJO</v>
      </c>
      <c r="K389" s="53" t="str">
        <f>IF(ISTEXT(Tabla15[[#This Row],[CARRERA]]),Tabla15[[#This Row],[CARRERA]],Tabla15[[#This Row],[STATUS]])</f>
        <v>CARRERA ADMINISTRATIVA</v>
      </c>
      <c r="L389" s="63">
        <v>22000</v>
      </c>
      <c r="M389" s="65">
        <v>0</v>
      </c>
      <c r="N389" s="63">
        <v>668.8</v>
      </c>
      <c r="O389" s="63">
        <v>631.4</v>
      </c>
      <c r="P389" s="29">
        <f>ROUND(Tabla15[[#This Row],[sbruto]]-Tabla15[[#This Row],[sneto]]-Tabla15[[#This Row],[ISR]]-Tabla15[[#This Row],[SFS]]-Tabla15[[#This Row],[AFP]],2)</f>
        <v>2963.45</v>
      </c>
      <c r="Q389" s="63">
        <v>17736.349999999999</v>
      </c>
      <c r="R389" s="53" t="str">
        <f>_xlfn.XLOOKUP(Tabla15[[#This Row],[cedula]],Tabla8[Numero Documento],Tabla8[Gen])</f>
        <v>F</v>
      </c>
      <c r="S389" s="53" t="str">
        <f>_xlfn.XLOOKUP(Tabla15[[#This Row],[cedula]],Tabla8[Numero Documento],Tabla8[Lugar Designado Codigo])</f>
        <v>01.83.02.00.01</v>
      </c>
    </row>
    <row r="390" spans="1:19">
      <c r="A390" s="53" t="s">
        <v>3049</v>
      </c>
      <c r="B390" s="53" t="s">
        <v>1547</v>
      </c>
      <c r="C390" s="53" t="s">
        <v>3098</v>
      </c>
      <c r="D390" s="53" t="str">
        <f>Tabla15[[#This Row],[cedula]]&amp;Tabla15[[#This Row],[prog]]&amp;LEFT(Tabla15[[#This Row],[tipo]],3)</f>
        <v>2230014252213FIJ</v>
      </c>
      <c r="E390" s="53" t="s">
        <v>882</v>
      </c>
      <c r="F390" s="53" t="s">
        <v>60</v>
      </c>
      <c r="G390" s="53" t="str">
        <f>_xlfn.XLOOKUP(Tabla15[[#This Row],[cedula]],Tabla8[Numero Documento],Tabla8[Lugar Designado])</f>
        <v>TEATRO NACIONAL</v>
      </c>
      <c r="H390" s="53" t="s">
        <v>11</v>
      </c>
      <c r="I390" s="62" t="str">
        <f>_xlfn.XLOOKUP(Tabla15[[#This Row],[cedula]],TCARRERA[CEDULA],TCARRERA[CATEGORIA DEL SERVIDOR],"")</f>
        <v>CARRERA ADMINISTRATIVA</v>
      </c>
      <c r="J390" s="53" t="str">
        <f>_xlfn.XLOOKUP(Tabla15[[#This Row],[cargo]],Tabla612[CARGO],Tabla612[CATEGORIA DEL SERVIDOR],"FIJO")</f>
        <v>FIJO</v>
      </c>
      <c r="K390" s="53" t="str">
        <f>IF(ISTEXT(Tabla15[[#This Row],[CARRERA]]),Tabla15[[#This Row],[CARRERA]],Tabla15[[#This Row],[STATUS]])</f>
        <v>CARRERA ADMINISTRATIVA</v>
      </c>
      <c r="L390" s="63">
        <v>22000</v>
      </c>
      <c r="M390" s="65">
        <v>0</v>
      </c>
      <c r="N390" s="63">
        <v>668.8</v>
      </c>
      <c r="O390" s="63">
        <v>631.4</v>
      </c>
      <c r="P390" s="29">
        <f>ROUND(Tabla15[[#This Row],[sbruto]]-Tabla15[[#This Row],[sneto]]-Tabla15[[#This Row],[ISR]]-Tabla15[[#This Row],[SFS]]-Tabla15[[#This Row],[AFP]],2)</f>
        <v>10431.75</v>
      </c>
      <c r="Q390" s="63">
        <v>10268.049999999999</v>
      </c>
      <c r="R390" s="53" t="str">
        <f>_xlfn.XLOOKUP(Tabla15[[#This Row],[cedula]],Tabla8[Numero Documento],Tabla8[Gen])</f>
        <v>F</v>
      </c>
      <c r="S390" s="53" t="str">
        <f>_xlfn.XLOOKUP(Tabla15[[#This Row],[cedula]],Tabla8[Numero Documento],Tabla8[Lugar Designado Codigo])</f>
        <v>01.83.02.00.01</v>
      </c>
    </row>
    <row r="391" spans="1:19">
      <c r="A391" s="53" t="s">
        <v>3049</v>
      </c>
      <c r="B391" s="53" t="s">
        <v>1570</v>
      </c>
      <c r="C391" s="53" t="s">
        <v>3098</v>
      </c>
      <c r="D391" s="53" t="str">
        <f>Tabla15[[#This Row],[cedula]]&amp;Tabla15[[#This Row],[prog]]&amp;LEFT(Tabla15[[#This Row],[tipo]],3)</f>
        <v>0010816515013FIJ</v>
      </c>
      <c r="E391" s="53" t="s">
        <v>907</v>
      </c>
      <c r="F391" s="53" t="s">
        <v>8</v>
      </c>
      <c r="G391" s="53" t="str">
        <f>_xlfn.XLOOKUP(Tabla15[[#This Row],[cedula]],Tabla8[Numero Documento],Tabla8[Lugar Designado])</f>
        <v>TEATRO NACIONAL</v>
      </c>
      <c r="H391" s="53" t="s">
        <v>11</v>
      </c>
      <c r="I391" s="62" t="str">
        <f>_xlfn.XLOOKUP(Tabla15[[#This Row],[cedula]],TCARRERA[CEDULA],TCARRERA[CATEGORIA DEL SERVIDOR],"")</f>
        <v>CARRERA ADMINISTRATIVA</v>
      </c>
      <c r="J391" s="53" t="str">
        <f>_xlfn.XLOOKUP(Tabla15[[#This Row],[cargo]],Tabla612[CARGO],Tabla612[CATEGORIA DEL SERVIDOR],"FIJO")</f>
        <v>ESTATUTO SIMPLIFICADO</v>
      </c>
      <c r="K391" s="53" t="str">
        <f>IF(ISTEXT(Tabla15[[#This Row],[CARRERA]]),Tabla15[[#This Row],[CARRERA]],Tabla15[[#This Row],[STATUS]])</f>
        <v>CARRERA ADMINISTRATIVA</v>
      </c>
      <c r="L391" s="63">
        <v>22000</v>
      </c>
      <c r="M391" s="65">
        <v>0</v>
      </c>
      <c r="N391" s="63">
        <v>668.8</v>
      </c>
      <c r="O391" s="63">
        <v>631.4</v>
      </c>
      <c r="P391" s="29">
        <f>ROUND(Tabla15[[#This Row],[sbruto]]-Tabla15[[#This Row],[sneto]]-Tabla15[[#This Row],[ISR]]-Tabla15[[#This Row],[SFS]]-Tabla15[[#This Row],[AFP]],2)</f>
        <v>2857.18</v>
      </c>
      <c r="Q391" s="63">
        <v>17842.62</v>
      </c>
      <c r="R391" s="53" t="str">
        <f>_xlfn.XLOOKUP(Tabla15[[#This Row],[cedula]],Tabla8[Numero Documento],Tabla8[Gen])</f>
        <v>F</v>
      </c>
      <c r="S391" s="53" t="str">
        <f>_xlfn.XLOOKUP(Tabla15[[#This Row],[cedula]],Tabla8[Numero Documento],Tabla8[Lugar Designado Codigo])</f>
        <v>01.83.02.00.01</v>
      </c>
    </row>
    <row r="392" spans="1:19">
      <c r="A392" s="53" t="s">
        <v>3049</v>
      </c>
      <c r="B392" s="53" t="s">
        <v>2587</v>
      </c>
      <c r="C392" s="53" t="s">
        <v>3098</v>
      </c>
      <c r="D392" s="53" t="str">
        <f>Tabla15[[#This Row],[cedula]]&amp;Tabla15[[#This Row],[prog]]&amp;LEFT(Tabla15[[#This Row],[tipo]],3)</f>
        <v>0170012140113FIJ</v>
      </c>
      <c r="E392" s="53" t="s">
        <v>843</v>
      </c>
      <c r="F392" s="53" t="s">
        <v>8</v>
      </c>
      <c r="G392" s="53" t="str">
        <f>_xlfn.XLOOKUP(Tabla15[[#This Row],[cedula]],Tabla8[Numero Documento],Tabla8[Lugar Designado])</f>
        <v>TEATRO NACIONAL</v>
      </c>
      <c r="H392" s="53" t="s">
        <v>11</v>
      </c>
      <c r="I392" s="62"/>
      <c r="J392" s="53" t="str">
        <f>_xlfn.XLOOKUP(Tabla15[[#This Row],[cargo]],Tabla612[CARGO],Tabla612[CATEGORIA DEL SERVIDOR],"FIJO")</f>
        <v>ESTATUTO SIMPLIFICADO</v>
      </c>
      <c r="K392" s="53" t="str">
        <f>IF(ISTEXT(Tabla15[[#This Row],[CARRERA]]),Tabla15[[#This Row],[CARRERA]],Tabla15[[#This Row],[STATUS]])</f>
        <v>ESTATUTO SIMPLIFICADO</v>
      </c>
      <c r="L392" s="63">
        <v>22000</v>
      </c>
      <c r="M392" s="67">
        <v>0</v>
      </c>
      <c r="N392" s="63">
        <v>668.8</v>
      </c>
      <c r="O392" s="63">
        <v>631.4</v>
      </c>
      <c r="P392" s="29">
        <f>ROUND(Tabla15[[#This Row],[sbruto]]-Tabla15[[#This Row],[sneto]]-Tabla15[[#This Row],[ISR]]-Tabla15[[#This Row],[SFS]]-Tabla15[[#This Row],[AFP]],2)</f>
        <v>9817.8799999999992</v>
      </c>
      <c r="Q392" s="63">
        <v>10881.92</v>
      </c>
      <c r="R392" s="53" t="str">
        <f>_xlfn.XLOOKUP(Tabla15[[#This Row],[cedula]],Tabla8[Numero Documento],Tabla8[Gen])</f>
        <v>M</v>
      </c>
      <c r="S392" s="53" t="str">
        <f>_xlfn.XLOOKUP(Tabla15[[#This Row],[cedula]],Tabla8[Numero Documento],Tabla8[Lugar Designado Codigo])</f>
        <v>01.83.02.00.01</v>
      </c>
    </row>
    <row r="393" spans="1:19">
      <c r="A393" s="53" t="s">
        <v>3049</v>
      </c>
      <c r="B393" s="53" t="s">
        <v>3512</v>
      </c>
      <c r="C393" s="53" t="s">
        <v>3098</v>
      </c>
      <c r="D393" s="53" t="str">
        <f>Tabla15[[#This Row],[cedula]]&amp;Tabla15[[#This Row],[prog]]&amp;LEFT(Tabla15[[#This Row],[tipo]],3)</f>
        <v>0011600180113FIJ</v>
      </c>
      <c r="E393" s="53" t="s">
        <v>3511</v>
      </c>
      <c r="F393" s="53" t="s">
        <v>474</v>
      </c>
      <c r="G393" s="53" t="str">
        <f>_xlfn.XLOOKUP(Tabla15[[#This Row],[cedula]],Tabla8[Numero Documento],Tabla8[Lugar Designado])</f>
        <v>TEATRO NACIONAL</v>
      </c>
      <c r="H393" s="53" t="s">
        <v>11</v>
      </c>
      <c r="I393" s="62"/>
      <c r="J393" s="53" t="str">
        <f>_xlfn.XLOOKUP(Tabla15[[#This Row],[cargo]],Tabla612[CARGO],Tabla612[CATEGORIA DEL SERVIDOR],"FIJO")</f>
        <v>ESTATUTO SIMPLIFICADO</v>
      </c>
      <c r="K393" s="53" t="str">
        <f>IF(ISTEXT(Tabla15[[#This Row],[CARRERA]]),Tabla15[[#This Row],[CARRERA]],Tabla15[[#This Row],[STATUS]])</f>
        <v>ESTATUTO SIMPLIFICADO</v>
      </c>
      <c r="L393" s="63">
        <v>22000</v>
      </c>
      <c r="M393" s="67">
        <v>0</v>
      </c>
      <c r="N393" s="63">
        <v>668.8</v>
      </c>
      <c r="O393" s="63">
        <v>631.4</v>
      </c>
      <c r="P393" s="29">
        <f>ROUND(Tabla15[[#This Row],[sbruto]]-Tabla15[[#This Row],[sneto]]-Tabla15[[#This Row],[ISR]]-Tabla15[[#This Row],[SFS]]-Tabla15[[#This Row],[AFP]],2)</f>
        <v>25</v>
      </c>
      <c r="Q393" s="63">
        <v>20674.8</v>
      </c>
      <c r="R393" s="53" t="str">
        <f>_xlfn.XLOOKUP(Tabla15[[#This Row],[cedula]],Tabla8[Numero Documento],Tabla8[Gen])</f>
        <v>M</v>
      </c>
      <c r="S393" s="53" t="str">
        <f>_xlfn.XLOOKUP(Tabla15[[#This Row],[cedula]],Tabla8[Numero Documento],Tabla8[Lugar Designado Codigo])</f>
        <v>01.83.02.00.01</v>
      </c>
    </row>
    <row r="394" spans="1:19">
      <c r="A394" s="53" t="s">
        <v>3049</v>
      </c>
      <c r="B394" s="53" t="s">
        <v>2599</v>
      </c>
      <c r="C394" s="53" t="s">
        <v>3098</v>
      </c>
      <c r="D394" s="53" t="str">
        <f>Tabla15[[#This Row],[cedula]]&amp;Tabla15[[#This Row],[prog]]&amp;LEFT(Tabla15[[#This Row],[tipo]],3)</f>
        <v>2250034362313FIJ</v>
      </c>
      <c r="E394" s="53" t="s">
        <v>847</v>
      </c>
      <c r="F394" s="53" t="s">
        <v>117</v>
      </c>
      <c r="G394" s="53" t="str">
        <f>_xlfn.XLOOKUP(Tabla15[[#This Row],[cedula]],Tabla8[Numero Documento],Tabla8[Lugar Designado])</f>
        <v>TEATRO NACIONAL</v>
      </c>
      <c r="H394" s="53" t="s">
        <v>11</v>
      </c>
      <c r="I394" s="62"/>
      <c r="J394" s="53" t="str">
        <f>_xlfn.XLOOKUP(Tabla15[[#This Row],[cargo]],Tabla612[CARGO],Tabla612[CATEGORIA DEL SERVIDOR],"FIJO")</f>
        <v>FIJO</v>
      </c>
      <c r="K394" s="53" t="str">
        <f>IF(ISTEXT(Tabla15[[#This Row],[CARRERA]]),Tabla15[[#This Row],[CARRERA]],Tabla15[[#This Row],[STATUS]])</f>
        <v>FIJO</v>
      </c>
      <c r="L394" s="63">
        <v>22000</v>
      </c>
      <c r="M394" s="65">
        <v>0</v>
      </c>
      <c r="N394" s="63">
        <v>668.8</v>
      </c>
      <c r="O394" s="63">
        <v>631.4</v>
      </c>
      <c r="P394" s="29">
        <f>ROUND(Tabla15[[#This Row],[sbruto]]-Tabla15[[#This Row],[sneto]]-Tabla15[[#This Row],[ISR]]-Tabla15[[#This Row],[SFS]]-Tabla15[[#This Row],[AFP]],2)</f>
        <v>6140.4</v>
      </c>
      <c r="Q394" s="63">
        <v>14559.4</v>
      </c>
      <c r="R394" s="53" t="str">
        <f>_xlfn.XLOOKUP(Tabla15[[#This Row],[cedula]],Tabla8[Numero Documento],Tabla8[Gen])</f>
        <v>M</v>
      </c>
      <c r="S394" s="53" t="str">
        <f>_xlfn.XLOOKUP(Tabla15[[#This Row],[cedula]],Tabla8[Numero Documento],Tabla8[Lugar Designado Codigo])</f>
        <v>01.83.02.00.01</v>
      </c>
    </row>
    <row r="395" spans="1:19">
      <c r="A395" s="53" t="s">
        <v>3049</v>
      </c>
      <c r="B395" s="53" t="s">
        <v>2600</v>
      </c>
      <c r="C395" s="53" t="s">
        <v>3098</v>
      </c>
      <c r="D395" s="53" t="str">
        <f>Tabla15[[#This Row],[cedula]]&amp;Tabla15[[#This Row],[prog]]&amp;LEFT(Tabla15[[#This Row],[tipo]],3)</f>
        <v>0680013834613FIJ</v>
      </c>
      <c r="E395" s="53" t="s">
        <v>848</v>
      </c>
      <c r="F395" s="53" t="s">
        <v>8</v>
      </c>
      <c r="G395" s="53" t="str">
        <f>_xlfn.XLOOKUP(Tabla15[[#This Row],[cedula]],Tabla8[Numero Documento],Tabla8[Lugar Designado])</f>
        <v>TEATRO NACIONAL</v>
      </c>
      <c r="H395" s="53" t="s">
        <v>11</v>
      </c>
      <c r="I395" s="62"/>
      <c r="J395" s="53" t="str">
        <f>_xlfn.XLOOKUP(Tabla15[[#This Row],[cargo]],Tabla612[CARGO],Tabla612[CATEGORIA DEL SERVIDOR],"FIJO")</f>
        <v>ESTATUTO SIMPLIFICADO</v>
      </c>
      <c r="K395" s="53" t="str">
        <f>IF(ISTEXT(Tabla15[[#This Row],[CARRERA]]),Tabla15[[#This Row],[CARRERA]],Tabla15[[#This Row],[STATUS]])</f>
        <v>ESTATUTO SIMPLIFICADO</v>
      </c>
      <c r="L395" s="63">
        <v>22000</v>
      </c>
      <c r="M395" s="65">
        <v>0</v>
      </c>
      <c r="N395" s="63">
        <v>668.8</v>
      </c>
      <c r="O395" s="63">
        <v>631.4</v>
      </c>
      <c r="P395" s="29">
        <f>ROUND(Tabla15[[#This Row],[sbruto]]-Tabla15[[#This Row],[sneto]]-Tabla15[[#This Row],[ISR]]-Tabla15[[#This Row],[SFS]]-Tabla15[[#This Row],[AFP]],2)</f>
        <v>12545.02</v>
      </c>
      <c r="Q395" s="63">
        <v>8154.78</v>
      </c>
      <c r="R395" s="53" t="str">
        <f>_xlfn.XLOOKUP(Tabla15[[#This Row],[cedula]],Tabla8[Numero Documento],Tabla8[Gen])</f>
        <v>F</v>
      </c>
      <c r="S395" s="53" t="str">
        <f>_xlfn.XLOOKUP(Tabla15[[#This Row],[cedula]],Tabla8[Numero Documento],Tabla8[Lugar Designado Codigo])</f>
        <v>01.83.02.00.01</v>
      </c>
    </row>
    <row r="396" spans="1:19">
      <c r="A396" s="53" t="s">
        <v>3049</v>
      </c>
      <c r="B396" s="53" t="s">
        <v>2603</v>
      </c>
      <c r="C396" s="53" t="s">
        <v>3098</v>
      </c>
      <c r="D396" s="53" t="str">
        <f>Tabla15[[#This Row],[cedula]]&amp;Tabla15[[#This Row],[prog]]&amp;LEFT(Tabla15[[#This Row],[tipo]],3)</f>
        <v>0100077766213FIJ</v>
      </c>
      <c r="E396" s="53" t="s">
        <v>1278</v>
      </c>
      <c r="F396" s="53" t="s">
        <v>697</v>
      </c>
      <c r="G396" s="53" t="str">
        <f>_xlfn.XLOOKUP(Tabla15[[#This Row],[cedula]],Tabla8[Numero Documento],Tabla8[Lugar Designado])</f>
        <v>TEATRO NACIONAL</v>
      </c>
      <c r="H396" s="53" t="s">
        <v>11</v>
      </c>
      <c r="I396" s="62"/>
      <c r="J396" s="53" t="str">
        <f>_xlfn.XLOOKUP(Tabla15[[#This Row],[cargo]],Tabla612[CARGO],Tabla612[CATEGORIA DEL SERVIDOR],"FIJO")</f>
        <v>ESTATUTO SIMPLIFICADO</v>
      </c>
      <c r="K396" s="53" t="str">
        <f>IF(ISTEXT(Tabla15[[#This Row],[CARRERA]]),Tabla15[[#This Row],[CARRERA]],Tabla15[[#This Row],[STATUS]])</f>
        <v>ESTATUTO SIMPLIFICADO</v>
      </c>
      <c r="L396" s="63">
        <v>22000</v>
      </c>
      <c r="M396" s="65">
        <v>0</v>
      </c>
      <c r="N396" s="63">
        <v>668.8</v>
      </c>
      <c r="O396" s="63">
        <v>631.4</v>
      </c>
      <c r="P396" s="29">
        <f>ROUND(Tabla15[[#This Row],[sbruto]]-Tabla15[[#This Row],[sneto]]-Tabla15[[#This Row],[ISR]]-Tabla15[[#This Row],[SFS]]-Tabla15[[#This Row],[AFP]],2)</f>
        <v>25</v>
      </c>
      <c r="Q396" s="63">
        <v>20674.8</v>
      </c>
      <c r="R396" s="53" t="str">
        <f>_xlfn.XLOOKUP(Tabla15[[#This Row],[cedula]],Tabla8[Numero Documento],Tabla8[Gen])</f>
        <v>M</v>
      </c>
      <c r="S396" s="53" t="str">
        <f>_xlfn.XLOOKUP(Tabla15[[#This Row],[cedula]],Tabla8[Numero Documento],Tabla8[Lugar Designado Codigo])</f>
        <v>01.83.02.00.01</v>
      </c>
    </row>
    <row r="397" spans="1:19">
      <c r="A397" s="53" t="s">
        <v>3049</v>
      </c>
      <c r="B397" s="53" t="s">
        <v>2606</v>
      </c>
      <c r="C397" s="53" t="s">
        <v>3098</v>
      </c>
      <c r="D397" s="53" t="str">
        <f>Tabla15[[#This Row],[cedula]]&amp;Tabla15[[#This Row],[prog]]&amp;LEFT(Tabla15[[#This Row],[tipo]],3)</f>
        <v>1080009183613FIJ</v>
      </c>
      <c r="E397" s="53" t="s">
        <v>853</v>
      </c>
      <c r="F397" s="53" t="s">
        <v>8</v>
      </c>
      <c r="G397" s="53" t="str">
        <f>_xlfn.XLOOKUP(Tabla15[[#This Row],[cedula]],Tabla8[Numero Documento],Tabla8[Lugar Designado])</f>
        <v>TEATRO NACIONAL</v>
      </c>
      <c r="H397" s="53" t="s">
        <v>11</v>
      </c>
      <c r="I397" s="62"/>
      <c r="J397" s="53" t="str">
        <f>_xlfn.XLOOKUP(Tabla15[[#This Row],[cargo]],Tabla612[CARGO],Tabla612[CATEGORIA DEL SERVIDOR],"FIJO")</f>
        <v>ESTATUTO SIMPLIFICADO</v>
      </c>
      <c r="K397" s="53" t="str">
        <f>IF(ISTEXT(Tabla15[[#This Row],[CARRERA]]),Tabla15[[#This Row],[CARRERA]],Tabla15[[#This Row],[STATUS]])</f>
        <v>ESTATUTO SIMPLIFICADO</v>
      </c>
      <c r="L397" s="63">
        <v>22000</v>
      </c>
      <c r="M397" s="65">
        <v>0</v>
      </c>
      <c r="N397" s="63">
        <v>668.8</v>
      </c>
      <c r="O397" s="63">
        <v>631.4</v>
      </c>
      <c r="P397" s="29">
        <f>ROUND(Tabla15[[#This Row],[sbruto]]-Tabla15[[#This Row],[sneto]]-Tabla15[[#This Row],[ISR]]-Tabla15[[#This Row],[SFS]]-Tabla15[[#This Row],[AFP]],2)</f>
        <v>325</v>
      </c>
      <c r="Q397" s="63">
        <v>20374.8</v>
      </c>
      <c r="R397" s="53" t="str">
        <f>_xlfn.XLOOKUP(Tabla15[[#This Row],[cedula]],Tabla8[Numero Documento],Tabla8[Gen])</f>
        <v>F</v>
      </c>
      <c r="S397" s="53" t="str">
        <f>_xlfn.XLOOKUP(Tabla15[[#This Row],[cedula]],Tabla8[Numero Documento],Tabla8[Lugar Designado Codigo])</f>
        <v>01.83.02.00.01</v>
      </c>
    </row>
    <row r="398" spans="1:19">
      <c r="A398" s="53" t="s">
        <v>3049</v>
      </c>
      <c r="B398" s="53" t="s">
        <v>2612</v>
      </c>
      <c r="C398" s="53" t="s">
        <v>3098</v>
      </c>
      <c r="D398" s="53" t="str">
        <f>Tabla15[[#This Row],[cedula]]&amp;Tabla15[[#This Row],[prog]]&amp;LEFT(Tabla15[[#This Row],[tipo]],3)</f>
        <v>0010937733313FIJ</v>
      </c>
      <c r="E398" s="53" t="s">
        <v>857</v>
      </c>
      <c r="F398" s="53" t="s">
        <v>60</v>
      </c>
      <c r="G398" s="53" t="str">
        <f>_xlfn.XLOOKUP(Tabla15[[#This Row],[cedula]],Tabla8[Numero Documento],Tabla8[Lugar Designado])</f>
        <v>TEATRO NACIONAL</v>
      </c>
      <c r="H398" s="53" t="s">
        <v>11</v>
      </c>
      <c r="I398" s="62"/>
      <c r="J398" s="53" t="str">
        <f>_xlfn.XLOOKUP(Tabla15[[#This Row],[cargo]],Tabla612[CARGO],Tabla612[CATEGORIA DEL SERVIDOR],"FIJO")</f>
        <v>FIJO</v>
      </c>
      <c r="K398" s="53" t="str">
        <f>IF(ISTEXT(Tabla15[[#This Row],[CARRERA]]),Tabla15[[#This Row],[CARRERA]],Tabla15[[#This Row],[STATUS]])</f>
        <v>FIJO</v>
      </c>
      <c r="L398" s="63">
        <v>22000</v>
      </c>
      <c r="M398" s="66">
        <v>0</v>
      </c>
      <c r="N398" s="63">
        <v>668.8</v>
      </c>
      <c r="O398" s="63">
        <v>631.4</v>
      </c>
      <c r="P398" s="29">
        <f>ROUND(Tabla15[[#This Row],[sbruto]]-Tabla15[[#This Row],[sneto]]-Tabla15[[#This Row],[ISR]]-Tabla15[[#This Row],[SFS]]-Tabla15[[#This Row],[AFP]],2)</f>
        <v>8533.4500000000007</v>
      </c>
      <c r="Q398" s="63">
        <v>12166.35</v>
      </c>
      <c r="R398" s="53" t="str">
        <f>_xlfn.XLOOKUP(Tabla15[[#This Row],[cedula]],Tabla8[Numero Documento],Tabla8[Gen])</f>
        <v>F</v>
      </c>
      <c r="S398" s="53" t="str">
        <f>_xlfn.XLOOKUP(Tabla15[[#This Row],[cedula]],Tabla8[Numero Documento],Tabla8[Lugar Designado Codigo])</f>
        <v>01.83.02.00.01</v>
      </c>
    </row>
    <row r="399" spans="1:19">
      <c r="A399" s="53" t="s">
        <v>3049</v>
      </c>
      <c r="B399" s="53" t="s">
        <v>2615</v>
      </c>
      <c r="C399" s="53" t="s">
        <v>3098</v>
      </c>
      <c r="D399" s="53" t="str">
        <f>Tabla15[[#This Row],[cedula]]&amp;Tabla15[[#This Row],[prog]]&amp;LEFT(Tabla15[[#This Row],[tipo]],3)</f>
        <v>0011117756413FIJ</v>
      </c>
      <c r="E399" s="53" t="s">
        <v>858</v>
      </c>
      <c r="F399" s="53" t="s">
        <v>60</v>
      </c>
      <c r="G399" s="53" t="str">
        <f>_xlfn.XLOOKUP(Tabla15[[#This Row],[cedula]],Tabla8[Numero Documento],Tabla8[Lugar Designado])</f>
        <v>TEATRO NACIONAL</v>
      </c>
      <c r="H399" s="53" t="s">
        <v>11</v>
      </c>
      <c r="I399" s="62"/>
      <c r="J399" s="53" t="str">
        <f>_xlfn.XLOOKUP(Tabla15[[#This Row],[cargo]],Tabla612[CARGO],Tabla612[CATEGORIA DEL SERVIDOR],"FIJO")</f>
        <v>FIJO</v>
      </c>
      <c r="K399" s="53" t="str">
        <f>IF(ISTEXT(Tabla15[[#This Row],[CARRERA]]),Tabla15[[#This Row],[CARRERA]],Tabla15[[#This Row],[STATUS]])</f>
        <v>FIJO</v>
      </c>
      <c r="L399" s="63">
        <v>22000</v>
      </c>
      <c r="M399" s="65">
        <v>0</v>
      </c>
      <c r="N399" s="63">
        <v>668.8</v>
      </c>
      <c r="O399" s="63">
        <v>631.4</v>
      </c>
      <c r="P399" s="29">
        <f>ROUND(Tabla15[[#This Row],[sbruto]]-Tabla15[[#This Row],[sneto]]-Tabla15[[#This Row],[ISR]]-Tabla15[[#This Row],[SFS]]-Tabla15[[#This Row],[AFP]],2)</f>
        <v>17753.68</v>
      </c>
      <c r="Q399" s="63">
        <v>2946.12</v>
      </c>
      <c r="R399" s="53" t="str">
        <f>_xlfn.XLOOKUP(Tabla15[[#This Row],[cedula]],Tabla8[Numero Documento],Tabla8[Gen])</f>
        <v>F</v>
      </c>
      <c r="S399" s="53" t="str">
        <f>_xlfn.XLOOKUP(Tabla15[[#This Row],[cedula]],Tabla8[Numero Documento],Tabla8[Lugar Designado Codigo])</f>
        <v>01.83.02.00.01</v>
      </c>
    </row>
    <row r="400" spans="1:19">
      <c r="A400" s="53" t="s">
        <v>3049</v>
      </c>
      <c r="B400" s="53" t="s">
        <v>2627</v>
      </c>
      <c r="C400" s="53" t="s">
        <v>3098</v>
      </c>
      <c r="D400" s="53" t="str">
        <f>Tabla15[[#This Row],[cedula]]&amp;Tabla15[[#This Row],[prog]]&amp;LEFT(Tabla15[[#This Row],[tipo]],3)</f>
        <v>0011294002813FIJ</v>
      </c>
      <c r="E400" s="53" t="s">
        <v>860</v>
      </c>
      <c r="F400" s="53" t="s">
        <v>8</v>
      </c>
      <c r="G400" s="53" t="str">
        <f>_xlfn.XLOOKUP(Tabla15[[#This Row],[cedula]],Tabla8[Numero Documento],Tabla8[Lugar Designado])</f>
        <v>TEATRO NACIONAL</v>
      </c>
      <c r="H400" s="53" t="s">
        <v>11</v>
      </c>
      <c r="I400" s="62"/>
      <c r="J400" s="53" t="str">
        <f>_xlfn.XLOOKUP(Tabla15[[#This Row],[cargo]],Tabla612[CARGO],Tabla612[CATEGORIA DEL SERVIDOR],"FIJO")</f>
        <v>ESTATUTO SIMPLIFICADO</v>
      </c>
      <c r="K400" s="53" t="str">
        <f>IF(ISTEXT(Tabla15[[#This Row],[CARRERA]]),Tabla15[[#This Row],[CARRERA]],Tabla15[[#This Row],[STATUS]])</f>
        <v>ESTATUTO SIMPLIFICADO</v>
      </c>
      <c r="L400" s="63">
        <v>22000</v>
      </c>
      <c r="M400" s="65">
        <v>0</v>
      </c>
      <c r="N400" s="63">
        <v>668.8</v>
      </c>
      <c r="O400" s="63">
        <v>631.4</v>
      </c>
      <c r="P400" s="29">
        <f>ROUND(Tabla15[[#This Row],[sbruto]]-Tabla15[[#This Row],[sneto]]-Tabla15[[#This Row],[ISR]]-Tabla15[[#This Row],[SFS]]-Tabla15[[#This Row],[AFP]],2)</f>
        <v>8875.77</v>
      </c>
      <c r="Q400" s="63">
        <v>11824.03</v>
      </c>
      <c r="R400" s="53" t="str">
        <f>_xlfn.XLOOKUP(Tabla15[[#This Row],[cedula]],Tabla8[Numero Documento],Tabla8[Gen])</f>
        <v>F</v>
      </c>
      <c r="S400" s="53" t="str">
        <f>_xlfn.XLOOKUP(Tabla15[[#This Row],[cedula]],Tabla8[Numero Documento],Tabla8[Lugar Designado Codigo])</f>
        <v>01.83.02.00.01</v>
      </c>
    </row>
    <row r="401" spans="1:19">
      <c r="A401" s="53" t="s">
        <v>3049</v>
      </c>
      <c r="B401" s="53" t="s">
        <v>2633</v>
      </c>
      <c r="C401" s="53" t="s">
        <v>3098</v>
      </c>
      <c r="D401" s="53" t="str">
        <f>Tabla15[[#This Row],[cedula]]&amp;Tabla15[[#This Row],[prog]]&amp;LEFT(Tabla15[[#This Row],[tipo]],3)</f>
        <v>0011682100013FIJ</v>
      </c>
      <c r="E401" s="53" t="s">
        <v>862</v>
      </c>
      <c r="F401" s="53" t="s">
        <v>8</v>
      </c>
      <c r="G401" s="53" t="str">
        <f>_xlfn.XLOOKUP(Tabla15[[#This Row],[cedula]],Tabla8[Numero Documento],Tabla8[Lugar Designado])</f>
        <v>TEATRO NACIONAL</v>
      </c>
      <c r="H401" s="53" t="s">
        <v>11</v>
      </c>
      <c r="I401" s="62"/>
      <c r="J401" s="53" t="str">
        <f>_xlfn.XLOOKUP(Tabla15[[#This Row],[cargo]],Tabla612[CARGO],Tabla612[CATEGORIA DEL SERVIDOR],"FIJO")</f>
        <v>ESTATUTO SIMPLIFICADO</v>
      </c>
      <c r="K401" s="53" t="str">
        <f>IF(ISTEXT(Tabla15[[#This Row],[CARRERA]]),Tabla15[[#This Row],[CARRERA]],Tabla15[[#This Row],[STATUS]])</f>
        <v>ESTATUTO SIMPLIFICADO</v>
      </c>
      <c r="L401" s="63">
        <v>22000</v>
      </c>
      <c r="M401" s="66">
        <v>0</v>
      </c>
      <c r="N401" s="63">
        <v>668.8</v>
      </c>
      <c r="O401" s="63">
        <v>631.4</v>
      </c>
      <c r="P401" s="29">
        <f>ROUND(Tabla15[[#This Row],[sbruto]]-Tabla15[[#This Row],[sneto]]-Tabla15[[#This Row],[ISR]]-Tabla15[[#This Row],[SFS]]-Tabla15[[#This Row],[AFP]],2)</f>
        <v>5974.91</v>
      </c>
      <c r="Q401" s="63">
        <v>14724.89</v>
      </c>
      <c r="R401" s="53" t="str">
        <f>_xlfn.XLOOKUP(Tabla15[[#This Row],[cedula]],Tabla8[Numero Documento],Tabla8[Gen])</f>
        <v>F</v>
      </c>
      <c r="S401" s="53" t="str">
        <f>_xlfn.XLOOKUP(Tabla15[[#This Row],[cedula]],Tabla8[Numero Documento],Tabla8[Lugar Designado Codigo])</f>
        <v>01.83.02.00.01</v>
      </c>
    </row>
    <row r="402" spans="1:19">
      <c r="A402" s="53" t="s">
        <v>3049</v>
      </c>
      <c r="B402" s="53" t="s">
        <v>2638</v>
      </c>
      <c r="C402" s="53" t="s">
        <v>3098</v>
      </c>
      <c r="D402" s="53" t="str">
        <f>Tabla15[[#This Row],[cedula]]&amp;Tabla15[[#This Row],[prog]]&amp;LEFT(Tabla15[[#This Row],[tipo]],3)</f>
        <v>4023864470813FIJ</v>
      </c>
      <c r="E402" s="53" t="s">
        <v>1935</v>
      </c>
      <c r="F402" s="53" t="s">
        <v>27</v>
      </c>
      <c r="G402" s="53" t="str">
        <f>_xlfn.XLOOKUP(Tabla15[[#This Row],[cedula]],Tabla8[Numero Documento],Tabla8[Lugar Designado])</f>
        <v>TEATRO NACIONAL</v>
      </c>
      <c r="H402" s="53" t="s">
        <v>11</v>
      </c>
      <c r="I402" s="62"/>
      <c r="J402" s="53" t="str">
        <f>_xlfn.XLOOKUP(Tabla15[[#This Row],[cargo]],Tabla612[CARGO],Tabla612[CATEGORIA DEL SERVIDOR],"FIJO")</f>
        <v>ESTATUTO SIMPLIFICADO</v>
      </c>
      <c r="K402" s="53" t="str">
        <f>IF(ISTEXT(Tabla15[[#This Row],[CARRERA]]),Tabla15[[#This Row],[CARRERA]],Tabla15[[#This Row],[STATUS]])</f>
        <v>ESTATUTO SIMPLIFICADO</v>
      </c>
      <c r="L402" s="63">
        <v>22000</v>
      </c>
      <c r="M402" s="65">
        <v>0</v>
      </c>
      <c r="N402" s="63">
        <v>668.8</v>
      </c>
      <c r="O402" s="63">
        <v>631.4</v>
      </c>
      <c r="P402" s="29">
        <f>ROUND(Tabla15[[#This Row],[sbruto]]-Tabla15[[#This Row],[sneto]]-Tabla15[[#This Row],[ISR]]-Tabla15[[#This Row],[SFS]]-Tabla15[[#This Row],[AFP]],2)</f>
        <v>25</v>
      </c>
      <c r="Q402" s="63">
        <v>20674.8</v>
      </c>
      <c r="R402" s="53" t="str">
        <f>_xlfn.XLOOKUP(Tabla15[[#This Row],[cedula]],Tabla8[Numero Documento],Tabla8[Gen])</f>
        <v>M</v>
      </c>
      <c r="S402" s="53" t="str">
        <f>_xlfn.XLOOKUP(Tabla15[[#This Row],[cedula]],Tabla8[Numero Documento],Tabla8[Lugar Designado Codigo])</f>
        <v>01.83.02.00.01</v>
      </c>
    </row>
    <row r="403" spans="1:19">
      <c r="A403" s="53" t="s">
        <v>3049</v>
      </c>
      <c r="B403" s="53" t="s">
        <v>2647</v>
      </c>
      <c r="C403" s="53" t="s">
        <v>3098</v>
      </c>
      <c r="D403" s="53" t="str">
        <f>Tabla15[[#This Row],[cedula]]&amp;Tabla15[[#This Row],[prog]]&amp;LEFT(Tabla15[[#This Row],[tipo]],3)</f>
        <v>0011388413413FIJ</v>
      </c>
      <c r="E403" s="53" t="s">
        <v>3352</v>
      </c>
      <c r="F403" s="53" t="s">
        <v>27</v>
      </c>
      <c r="G403" s="53" t="str">
        <f>_xlfn.XLOOKUP(Tabla15[[#This Row],[cedula]],Tabla8[Numero Documento],Tabla8[Lugar Designado])</f>
        <v>TEATRO NACIONAL</v>
      </c>
      <c r="H403" s="53" t="s">
        <v>11</v>
      </c>
      <c r="I403" s="62"/>
      <c r="J403" s="53" t="str">
        <f>_xlfn.XLOOKUP(Tabla15[[#This Row],[cargo]],Tabla612[CARGO],Tabla612[CATEGORIA DEL SERVIDOR],"FIJO")</f>
        <v>ESTATUTO SIMPLIFICADO</v>
      </c>
      <c r="K403" s="53" t="str">
        <f>IF(ISTEXT(Tabla15[[#This Row],[CARRERA]]),Tabla15[[#This Row],[CARRERA]],Tabla15[[#This Row],[STATUS]])</f>
        <v>ESTATUTO SIMPLIFICADO</v>
      </c>
      <c r="L403" s="63">
        <v>22000</v>
      </c>
      <c r="M403" s="67">
        <v>0</v>
      </c>
      <c r="N403" s="63">
        <v>668.8</v>
      </c>
      <c r="O403" s="63">
        <v>631.4</v>
      </c>
      <c r="P403" s="29">
        <f>ROUND(Tabla15[[#This Row],[sbruto]]-Tabla15[[#This Row],[sneto]]-Tabla15[[#This Row],[ISR]]-Tabla15[[#This Row],[SFS]]-Tabla15[[#This Row],[AFP]],2)</f>
        <v>25</v>
      </c>
      <c r="Q403" s="63">
        <v>20674.8</v>
      </c>
      <c r="R403" s="53" t="str">
        <f>_xlfn.XLOOKUP(Tabla15[[#This Row],[cedula]],Tabla8[Numero Documento],Tabla8[Gen])</f>
        <v>M</v>
      </c>
      <c r="S403" s="53" t="str">
        <f>_xlfn.XLOOKUP(Tabla15[[#This Row],[cedula]],Tabla8[Numero Documento],Tabla8[Lugar Designado Codigo])</f>
        <v>01.83.02.00.01</v>
      </c>
    </row>
    <row r="404" spans="1:19">
      <c r="A404" s="53" t="s">
        <v>3049</v>
      </c>
      <c r="B404" s="53" t="s">
        <v>2656</v>
      </c>
      <c r="C404" s="53" t="s">
        <v>3098</v>
      </c>
      <c r="D404" s="53" t="str">
        <f>Tabla15[[#This Row],[cedula]]&amp;Tabla15[[#This Row],[prog]]&amp;LEFT(Tabla15[[#This Row],[tipo]],3)</f>
        <v>0010818692513FIJ</v>
      </c>
      <c r="E404" s="53" t="s">
        <v>867</v>
      </c>
      <c r="F404" s="53" t="s">
        <v>442</v>
      </c>
      <c r="G404" s="53" t="str">
        <f>_xlfn.XLOOKUP(Tabla15[[#This Row],[cedula]],Tabla8[Numero Documento],Tabla8[Lugar Designado])</f>
        <v>TEATRO NACIONAL</v>
      </c>
      <c r="H404" s="53" t="s">
        <v>11</v>
      </c>
      <c r="I404" s="62"/>
      <c r="J404" s="53" t="str">
        <f>_xlfn.XLOOKUP(Tabla15[[#This Row],[cargo]],Tabla612[CARGO],Tabla612[CATEGORIA DEL SERVIDOR],"FIJO")</f>
        <v>ESTATUTO SIMPLIFICADO</v>
      </c>
      <c r="K404" s="53" t="str">
        <f>IF(ISTEXT(Tabla15[[#This Row],[CARRERA]]),Tabla15[[#This Row],[CARRERA]],Tabla15[[#This Row],[STATUS]])</f>
        <v>ESTATUTO SIMPLIFICADO</v>
      </c>
      <c r="L404" s="63">
        <v>22000</v>
      </c>
      <c r="M404" s="65">
        <v>0</v>
      </c>
      <c r="N404" s="63">
        <v>668.8</v>
      </c>
      <c r="O404" s="63">
        <v>631.4</v>
      </c>
      <c r="P404" s="29">
        <f>ROUND(Tabla15[[#This Row],[sbruto]]-Tabla15[[#This Row],[sneto]]-Tabla15[[#This Row],[ISR]]-Tabla15[[#This Row],[SFS]]-Tabla15[[#This Row],[AFP]],2)</f>
        <v>2121</v>
      </c>
      <c r="Q404" s="63">
        <v>18578.8</v>
      </c>
      <c r="R404" s="53" t="str">
        <f>_xlfn.XLOOKUP(Tabla15[[#This Row],[cedula]],Tabla8[Numero Documento],Tabla8[Gen])</f>
        <v>M</v>
      </c>
      <c r="S404" s="53" t="str">
        <f>_xlfn.XLOOKUP(Tabla15[[#This Row],[cedula]],Tabla8[Numero Documento],Tabla8[Lugar Designado Codigo])</f>
        <v>01.83.02.00.01</v>
      </c>
    </row>
    <row r="405" spans="1:19">
      <c r="A405" s="53" t="s">
        <v>3049</v>
      </c>
      <c r="B405" s="53" t="s">
        <v>2659</v>
      </c>
      <c r="C405" s="53" t="s">
        <v>3098</v>
      </c>
      <c r="D405" s="53" t="str">
        <f>Tabla15[[#This Row],[cedula]]&amp;Tabla15[[#This Row],[prog]]&amp;LEFT(Tabla15[[#This Row],[tipo]],3)</f>
        <v>0010962685313FIJ</v>
      </c>
      <c r="E405" s="53" t="s">
        <v>870</v>
      </c>
      <c r="F405" s="53" t="s">
        <v>871</v>
      </c>
      <c r="G405" s="53" t="str">
        <f>_xlfn.XLOOKUP(Tabla15[[#This Row],[cedula]],Tabla8[Numero Documento],Tabla8[Lugar Designado])</f>
        <v>TEATRO NACIONAL</v>
      </c>
      <c r="H405" s="53" t="s">
        <v>11</v>
      </c>
      <c r="I405" s="62"/>
      <c r="J405" s="53" t="str">
        <f>_xlfn.XLOOKUP(Tabla15[[#This Row],[cargo]],Tabla612[CARGO],Tabla612[CATEGORIA DEL SERVIDOR],"FIJO")</f>
        <v>FIJO</v>
      </c>
      <c r="K405" s="53" t="str">
        <f>IF(ISTEXT(Tabla15[[#This Row],[CARRERA]]),Tabla15[[#This Row],[CARRERA]],Tabla15[[#This Row],[STATUS]])</f>
        <v>FIJO</v>
      </c>
      <c r="L405" s="63">
        <v>22000</v>
      </c>
      <c r="M405" s="67">
        <v>0</v>
      </c>
      <c r="N405" s="63">
        <v>668.8</v>
      </c>
      <c r="O405" s="63">
        <v>631.4</v>
      </c>
      <c r="P405" s="29">
        <f>ROUND(Tabla15[[#This Row],[sbruto]]-Tabla15[[#This Row],[sneto]]-Tabla15[[#This Row],[ISR]]-Tabla15[[#This Row],[SFS]]-Tabla15[[#This Row],[AFP]],2)</f>
        <v>75</v>
      </c>
      <c r="Q405" s="63">
        <v>20624.8</v>
      </c>
      <c r="R405" s="53" t="str">
        <f>_xlfn.XLOOKUP(Tabla15[[#This Row],[cedula]],Tabla8[Numero Documento],Tabla8[Gen])</f>
        <v>M</v>
      </c>
      <c r="S405" s="53" t="str">
        <f>_xlfn.XLOOKUP(Tabla15[[#This Row],[cedula]],Tabla8[Numero Documento],Tabla8[Lugar Designado Codigo])</f>
        <v>01.83.02.00.01</v>
      </c>
    </row>
    <row r="406" spans="1:19">
      <c r="A406" s="53" t="s">
        <v>3049</v>
      </c>
      <c r="B406" s="53" t="s">
        <v>2684</v>
      </c>
      <c r="C406" s="53" t="s">
        <v>3098</v>
      </c>
      <c r="D406" s="53" t="str">
        <f>Tabla15[[#This Row],[cedula]]&amp;Tabla15[[#This Row],[prog]]&amp;LEFT(Tabla15[[#This Row],[tipo]],3)</f>
        <v>0011523087213FIJ</v>
      </c>
      <c r="E406" s="53" t="s">
        <v>883</v>
      </c>
      <c r="F406" s="53" t="s">
        <v>60</v>
      </c>
      <c r="G406" s="53" t="str">
        <f>_xlfn.XLOOKUP(Tabla15[[#This Row],[cedula]],Tabla8[Numero Documento],Tabla8[Lugar Designado])</f>
        <v>TEATRO NACIONAL</v>
      </c>
      <c r="H406" s="53" t="s">
        <v>11</v>
      </c>
      <c r="I406" s="62"/>
      <c r="J406" s="53" t="str">
        <f>_xlfn.XLOOKUP(Tabla15[[#This Row],[cargo]],Tabla612[CARGO],Tabla612[CATEGORIA DEL SERVIDOR],"FIJO")</f>
        <v>FIJO</v>
      </c>
      <c r="K406" s="53" t="str">
        <f>IF(ISTEXT(Tabla15[[#This Row],[CARRERA]]),Tabla15[[#This Row],[CARRERA]],Tabla15[[#This Row],[STATUS]])</f>
        <v>FIJO</v>
      </c>
      <c r="L406" s="63">
        <v>22000</v>
      </c>
      <c r="M406" s="66">
        <v>0</v>
      </c>
      <c r="N406" s="63">
        <v>668.8</v>
      </c>
      <c r="O406" s="63">
        <v>631.4</v>
      </c>
      <c r="P406" s="29">
        <f>ROUND(Tabla15[[#This Row],[sbruto]]-Tabla15[[#This Row],[sneto]]-Tabla15[[#This Row],[ISR]]-Tabla15[[#This Row],[SFS]]-Tabla15[[#This Row],[AFP]],2)</f>
        <v>925</v>
      </c>
      <c r="Q406" s="63">
        <v>19774.8</v>
      </c>
      <c r="R406" s="53" t="str">
        <f>_xlfn.XLOOKUP(Tabla15[[#This Row],[cedula]],Tabla8[Numero Documento],Tabla8[Gen])</f>
        <v>F</v>
      </c>
      <c r="S406" s="53" t="str">
        <f>_xlfn.XLOOKUP(Tabla15[[#This Row],[cedula]],Tabla8[Numero Documento],Tabla8[Lugar Designado Codigo])</f>
        <v>01.83.02.00.01</v>
      </c>
    </row>
    <row r="407" spans="1:19">
      <c r="A407" s="53" t="s">
        <v>3049</v>
      </c>
      <c r="B407" s="53" t="s">
        <v>2691</v>
      </c>
      <c r="C407" s="53" t="s">
        <v>3098</v>
      </c>
      <c r="D407" s="53" t="str">
        <f>Tabla15[[#This Row],[cedula]]&amp;Tabla15[[#This Row],[prog]]&amp;LEFT(Tabla15[[#This Row],[tipo]],3)</f>
        <v>0010550869113FIJ</v>
      </c>
      <c r="E407" s="53" t="s">
        <v>891</v>
      </c>
      <c r="F407" s="53" t="s">
        <v>8</v>
      </c>
      <c r="G407" s="53" t="str">
        <f>_xlfn.XLOOKUP(Tabla15[[#This Row],[cedula]],Tabla8[Numero Documento],Tabla8[Lugar Designado])</f>
        <v>TEATRO NACIONAL</v>
      </c>
      <c r="H407" s="53" t="s">
        <v>11</v>
      </c>
      <c r="I407" s="62"/>
      <c r="J407" s="53" t="str">
        <f>_xlfn.XLOOKUP(Tabla15[[#This Row],[cargo]],Tabla612[CARGO],Tabla612[CATEGORIA DEL SERVIDOR],"FIJO")</f>
        <v>ESTATUTO SIMPLIFICADO</v>
      </c>
      <c r="K407" s="53" t="str">
        <f>IF(ISTEXT(Tabla15[[#This Row],[CARRERA]]),Tabla15[[#This Row],[CARRERA]],Tabla15[[#This Row],[STATUS]])</f>
        <v>ESTATUTO SIMPLIFICADO</v>
      </c>
      <c r="L407" s="63">
        <v>22000</v>
      </c>
      <c r="M407" s="67">
        <v>0</v>
      </c>
      <c r="N407" s="63">
        <v>668.8</v>
      </c>
      <c r="O407" s="63">
        <v>631.4</v>
      </c>
      <c r="P407" s="29">
        <f>ROUND(Tabla15[[#This Row],[sbruto]]-Tabla15[[#This Row],[sneto]]-Tabla15[[#This Row],[ISR]]-Tabla15[[#This Row],[SFS]]-Tabla15[[#This Row],[AFP]],2)</f>
        <v>1071</v>
      </c>
      <c r="Q407" s="63">
        <v>19628.8</v>
      </c>
      <c r="R407" s="53" t="str">
        <f>_xlfn.XLOOKUP(Tabla15[[#This Row],[cedula]],Tabla8[Numero Documento],Tabla8[Gen])</f>
        <v>F</v>
      </c>
      <c r="S407" s="53" t="str">
        <f>_xlfn.XLOOKUP(Tabla15[[#This Row],[cedula]],Tabla8[Numero Documento],Tabla8[Lugar Designado Codigo])</f>
        <v>01.83.02.00.01</v>
      </c>
    </row>
    <row r="408" spans="1:19">
      <c r="A408" s="53" t="s">
        <v>3049</v>
      </c>
      <c r="B408" s="53" t="s">
        <v>2692</v>
      </c>
      <c r="C408" s="53" t="s">
        <v>3098</v>
      </c>
      <c r="D408" s="53" t="str">
        <f>Tabla15[[#This Row],[cedula]]&amp;Tabla15[[#This Row],[prog]]&amp;LEFT(Tabla15[[#This Row],[tipo]],3)</f>
        <v>0120029012813FIJ</v>
      </c>
      <c r="E408" s="53" t="s">
        <v>892</v>
      </c>
      <c r="F408" s="53" t="s">
        <v>60</v>
      </c>
      <c r="G408" s="53" t="str">
        <f>_xlfn.XLOOKUP(Tabla15[[#This Row],[cedula]],Tabla8[Numero Documento],Tabla8[Lugar Designado])</f>
        <v>TEATRO NACIONAL</v>
      </c>
      <c r="H408" s="53" t="s">
        <v>11</v>
      </c>
      <c r="I408" s="62"/>
      <c r="J408" s="53" t="str">
        <f>_xlfn.XLOOKUP(Tabla15[[#This Row],[cargo]],Tabla612[CARGO],Tabla612[CATEGORIA DEL SERVIDOR],"FIJO")</f>
        <v>FIJO</v>
      </c>
      <c r="K408" s="53" t="str">
        <f>IF(ISTEXT(Tabla15[[#This Row],[CARRERA]]),Tabla15[[#This Row],[CARRERA]],Tabla15[[#This Row],[STATUS]])</f>
        <v>FIJO</v>
      </c>
      <c r="L408" s="63">
        <v>22000</v>
      </c>
      <c r="M408" s="65">
        <v>0</v>
      </c>
      <c r="N408" s="63">
        <v>668.8</v>
      </c>
      <c r="O408" s="63">
        <v>631.4</v>
      </c>
      <c r="P408" s="29">
        <f>ROUND(Tabla15[[#This Row],[sbruto]]-Tabla15[[#This Row],[sneto]]-Tabla15[[#This Row],[ISR]]-Tabla15[[#This Row],[SFS]]-Tabla15[[#This Row],[AFP]],2)</f>
        <v>2639.45</v>
      </c>
      <c r="Q408" s="63">
        <v>18060.349999999999</v>
      </c>
      <c r="R408" s="53" t="str">
        <f>_xlfn.XLOOKUP(Tabla15[[#This Row],[cedula]],Tabla8[Numero Documento],Tabla8[Gen])</f>
        <v>F</v>
      </c>
      <c r="S408" s="53" t="str">
        <f>_xlfn.XLOOKUP(Tabla15[[#This Row],[cedula]],Tabla8[Numero Documento],Tabla8[Lugar Designado Codigo])</f>
        <v>01.83.02.00.01</v>
      </c>
    </row>
    <row r="409" spans="1:19">
      <c r="A409" s="53" t="s">
        <v>3049</v>
      </c>
      <c r="B409" s="53" t="s">
        <v>2714</v>
      </c>
      <c r="C409" s="53" t="s">
        <v>3098</v>
      </c>
      <c r="D409" s="53" t="str">
        <f>Tabla15[[#This Row],[cedula]]&amp;Tabla15[[#This Row],[prog]]&amp;LEFT(Tabla15[[#This Row],[tipo]],3)</f>
        <v>0030062432713FIJ</v>
      </c>
      <c r="E409" s="53" t="s">
        <v>904</v>
      </c>
      <c r="F409" s="53" t="s">
        <v>8</v>
      </c>
      <c r="G409" s="53" t="str">
        <f>_xlfn.XLOOKUP(Tabla15[[#This Row],[cedula]],Tabla8[Numero Documento],Tabla8[Lugar Designado])</f>
        <v>TEATRO NACIONAL</v>
      </c>
      <c r="H409" s="53" t="s">
        <v>11</v>
      </c>
      <c r="I409" s="62"/>
      <c r="J409" s="53" t="str">
        <f>_xlfn.XLOOKUP(Tabla15[[#This Row],[cargo]],Tabla612[CARGO],Tabla612[CATEGORIA DEL SERVIDOR],"FIJO")</f>
        <v>ESTATUTO SIMPLIFICADO</v>
      </c>
      <c r="K409" s="53" t="str">
        <f>IF(ISTEXT(Tabla15[[#This Row],[CARRERA]]),Tabla15[[#This Row],[CARRERA]],Tabla15[[#This Row],[STATUS]])</f>
        <v>ESTATUTO SIMPLIFICADO</v>
      </c>
      <c r="L409" s="63">
        <v>22000</v>
      </c>
      <c r="M409" s="67">
        <v>0</v>
      </c>
      <c r="N409" s="63">
        <v>668.8</v>
      </c>
      <c r="O409" s="63">
        <v>631.4</v>
      </c>
      <c r="P409" s="29">
        <f>ROUND(Tabla15[[#This Row],[sbruto]]-Tabla15[[#This Row],[sneto]]-Tabla15[[#This Row],[ISR]]-Tabla15[[#This Row],[SFS]]-Tabla15[[#This Row],[AFP]],2)</f>
        <v>11880.38</v>
      </c>
      <c r="Q409" s="63">
        <v>8819.42</v>
      </c>
      <c r="R409" s="53" t="str">
        <f>_xlfn.XLOOKUP(Tabla15[[#This Row],[cedula]],Tabla8[Numero Documento],Tabla8[Gen])</f>
        <v>F</v>
      </c>
      <c r="S409" s="53" t="str">
        <f>_xlfn.XLOOKUP(Tabla15[[#This Row],[cedula]],Tabla8[Numero Documento],Tabla8[Lugar Designado Codigo])</f>
        <v>01.83.02.00.01</v>
      </c>
    </row>
    <row r="410" spans="1:19">
      <c r="A410" s="53" t="s">
        <v>3049</v>
      </c>
      <c r="B410" s="53" t="s">
        <v>2717</v>
      </c>
      <c r="C410" s="53" t="s">
        <v>3098</v>
      </c>
      <c r="D410" s="53" t="str">
        <f>Tabla15[[#This Row],[cedula]]&amp;Tabla15[[#This Row],[prog]]&amp;LEFT(Tabla15[[#This Row],[tipo]],3)</f>
        <v>2230083262713FIJ</v>
      </c>
      <c r="E410" s="53" t="s">
        <v>1929</v>
      </c>
      <c r="F410" s="53" t="s">
        <v>27</v>
      </c>
      <c r="G410" s="53" t="str">
        <f>_xlfn.XLOOKUP(Tabla15[[#This Row],[cedula]],Tabla8[Numero Documento],Tabla8[Lugar Designado])</f>
        <v>TEATRO NACIONAL</v>
      </c>
      <c r="H410" s="53" t="s">
        <v>11</v>
      </c>
      <c r="I410" s="62"/>
      <c r="J410" s="53" t="str">
        <f>_xlfn.XLOOKUP(Tabla15[[#This Row],[cargo]],Tabla612[CARGO],Tabla612[CATEGORIA DEL SERVIDOR],"FIJO")</f>
        <v>ESTATUTO SIMPLIFICADO</v>
      </c>
      <c r="K410" s="53" t="str">
        <f>IF(ISTEXT(Tabla15[[#This Row],[CARRERA]]),Tabla15[[#This Row],[CARRERA]],Tabla15[[#This Row],[STATUS]])</f>
        <v>ESTATUTO SIMPLIFICADO</v>
      </c>
      <c r="L410" s="63">
        <v>22000</v>
      </c>
      <c r="M410" s="65">
        <v>0</v>
      </c>
      <c r="N410" s="63">
        <v>668.8</v>
      </c>
      <c r="O410" s="63">
        <v>631.4</v>
      </c>
      <c r="P410" s="29">
        <f>ROUND(Tabla15[[#This Row],[sbruto]]-Tabla15[[#This Row],[sneto]]-Tabla15[[#This Row],[ISR]]-Tabla15[[#This Row],[SFS]]-Tabla15[[#This Row],[AFP]],2)</f>
        <v>25</v>
      </c>
      <c r="Q410" s="63">
        <v>20674.8</v>
      </c>
      <c r="R410" s="53" t="str">
        <f>_xlfn.XLOOKUP(Tabla15[[#This Row],[cedula]],Tabla8[Numero Documento],Tabla8[Gen])</f>
        <v>M</v>
      </c>
      <c r="S410" s="53" t="str">
        <f>_xlfn.XLOOKUP(Tabla15[[#This Row],[cedula]],Tabla8[Numero Documento],Tabla8[Lugar Designado Codigo])</f>
        <v>01.83.02.00.01</v>
      </c>
    </row>
    <row r="411" spans="1:19">
      <c r="A411" s="53" t="s">
        <v>3049</v>
      </c>
      <c r="B411" s="53" t="s">
        <v>2735</v>
      </c>
      <c r="C411" s="53" t="s">
        <v>3098</v>
      </c>
      <c r="D411" s="53" t="str">
        <f>Tabla15[[#This Row],[cedula]]&amp;Tabla15[[#This Row],[prog]]&amp;LEFT(Tabla15[[#This Row],[tipo]],3)</f>
        <v>0010523453813FIJ</v>
      </c>
      <c r="E411" s="53" t="s">
        <v>909</v>
      </c>
      <c r="F411" s="53" t="s">
        <v>8</v>
      </c>
      <c r="G411" s="53" t="str">
        <f>_xlfn.XLOOKUP(Tabla15[[#This Row],[cedula]],Tabla8[Numero Documento],Tabla8[Lugar Designado])</f>
        <v>TEATRO NACIONAL</v>
      </c>
      <c r="H411" s="53" t="s">
        <v>11</v>
      </c>
      <c r="I411" s="62"/>
      <c r="J411" s="53" t="str">
        <f>_xlfn.XLOOKUP(Tabla15[[#This Row],[cargo]],Tabla612[CARGO],Tabla612[CATEGORIA DEL SERVIDOR],"FIJO")</f>
        <v>ESTATUTO SIMPLIFICADO</v>
      </c>
      <c r="K411" s="53" t="str">
        <f>IF(ISTEXT(Tabla15[[#This Row],[CARRERA]]),Tabla15[[#This Row],[CARRERA]],Tabla15[[#This Row],[STATUS]])</f>
        <v>ESTATUTO SIMPLIFICADO</v>
      </c>
      <c r="L411" s="63">
        <v>22000</v>
      </c>
      <c r="M411" s="67">
        <v>0</v>
      </c>
      <c r="N411" s="63">
        <v>668.8</v>
      </c>
      <c r="O411" s="63">
        <v>631.4</v>
      </c>
      <c r="P411" s="29">
        <f>ROUND(Tabla15[[#This Row],[sbruto]]-Tabla15[[#This Row],[sneto]]-Tabla15[[#This Row],[ISR]]-Tabla15[[#This Row],[SFS]]-Tabla15[[#This Row],[AFP]],2)</f>
        <v>9624.6299999999992</v>
      </c>
      <c r="Q411" s="63">
        <v>11075.17</v>
      </c>
      <c r="R411" s="53" t="str">
        <f>_xlfn.XLOOKUP(Tabla15[[#This Row],[cedula]],Tabla8[Numero Documento],Tabla8[Gen])</f>
        <v>F</v>
      </c>
      <c r="S411" s="53" t="str">
        <f>_xlfn.XLOOKUP(Tabla15[[#This Row],[cedula]],Tabla8[Numero Documento],Tabla8[Lugar Designado Codigo])</f>
        <v>01.83.02.00.01</v>
      </c>
    </row>
    <row r="412" spans="1:19">
      <c r="A412" s="53" t="s">
        <v>3049</v>
      </c>
      <c r="B412" s="53" t="s">
        <v>2736</v>
      </c>
      <c r="C412" s="53" t="s">
        <v>3098</v>
      </c>
      <c r="D412" s="53" t="str">
        <f>Tabla15[[#This Row],[cedula]]&amp;Tabla15[[#This Row],[prog]]&amp;LEFT(Tabla15[[#This Row],[tipo]],3)</f>
        <v>0010910668213FIJ</v>
      </c>
      <c r="E412" s="53" t="s">
        <v>910</v>
      </c>
      <c r="F412" s="53" t="s">
        <v>117</v>
      </c>
      <c r="G412" s="53" t="str">
        <f>_xlfn.XLOOKUP(Tabla15[[#This Row],[cedula]],Tabla8[Numero Documento],Tabla8[Lugar Designado])</f>
        <v>TEATRO NACIONAL</v>
      </c>
      <c r="H412" s="53" t="s">
        <v>11</v>
      </c>
      <c r="I412" s="62"/>
      <c r="J412" s="53" t="str">
        <f>_xlfn.XLOOKUP(Tabla15[[#This Row],[cargo]],Tabla612[CARGO],Tabla612[CATEGORIA DEL SERVIDOR],"FIJO")</f>
        <v>FIJO</v>
      </c>
      <c r="K412" s="53" t="str">
        <f>IF(ISTEXT(Tabla15[[#This Row],[CARRERA]]),Tabla15[[#This Row],[CARRERA]],Tabla15[[#This Row],[STATUS]])</f>
        <v>FIJO</v>
      </c>
      <c r="L412" s="63">
        <v>22000</v>
      </c>
      <c r="M412" s="66">
        <v>0</v>
      </c>
      <c r="N412" s="63">
        <v>668.8</v>
      </c>
      <c r="O412" s="63">
        <v>631.4</v>
      </c>
      <c r="P412" s="29">
        <f>ROUND(Tabla15[[#This Row],[sbruto]]-Tabla15[[#This Row],[sneto]]-Tabla15[[#This Row],[ISR]]-Tabla15[[#This Row],[SFS]]-Tabla15[[#This Row],[AFP]],2)</f>
        <v>12021.78</v>
      </c>
      <c r="Q412" s="63">
        <v>8678.02</v>
      </c>
      <c r="R412" s="53" t="str">
        <f>_xlfn.XLOOKUP(Tabla15[[#This Row],[cedula]],Tabla8[Numero Documento],Tabla8[Gen])</f>
        <v>F</v>
      </c>
      <c r="S412" s="53" t="str">
        <f>_xlfn.XLOOKUP(Tabla15[[#This Row],[cedula]],Tabla8[Numero Documento],Tabla8[Lugar Designado Codigo])</f>
        <v>01.83.02.00.01</v>
      </c>
    </row>
    <row r="413" spans="1:19">
      <c r="A413" s="53" t="s">
        <v>3049</v>
      </c>
      <c r="B413" s="53" t="s">
        <v>2598</v>
      </c>
      <c r="C413" s="53" t="s">
        <v>3098</v>
      </c>
      <c r="D413" s="53" t="str">
        <f>Tabla15[[#This Row],[cedula]]&amp;Tabla15[[#This Row],[prog]]&amp;LEFT(Tabla15[[#This Row],[tipo]],3)</f>
        <v>0590015383313FIJ</v>
      </c>
      <c r="E413" s="53" t="s">
        <v>1252</v>
      </c>
      <c r="F413" s="53" t="s">
        <v>27</v>
      </c>
      <c r="G413" s="53" t="str">
        <f>_xlfn.XLOOKUP(Tabla15[[#This Row],[cedula]],Tabla8[Numero Documento],Tabla8[Lugar Designado])</f>
        <v>TEATRO NACIONAL</v>
      </c>
      <c r="H413" s="53" t="s">
        <v>11</v>
      </c>
      <c r="I413" s="62"/>
      <c r="J413" s="53" t="str">
        <f>_xlfn.XLOOKUP(Tabla15[[#This Row],[cargo]],Tabla612[CARGO],Tabla612[CATEGORIA DEL SERVIDOR],"FIJO")</f>
        <v>ESTATUTO SIMPLIFICADO</v>
      </c>
      <c r="K413" s="53" t="str">
        <f>IF(ISTEXT(Tabla15[[#This Row],[CARRERA]]),Tabla15[[#This Row],[CARRERA]],Tabla15[[#This Row],[STATUS]])</f>
        <v>ESTATUTO SIMPLIFICADO</v>
      </c>
      <c r="L413" s="63">
        <v>20000</v>
      </c>
      <c r="M413" s="66">
        <v>0</v>
      </c>
      <c r="N413" s="63">
        <v>608</v>
      </c>
      <c r="O413" s="63">
        <v>574</v>
      </c>
      <c r="P413" s="29">
        <f>ROUND(Tabla15[[#This Row],[sbruto]]-Tabla15[[#This Row],[sneto]]-Tabla15[[#This Row],[ISR]]-Tabla15[[#This Row],[SFS]]-Tabla15[[#This Row],[AFP]],2)</f>
        <v>4334.92</v>
      </c>
      <c r="Q413" s="63">
        <v>14483.08</v>
      </c>
      <c r="R413" s="53" t="str">
        <f>_xlfn.XLOOKUP(Tabla15[[#This Row],[cedula]],Tabla8[Numero Documento],Tabla8[Gen])</f>
        <v>M</v>
      </c>
      <c r="S413" s="53" t="str">
        <f>_xlfn.XLOOKUP(Tabla15[[#This Row],[cedula]],Tabla8[Numero Documento],Tabla8[Lugar Designado Codigo])</f>
        <v>01.83.02.00.01</v>
      </c>
    </row>
    <row r="414" spans="1:19">
      <c r="A414" s="53" t="s">
        <v>3049</v>
      </c>
      <c r="B414" s="53" t="s">
        <v>3518</v>
      </c>
      <c r="C414" s="53" t="s">
        <v>3098</v>
      </c>
      <c r="D414" s="53" t="str">
        <f>Tabla15[[#This Row],[cedula]]&amp;Tabla15[[#This Row],[prog]]&amp;LEFT(Tabla15[[#This Row],[tipo]],3)</f>
        <v>0020066608913FIJ</v>
      </c>
      <c r="E414" s="53" t="s">
        <v>3517</v>
      </c>
      <c r="F414" s="53" t="s">
        <v>8</v>
      </c>
      <c r="G414" s="53" t="str">
        <f>_xlfn.XLOOKUP(Tabla15[[#This Row],[cedula]],Tabla8[Numero Documento],Tabla8[Lugar Designado])</f>
        <v>TEATRO NACIONAL</v>
      </c>
      <c r="H414" s="53" t="s">
        <v>11</v>
      </c>
      <c r="I414" s="62"/>
      <c r="J414" s="53" t="str">
        <f>_xlfn.XLOOKUP(Tabla15[[#This Row],[cargo]],Tabla612[CARGO],Tabla612[CATEGORIA DEL SERVIDOR],"FIJO")</f>
        <v>ESTATUTO SIMPLIFICADO</v>
      </c>
      <c r="K414" s="53" t="str">
        <f>IF(ISTEXT(Tabla15[[#This Row],[CARRERA]]),Tabla15[[#This Row],[CARRERA]],Tabla15[[#This Row],[STATUS]])</f>
        <v>ESTATUTO SIMPLIFICADO</v>
      </c>
      <c r="L414" s="63">
        <v>17000</v>
      </c>
      <c r="M414" s="65">
        <v>0</v>
      </c>
      <c r="N414" s="63">
        <v>516.79999999999995</v>
      </c>
      <c r="O414" s="63">
        <v>487.9</v>
      </c>
      <c r="P414" s="29">
        <f>ROUND(Tabla15[[#This Row],[sbruto]]-Tabla15[[#This Row],[sneto]]-Tabla15[[#This Row],[ISR]]-Tabla15[[#This Row],[SFS]]-Tabla15[[#This Row],[AFP]],2)</f>
        <v>25</v>
      </c>
      <c r="Q414" s="63">
        <v>15970.3</v>
      </c>
      <c r="R414" s="53" t="str">
        <f>_xlfn.XLOOKUP(Tabla15[[#This Row],[cedula]],Tabla8[Numero Documento],Tabla8[Gen])</f>
        <v>M</v>
      </c>
      <c r="S414" s="53" t="str">
        <f>_xlfn.XLOOKUP(Tabla15[[#This Row],[cedula]],Tabla8[Numero Documento],Tabla8[Lugar Designado Codigo])</f>
        <v>01.83.02.00.01</v>
      </c>
    </row>
    <row r="415" spans="1:19">
      <c r="A415" s="53" t="s">
        <v>3049</v>
      </c>
      <c r="B415" s="53" t="s">
        <v>2680</v>
      </c>
      <c r="C415" s="53" t="s">
        <v>3098</v>
      </c>
      <c r="D415" s="53" t="str">
        <f>Tabla15[[#This Row],[cedula]]&amp;Tabla15[[#This Row],[prog]]&amp;LEFT(Tabla15[[#This Row],[tipo]],3)</f>
        <v>0011643205513FIJ</v>
      </c>
      <c r="E415" s="53" t="s">
        <v>1103</v>
      </c>
      <c r="F415" s="53" t="s">
        <v>59</v>
      </c>
      <c r="G415" s="53" t="str">
        <f>_xlfn.XLOOKUP(Tabla15[[#This Row],[cedula]],Tabla8[Numero Documento],Tabla8[Lugar Designado])</f>
        <v>GRAN TEATRO DEL CIBAO</v>
      </c>
      <c r="H415" s="53" t="s">
        <v>11</v>
      </c>
      <c r="I415" s="62"/>
      <c r="J415" s="53" t="str">
        <f>_xlfn.XLOOKUP(Tabla15[[#This Row],[cargo]],Tabla612[CARGO],Tabla612[CATEGORIA DEL SERVIDOR],"FIJO")</f>
        <v>FIJO</v>
      </c>
      <c r="K415" s="53" t="str">
        <f>IF(ISTEXT(Tabla15[[#This Row],[CARRERA]]),Tabla15[[#This Row],[CARRERA]],Tabla15[[#This Row],[STATUS]])</f>
        <v>FIJO</v>
      </c>
      <c r="L415" s="63">
        <v>180000</v>
      </c>
      <c r="M415" s="63">
        <v>31055.42</v>
      </c>
      <c r="N415" s="63">
        <v>4943.8</v>
      </c>
      <c r="O415" s="63">
        <v>5166</v>
      </c>
      <c r="P415" s="29">
        <f>ROUND(Tabla15[[#This Row],[sbruto]]-Tabla15[[#This Row],[sneto]]-Tabla15[[#This Row],[ISR]]-Tabla15[[#This Row],[SFS]]-Tabla15[[#This Row],[AFP]],2)</f>
        <v>25</v>
      </c>
      <c r="Q415" s="63">
        <v>138809.78</v>
      </c>
      <c r="R415" s="53" t="str">
        <f>_xlfn.XLOOKUP(Tabla15[[#This Row],[cedula]],Tabla8[Numero Documento],Tabla8[Gen])</f>
        <v>M</v>
      </c>
      <c r="S415" s="53" t="str">
        <f>_xlfn.XLOOKUP(Tabla15[[#This Row],[cedula]],Tabla8[Numero Documento],Tabla8[Lugar Designado Codigo])</f>
        <v>01.83.02.00.02</v>
      </c>
    </row>
    <row r="416" spans="1:19">
      <c r="A416" s="53" t="s">
        <v>3049</v>
      </c>
      <c r="B416" s="53" t="s">
        <v>2681</v>
      </c>
      <c r="C416" s="53" t="s">
        <v>3098</v>
      </c>
      <c r="D416" s="53" t="str">
        <f>Tabla15[[#This Row],[cedula]]&amp;Tabla15[[#This Row],[prog]]&amp;LEFT(Tabla15[[#This Row],[tipo]],3)</f>
        <v>0011907703013FIJ</v>
      </c>
      <c r="E416" s="53" t="s">
        <v>1187</v>
      </c>
      <c r="F416" s="53" t="s">
        <v>1186</v>
      </c>
      <c r="G416" s="53" t="str">
        <f>_xlfn.XLOOKUP(Tabla15[[#This Row],[cedula]],Tabla8[Numero Documento],Tabla8[Lugar Designado])</f>
        <v>GRAN TEATRO DEL CIBAO</v>
      </c>
      <c r="H416" s="53" t="s">
        <v>11</v>
      </c>
      <c r="I416" s="62"/>
      <c r="J416" s="53" t="s">
        <v>146</v>
      </c>
      <c r="K416" s="53" t="str">
        <f>IF(ISTEXT(Tabla15[[#This Row],[CARRERA]]),Tabla15[[#This Row],[CARRERA]],Tabla15[[#This Row],[STATUS]])</f>
        <v>EMPLEADO DE CONFIANZA</v>
      </c>
      <c r="L416" s="63">
        <v>100000</v>
      </c>
      <c r="M416" s="64">
        <v>12105.37</v>
      </c>
      <c r="N416" s="63">
        <v>3040</v>
      </c>
      <c r="O416" s="63">
        <v>2870</v>
      </c>
      <c r="P416" s="29">
        <f>ROUND(Tabla15[[#This Row],[sbruto]]-Tabla15[[#This Row],[sneto]]-Tabla15[[#This Row],[ISR]]-Tabla15[[#This Row],[SFS]]-Tabla15[[#This Row],[AFP]],2)</f>
        <v>25</v>
      </c>
      <c r="Q416" s="63">
        <v>81959.63</v>
      </c>
      <c r="R416" s="53" t="str">
        <f>_xlfn.XLOOKUP(Tabla15[[#This Row],[cedula]],Tabla8[Numero Documento],Tabla8[Gen])</f>
        <v>M</v>
      </c>
      <c r="S416" s="53" t="str">
        <f>_xlfn.XLOOKUP(Tabla15[[#This Row],[cedula]],Tabla8[Numero Documento],Tabla8[Lugar Designado Codigo])</f>
        <v>01.83.02.00.02</v>
      </c>
    </row>
    <row r="417" spans="1:19">
      <c r="A417" s="53" t="s">
        <v>3049</v>
      </c>
      <c r="B417" s="53" t="s">
        <v>2561</v>
      </c>
      <c r="C417" s="53" t="s">
        <v>3098</v>
      </c>
      <c r="D417" s="53" t="str">
        <f>Tabla15[[#This Row],[cedula]]&amp;Tabla15[[#This Row],[prog]]&amp;LEFT(Tabla15[[#This Row],[tipo]],3)</f>
        <v>0011283824813FIJ</v>
      </c>
      <c r="E417" s="53" t="s">
        <v>1921</v>
      </c>
      <c r="F417" s="53" t="s">
        <v>1186</v>
      </c>
      <c r="G417" s="53" t="str">
        <f>_xlfn.XLOOKUP(Tabla15[[#This Row],[cedula]],Tabla8[Numero Documento],Tabla8[Lugar Designado])</f>
        <v>GRAN TEATRO DEL CIBAO</v>
      </c>
      <c r="H417" s="53" t="s">
        <v>11</v>
      </c>
      <c r="I417" s="62"/>
      <c r="J417" s="53" t="s">
        <v>146</v>
      </c>
      <c r="K417" s="53" t="str">
        <f>IF(ISTEXT(Tabla15[[#This Row],[CARRERA]]),Tabla15[[#This Row],[CARRERA]],Tabla15[[#This Row],[STATUS]])</f>
        <v>EMPLEADO DE CONFIANZA</v>
      </c>
      <c r="L417" s="63">
        <v>50000</v>
      </c>
      <c r="M417" s="64">
        <v>1854</v>
      </c>
      <c r="N417" s="63">
        <v>1520</v>
      </c>
      <c r="O417" s="63">
        <v>1435</v>
      </c>
      <c r="P417" s="29">
        <f>ROUND(Tabla15[[#This Row],[sbruto]]-Tabla15[[#This Row],[sneto]]-Tabla15[[#This Row],[ISR]]-Tabla15[[#This Row],[SFS]]-Tabla15[[#This Row],[AFP]],2)</f>
        <v>25</v>
      </c>
      <c r="Q417" s="63">
        <v>45166</v>
      </c>
      <c r="R417" s="53" t="str">
        <f>_xlfn.XLOOKUP(Tabla15[[#This Row],[cedula]],Tabla8[Numero Documento],Tabla8[Gen])</f>
        <v>F</v>
      </c>
      <c r="S417" s="53" t="str">
        <f>_xlfn.XLOOKUP(Tabla15[[#This Row],[cedula]],Tabla8[Numero Documento],Tabla8[Lugar Designado Codigo])</f>
        <v>01.83.02.00.02</v>
      </c>
    </row>
    <row r="418" spans="1:19">
      <c r="A418" s="53" t="s">
        <v>3049</v>
      </c>
      <c r="B418" s="53" t="s">
        <v>2674</v>
      </c>
      <c r="C418" s="53" t="s">
        <v>3098</v>
      </c>
      <c r="D418" s="53" t="str">
        <f>Tabla15[[#This Row],[cedula]]&amp;Tabla15[[#This Row],[prog]]&amp;LEFT(Tabla15[[#This Row],[tipo]],3)</f>
        <v>0310109410413FIJ</v>
      </c>
      <c r="E418" s="53" t="s">
        <v>748</v>
      </c>
      <c r="F418" s="53" t="s">
        <v>100</v>
      </c>
      <c r="G418" s="53" t="str">
        <f>_xlfn.XLOOKUP(Tabla15[[#This Row],[cedula]],Tabla8[Numero Documento],Tabla8[Lugar Designado])</f>
        <v>GRAN TEATRO DEL CIBAO</v>
      </c>
      <c r="H418" s="53" t="s">
        <v>11</v>
      </c>
      <c r="I418" s="62"/>
      <c r="J418" s="53" t="str">
        <f>_xlfn.XLOOKUP(Tabla15[[#This Row],[cargo]],Tabla612[CARGO],Tabla612[CATEGORIA DEL SERVIDOR],"FIJO")</f>
        <v>FIJO</v>
      </c>
      <c r="K418" s="53" t="str">
        <f>IF(ISTEXT(Tabla15[[#This Row],[CARRERA]]),Tabla15[[#This Row],[CARRERA]],Tabla15[[#This Row],[STATUS]])</f>
        <v>FIJO</v>
      </c>
      <c r="L418" s="63">
        <v>45000</v>
      </c>
      <c r="M418" s="64">
        <v>921.46</v>
      </c>
      <c r="N418" s="63">
        <v>1368</v>
      </c>
      <c r="O418" s="63">
        <v>1291.5</v>
      </c>
      <c r="P418" s="29">
        <f>ROUND(Tabla15[[#This Row],[sbruto]]-Tabla15[[#This Row],[sneto]]-Tabla15[[#This Row],[ISR]]-Tabla15[[#This Row],[SFS]]-Tabla15[[#This Row],[AFP]],2)</f>
        <v>1837.45</v>
      </c>
      <c r="Q418" s="63">
        <v>39581.589999999997</v>
      </c>
      <c r="R418" s="53" t="str">
        <f>_xlfn.XLOOKUP(Tabla15[[#This Row],[cedula]],Tabla8[Numero Documento],Tabla8[Gen])</f>
        <v>F</v>
      </c>
      <c r="S418" s="53" t="str">
        <f>_xlfn.XLOOKUP(Tabla15[[#This Row],[cedula]],Tabla8[Numero Documento],Tabla8[Lugar Designado Codigo])</f>
        <v>01.83.02.00.02</v>
      </c>
    </row>
    <row r="419" spans="1:19">
      <c r="A419" s="53" t="s">
        <v>3049</v>
      </c>
      <c r="B419" s="53" t="s">
        <v>2725</v>
      </c>
      <c r="C419" s="53" t="s">
        <v>3098</v>
      </c>
      <c r="D419" s="53" t="str">
        <f>Tabla15[[#This Row],[cedula]]&amp;Tabla15[[#This Row],[prog]]&amp;LEFT(Tabla15[[#This Row],[tipo]],3)</f>
        <v>0310037870613FIJ</v>
      </c>
      <c r="E419" s="53" t="s">
        <v>762</v>
      </c>
      <c r="F419" s="53" t="s">
        <v>17</v>
      </c>
      <c r="G419" s="53" t="str">
        <f>_xlfn.XLOOKUP(Tabla15[[#This Row],[cedula]],Tabla8[Numero Documento],Tabla8[Lugar Designado])</f>
        <v>GRAN TEATRO DEL CIBAO</v>
      </c>
      <c r="H419" s="53" t="s">
        <v>11</v>
      </c>
      <c r="I419" s="62"/>
      <c r="J419" s="53" t="str">
        <f>_xlfn.XLOOKUP(Tabla15[[#This Row],[cargo]],Tabla612[CARGO],Tabla612[CATEGORIA DEL SERVIDOR],"FIJO")</f>
        <v>FIJO</v>
      </c>
      <c r="K419" s="53" t="str">
        <f>IF(ISTEXT(Tabla15[[#This Row],[CARRERA]]),Tabla15[[#This Row],[CARRERA]],Tabla15[[#This Row],[STATUS]])</f>
        <v>FIJO</v>
      </c>
      <c r="L419" s="63">
        <v>45000</v>
      </c>
      <c r="M419" s="64">
        <v>1148.33</v>
      </c>
      <c r="N419" s="63">
        <v>1368</v>
      </c>
      <c r="O419" s="63">
        <v>1291.5</v>
      </c>
      <c r="P419" s="29">
        <f>ROUND(Tabla15[[#This Row],[sbruto]]-Tabla15[[#This Row],[sneto]]-Tabla15[[#This Row],[ISR]]-Tabla15[[#This Row],[SFS]]-Tabla15[[#This Row],[AFP]],2)</f>
        <v>75</v>
      </c>
      <c r="Q419" s="63">
        <v>41117.17</v>
      </c>
      <c r="R419" s="53" t="str">
        <f>_xlfn.XLOOKUP(Tabla15[[#This Row],[cedula]],Tabla8[Numero Documento],Tabla8[Gen])</f>
        <v>M</v>
      </c>
      <c r="S419" s="53" t="str">
        <f>_xlfn.XLOOKUP(Tabla15[[#This Row],[cedula]],Tabla8[Numero Documento],Tabla8[Lugar Designado Codigo])</f>
        <v>01.83.02.00.02</v>
      </c>
    </row>
    <row r="420" spans="1:19">
      <c r="A420" s="53" t="s">
        <v>3049</v>
      </c>
      <c r="B420" s="53" t="s">
        <v>2617</v>
      </c>
      <c r="C420" s="53" t="s">
        <v>3098</v>
      </c>
      <c r="D420" s="53" t="str">
        <f>Tabla15[[#This Row],[cedula]]&amp;Tabla15[[#This Row],[prog]]&amp;LEFT(Tabla15[[#This Row],[tipo]],3)</f>
        <v>0310432911913FIJ</v>
      </c>
      <c r="E420" s="53" t="s">
        <v>739</v>
      </c>
      <c r="F420" s="53" t="s">
        <v>30</v>
      </c>
      <c r="G420" s="53" t="str">
        <f>_xlfn.XLOOKUP(Tabla15[[#This Row],[cedula]],Tabla8[Numero Documento],Tabla8[Lugar Designado])</f>
        <v>GRAN TEATRO DEL CIBAO</v>
      </c>
      <c r="H420" s="53" t="s">
        <v>11</v>
      </c>
      <c r="I420" s="62"/>
      <c r="J420" s="53" t="str">
        <f>_xlfn.XLOOKUP(Tabla15[[#This Row],[cargo]],Tabla612[CARGO],Tabla612[CATEGORIA DEL SERVIDOR],"FIJO")</f>
        <v>ESTATUTO SIMPLIFICADO</v>
      </c>
      <c r="K420" s="53" t="str">
        <f>IF(ISTEXT(Tabla15[[#This Row],[CARRERA]]),Tabla15[[#This Row],[CARRERA]],Tabla15[[#This Row],[STATUS]])</f>
        <v>ESTATUTO SIMPLIFICADO</v>
      </c>
      <c r="L420" s="63">
        <v>32000</v>
      </c>
      <c r="M420" s="65">
        <v>0</v>
      </c>
      <c r="N420" s="63">
        <v>972.8</v>
      </c>
      <c r="O420" s="63">
        <v>918.4</v>
      </c>
      <c r="P420" s="29">
        <f>ROUND(Tabla15[[#This Row],[sbruto]]-Tabla15[[#This Row],[sneto]]-Tabla15[[#This Row],[ISR]]-Tabla15[[#This Row],[SFS]]-Tabla15[[#This Row],[AFP]],2)</f>
        <v>25</v>
      </c>
      <c r="Q420" s="63">
        <v>30083.8</v>
      </c>
      <c r="R420" s="53" t="str">
        <f>_xlfn.XLOOKUP(Tabla15[[#This Row],[cedula]],Tabla8[Numero Documento],Tabla8[Gen])</f>
        <v>M</v>
      </c>
      <c r="S420" s="53" t="str">
        <f>_xlfn.XLOOKUP(Tabla15[[#This Row],[cedula]],Tabla8[Numero Documento],Tabla8[Lugar Designado Codigo])</f>
        <v>01.83.02.00.02</v>
      </c>
    </row>
    <row r="421" spans="1:19">
      <c r="A421" s="53" t="s">
        <v>3049</v>
      </c>
      <c r="B421" s="53" t="s">
        <v>2554</v>
      </c>
      <c r="C421" s="53" t="s">
        <v>3098</v>
      </c>
      <c r="D421" s="53" t="str">
        <f>Tabla15[[#This Row],[cedula]]&amp;Tabla15[[#This Row],[prog]]&amp;LEFT(Tabla15[[#This Row],[tipo]],3)</f>
        <v>0310094577713FIJ</v>
      </c>
      <c r="E421" s="53" t="s">
        <v>730</v>
      </c>
      <c r="F421" s="53" t="s">
        <v>731</v>
      </c>
      <c r="G421" s="53" t="str">
        <f>_xlfn.XLOOKUP(Tabla15[[#This Row],[cedula]],Tabla8[Numero Documento],Tabla8[Lugar Designado])</f>
        <v>GRAN TEATRO DEL CIBAO</v>
      </c>
      <c r="H421" s="53" t="s">
        <v>11</v>
      </c>
      <c r="I421" s="62"/>
      <c r="J421" s="53" t="str">
        <f>_xlfn.XLOOKUP(Tabla15[[#This Row],[cargo]],Tabla612[CARGO],Tabla612[CATEGORIA DEL SERVIDOR],"FIJO")</f>
        <v>FIJO</v>
      </c>
      <c r="K421" s="53" t="str">
        <f>IF(ISTEXT(Tabla15[[#This Row],[CARRERA]]),Tabla15[[#This Row],[CARRERA]],Tabla15[[#This Row],[STATUS]])</f>
        <v>FIJO</v>
      </c>
      <c r="L421" s="63">
        <v>25000</v>
      </c>
      <c r="M421" s="65">
        <v>0</v>
      </c>
      <c r="N421" s="63">
        <v>760</v>
      </c>
      <c r="O421" s="63">
        <v>717.5</v>
      </c>
      <c r="P421" s="29">
        <f>ROUND(Tabla15[[#This Row],[sbruto]]-Tabla15[[#This Row],[sneto]]-Tabla15[[#This Row],[ISR]]-Tabla15[[#This Row],[SFS]]-Tabla15[[#This Row],[AFP]],2)</f>
        <v>375</v>
      </c>
      <c r="Q421" s="63">
        <v>23147.5</v>
      </c>
      <c r="R421" s="53" t="str">
        <f>_xlfn.XLOOKUP(Tabla15[[#This Row],[cedula]],Tabla8[Numero Documento],Tabla8[Gen])</f>
        <v>M</v>
      </c>
      <c r="S421" s="53" t="str">
        <f>_xlfn.XLOOKUP(Tabla15[[#This Row],[cedula]],Tabla8[Numero Documento],Tabla8[Lugar Designado Codigo])</f>
        <v>01.83.02.00.02</v>
      </c>
    </row>
    <row r="422" spans="1:19">
      <c r="A422" s="53" t="s">
        <v>3049</v>
      </c>
      <c r="B422" s="53" t="s">
        <v>2629</v>
      </c>
      <c r="C422" s="53" t="s">
        <v>3098</v>
      </c>
      <c r="D422" s="53" t="str">
        <f>Tabla15[[#This Row],[cedula]]&amp;Tabla15[[#This Row],[prog]]&amp;LEFT(Tabla15[[#This Row],[tipo]],3)</f>
        <v>0310452118613FIJ</v>
      </c>
      <c r="E422" s="53" t="s">
        <v>1271</v>
      </c>
      <c r="F422" s="53" t="s">
        <v>30</v>
      </c>
      <c r="G422" s="53" t="str">
        <f>_xlfn.XLOOKUP(Tabla15[[#This Row],[cedula]],Tabla8[Numero Documento],Tabla8[Lugar Designado])</f>
        <v>GRAN TEATRO DEL CIBAO</v>
      </c>
      <c r="H422" s="53" t="s">
        <v>11</v>
      </c>
      <c r="I422" s="62"/>
      <c r="J422" s="53" t="str">
        <f>_xlfn.XLOOKUP(Tabla15[[#This Row],[cargo]],Tabla612[CARGO],Tabla612[CATEGORIA DEL SERVIDOR],"FIJO")</f>
        <v>ESTATUTO SIMPLIFICADO</v>
      </c>
      <c r="K422" s="53" t="str">
        <f>IF(ISTEXT(Tabla15[[#This Row],[CARRERA]]),Tabla15[[#This Row],[CARRERA]],Tabla15[[#This Row],[STATUS]])</f>
        <v>ESTATUTO SIMPLIFICADO</v>
      </c>
      <c r="L422" s="63">
        <v>25000</v>
      </c>
      <c r="M422" s="67">
        <v>0</v>
      </c>
      <c r="N422" s="63">
        <v>760</v>
      </c>
      <c r="O422" s="63">
        <v>717.5</v>
      </c>
      <c r="P422" s="29">
        <f>ROUND(Tabla15[[#This Row],[sbruto]]-Tabla15[[#This Row],[sneto]]-Tabla15[[#This Row],[ISR]]-Tabla15[[#This Row],[SFS]]-Tabla15[[#This Row],[AFP]],2)</f>
        <v>25</v>
      </c>
      <c r="Q422" s="63">
        <v>23497.5</v>
      </c>
      <c r="R422" s="53" t="str">
        <f>_xlfn.XLOOKUP(Tabla15[[#This Row],[cedula]],Tabla8[Numero Documento],Tabla8[Gen])</f>
        <v>M</v>
      </c>
      <c r="S422" s="53" t="str">
        <f>_xlfn.XLOOKUP(Tabla15[[#This Row],[cedula]],Tabla8[Numero Documento],Tabla8[Lugar Designado Codigo])</f>
        <v>01.83.02.00.02</v>
      </c>
    </row>
    <row r="423" spans="1:19">
      <c r="A423" s="53" t="s">
        <v>3049</v>
      </c>
      <c r="B423" s="53" t="s">
        <v>2690</v>
      </c>
      <c r="C423" s="53" t="s">
        <v>3098</v>
      </c>
      <c r="D423" s="53" t="str">
        <f>Tabla15[[#This Row],[cedula]]&amp;Tabla15[[#This Row],[prog]]&amp;LEFT(Tabla15[[#This Row],[tipo]],3)</f>
        <v>0010220192813FIJ</v>
      </c>
      <c r="E423" s="53" t="s">
        <v>3355</v>
      </c>
      <c r="F423" s="53" t="s">
        <v>22</v>
      </c>
      <c r="G423" s="53" t="str">
        <f>_xlfn.XLOOKUP(Tabla15[[#This Row],[cedula]],Tabla8[Numero Documento],Tabla8[Lugar Designado])</f>
        <v>GRAN TEATRO DEL CIBAO</v>
      </c>
      <c r="H423" s="53" t="s">
        <v>11</v>
      </c>
      <c r="I423" s="62"/>
      <c r="J423" s="53" t="str">
        <f>_xlfn.XLOOKUP(Tabla15[[#This Row],[cargo]],Tabla612[CARGO],Tabla612[CATEGORIA DEL SERVIDOR],"FIJO")</f>
        <v>ESTATUTO SIMPLIFICADO</v>
      </c>
      <c r="K423" s="53" t="str">
        <f>IF(ISTEXT(Tabla15[[#This Row],[CARRERA]]),Tabla15[[#This Row],[CARRERA]],Tabla15[[#This Row],[STATUS]])</f>
        <v>ESTATUTO SIMPLIFICADO</v>
      </c>
      <c r="L423" s="63">
        <v>25000</v>
      </c>
      <c r="M423" s="67">
        <v>0</v>
      </c>
      <c r="N423" s="63">
        <v>760</v>
      </c>
      <c r="O423" s="63">
        <v>717.5</v>
      </c>
      <c r="P423" s="29">
        <f>ROUND(Tabla15[[#This Row],[sbruto]]-Tabla15[[#This Row],[sneto]]-Tabla15[[#This Row],[ISR]]-Tabla15[[#This Row],[SFS]]-Tabla15[[#This Row],[AFP]],2)</f>
        <v>1837.45</v>
      </c>
      <c r="Q423" s="63">
        <v>21685.05</v>
      </c>
      <c r="R423" s="53" t="str">
        <f>_xlfn.XLOOKUP(Tabla15[[#This Row],[cedula]],Tabla8[Numero Documento],Tabla8[Gen])</f>
        <v>M</v>
      </c>
      <c r="S423" s="53" t="str">
        <f>_xlfn.XLOOKUP(Tabla15[[#This Row],[cedula]],Tabla8[Numero Documento],Tabla8[Lugar Designado Codigo])</f>
        <v>01.83.02.00.02</v>
      </c>
    </row>
    <row r="424" spans="1:19">
      <c r="A424" s="53" t="s">
        <v>3049</v>
      </c>
      <c r="B424" s="53" t="s">
        <v>2694</v>
      </c>
      <c r="C424" s="53" t="s">
        <v>3098</v>
      </c>
      <c r="D424" s="53" t="str">
        <f>Tabla15[[#This Row],[cedula]]&amp;Tabla15[[#This Row],[prog]]&amp;LEFT(Tabla15[[#This Row],[tipo]],3)</f>
        <v>0310450080013FIJ</v>
      </c>
      <c r="E424" s="53" t="s">
        <v>755</v>
      </c>
      <c r="F424" s="53" t="s">
        <v>36</v>
      </c>
      <c r="G424" s="53" t="str">
        <f>_xlfn.XLOOKUP(Tabla15[[#This Row],[cedula]],Tabla8[Numero Documento],Tabla8[Lugar Designado])</f>
        <v>GRAN TEATRO DEL CIBAO</v>
      </c>
      <c r="H424" s="53" t="s">
        <v>11</v>
      </c>
      <c r="I424" s="62"/>
      <c r="J424" s="53" t="str">
        <f>_xlfn.XLOOKUP(Tabla15[[#This Row],[cargo]],Tabla612[CARGO],Tabla612[CATEGORIA DEL SERVIDOR],"FIJO")</f>
        <v>FIJO</v>
      </c>
      <c r="K424" s="53" t="str">
        <f>IF(ISTEXT(Tabla15[[#This Row],[CARRERA]]),Tabla15[[#This Row],[CARRERA]],Tabla15[[#This Row],[STATUS]])</f>
        <v>FIJO</v>
      </c>
      <c r="L424" s="63">
        <v>25000</v>
      </c>
      <c r="M424" s="67">
        <v>0</v>
      </c>
      <c r="N424" s="63">
        <v>760</v>
      </c>
      <c r="O424" s="63">
        <v>717.5</v>
      </c>
      <c r="P424" s="29">
        <f>ROUND(Tabla15[[#This Row],[sbruto]]-Tabla15[[#This Row],[sneto]]-Tabla15[[#This Row],[ISR]]-Tabla15[[#This Row],[SFS]]-Tabla15[[#This Row],[AFP]],2)</f>
        <v>325</v>
      </c>
      <c r="Q424" s="63">
        <v>23197.5</v>
      </c>
      <c r="R424" s="53" t="str">
        <f>_xlfn.XLOOKUP(Tabla15[[#This Row],[cedula]],Tabla8[Numero Documento],Tabla8[Gen])</f>
        <v>M</v>
      </c>
      <c r="S424" s="53" t="str">
        <f>_xlfn.XLOOKUP(Tabla15[[#This Row],[cedula]],Tabla8[Numero Documento],Tabla8[Lugar Designado Codigo])</f>
        <v>01.83.02.00.02</v>
      </c>
    </row>
    <row r="425" spans="1:19">
      <c r="A425" s="53" t="s">
        <v>3049</v>
      </c>
      <c r="B425" s="53" t="s">
        <v>2719</v>
      </c>
      <c r="C425" s="53" t="s">
        <v>3098</v>
      </c>
      <c r="D425" s="53" t="str">
        <f>Tabla15[[#This Row],[cedula]]&amp;Tabla15[[#This Row],[prog]]&amp;LEFT(Tabla15[[#This Row],[tipo]],3)</f>
        <v>0310435939713FIJ</v>
      </c>
      <c r="E425" s="53" t="s">
        <v>1856</v>
      </c>
      <c r="F425" s="53" t="s">
        <v>60</v>
      </c>
      <c r="G425" s="53" t="str">
        <f>_xlfn.XLOOKUP(Tabla15[[#This Row],[cedula]],Tabla8[Numero Documento],Tabla8[Lugar Designado])</f>
        <v>GRAN TEATRO DEL CIBAO</v>
      </c>
      <c r="H425" s="53" t="s">
        <v>11</v>
      </c>
      <c r="I425" s="62"/>
      <c r="J425" s="53" t="str">
        <f>_xlfn.XLOOKUP(Tabla15[[#This Row],[cargo]],Tabla612[CARGO],Tabla612[CATEGORIA DEL SERVIDOR],"FIJO")</f>
        <v>FIJO</v>
      </c>
      <c r="K425" s="53" t="str">
        <f>IF(ISTEXT(Tabla15[[#This Row],[CARRERA]]),Tabla15[[#This Row],[CARRERA]],Tabla15[[#This Row],[STATUS]])</f>
        <v>FIJO</v>
      </c>
      <c r="L425" s="63">
        <v>25000</v>
      </c>
      <c r="M425" s="67">
        <v>0</v>
      </c>
      <c r="N425" s="63">
        <v>760</v>
      </c>
      <c r="O425" s="63">
        <v>717.5</v>
      </c>
      <c r="P425" s="29">
        <f>ROUND(Tabla15[[#This Row],[sbruto]]-Tabla15[[#This Row],[sneto]]-Tabla15[[#This Row],[ISR]]-Tabla15[[#This Row],[SFS]]-Tabla15[[#This Row],[AFP]],2)</f>
        <v>25</v>
      </c>
      <c r="Q425" s="63">
        <v>23497.5</v>
      </c>
      <c r="R425" s="53" t="str">
        <f>_xlfn.XLOOKUP(Tabla15[[#This Row],[cedula]],Tabla8[Numero Documento],Tabla8[Gen])</f>
        <v>F</v>
      </c>
      <c r="S425" s="53" t="str">
        <f>_xlfn.XLOOKUP(Tabla15[[#This Row],[cedula]],Tabla8[Numero Documento],Tabla8[Lugar Designado Codigo])</f>
        <v>01.83.02.00.02</v>
      </c>
    </row>
    <row r="426" spans="1:19">
      <c r="A426" s="53" t="s">
        <v>3049</v>
      </c>
      <c r="B426" s="53" t="s">
        <v>2724</v>
      </c>
      <c r="C426" s="53" t="s">
        <v>3098</v>
      </c>
      <c r="D426" s="53" t="str">
        <f>Tabla15[[#This Row],[cedula]]&amp;Tabla15[[#This Row],[prog]]&amp;LEFT(Tabla15[[#This Row],[tipo]],3)</f>
        <v>0310385271513FIJ</v>
      </c>
      <c r="E426" s="53" t="s">
        <v>1857</v>
      </c>
      <c r="F426" s="53" t="s">
        <v>60</v>
      </c>
      <c r="G426" s="53" t="str">
        <f>_xlfn.XLOOKUP(Tabla15[[#This Row],[cedula]],Tabla8[Numero Documento],Tabla8[Lugar Designado])</f>
        <v>GRAN TEATRO DEL CIBAO</v>
      </c>
      <c r="H426" s="53" t="s">
        <v>11</v>
      </c>
      <c r="I426" s="62"/>
      <c r="J426" s="53" t="str">
        <f>_xlfn.XLOOKUP(Tabla15[[#This Row],[cargo]],Tabla612[CARGO],Tabla612[CATEGORIA DEL SERVIDOR],"FIJO")</f>
        <v>FIJO</v>
      </c>
      <c r="K426" s="53" t="str">
        <f>IF(ISTEXT(Tabla15[[#This Row],[CARRERA]]),Tabla15[[#This Row],[CARRERA]],Tabla15[[#This Row],[STATUS]])</f>
        <v>FIJO</v>
      </c>
      <c r="L426" s="63">
        <v>25000</v>
      </c>
      <c r="M426" s="65">
        <v>0</v>
      </c>
      <c r="N426" s="63">
        <v>760</v>
      </c>
      <c r="O426" s="63">
        <v>717.5</v>
      </c>
      <c r="P426" s="29">
        <f>ROUND(Tabla15[[#This Row],[sbruto]]-Tabla15[[#This Row],[sneto]]-Tabla15[[#This Row],[ISR]]-Tabla15[[#This Row],[SFS]]-Tabla15[[#This Row],[AFP]],2)</f>
        <v>1537.45</v>
      </c>
      <c r="Q426" s="63">
        <v>21985.05</v>
      </c>
      <c r="R426" s="53" t="str">
        <f>_xlfn.XLOOKUP(Tabla15[[#This Row],[cedula]],Tabla8[Numero Documento],Tabla8[Gen])</f>
        <v>F</v>
      </c>
      <c r="S426" s="53" t="str">
        <f>_xlfn.XLOOKUP(Tabla15[[#This Row],[cedula]],Tabla8[Numero Documento],Tabla8[Lugar Designado Codigo])</f>
        <v>01.83.02.00.02</v>
      </c>
    </row>
    <row r="427" spans="1:19">
      <c r="A427" s="53" t="s">
        <v>3049</v>
      </c>
      <c r="B427" s="53" t="s">
        <v>2662</v>
      </c>
      <c r="C427" s="53" t="s">
        <v>3098</v>
      </c>
      <c r="D427" s="53" t="str">
        <f>Tabla15[[#This Row],[cedula]]&amp;Tabla15[[#This Row],[prog]]&amp;LEFT(Tabla15[[#This Row],[tipo]],3)</f>
        <v>0310477687113FIJ</v>
      </c>
      <c r="E427" s="53" t="s">
        <v>1784</v>
      </c>
      <c r="F427" s="53" t="s">
        <v>133</v>
      </c>
      <c r="G427" s="53" t="str">
        <f>_xlfn.XLOOKUP(Tabla15[[#This Row],[cedula]],Tabla8[Numero Documento],Tabla8[Lugar Designado])</f>
        <v>GRAN TEATRO DEL CIBAO</v>
      </c>
      <c r="H427" s="53" t="s">
        <v>11</v>
      </c>
      <c r="I427" s="62"/>
      <c r="J427" s="53" t="str">
        <f>_xlfn.XLOOKUP(Tabla15[[#This Row],[cargo]],Tabla612[CARGO],Tabla612[CATEGORIA DEL SERVIDOR],"FIJO")</f>
        <v>ESTATUTO SIMPLIFICADO</v>
      </c>
      <c r="K427" s="53" t="str">
        <f>IF(ISTEXT(Tabla15[[#This Row],[CARRERA]]),Tabla15[[#This Row],[CARRERA]],Tabla15[[#This Row],[STATUS]])</f>
        <v>ESTATUTO SIMPLIFICADO</v>
      </c>
      <c r="L427" s="63">
        <v>24000</v>
      </c>
      <c r="M427" s="65">
        <v>0</v>
      </c>
      <c r="N427" s="63">
        <v>729.6</v>
      </c>
      <c r="O427" s="63">
        <v>688.8</v>
      </c>
      <c r="P427" s="29">
        <f>ROUND(Tabla15[[#This Row],[sbruto]]-Tabla15[[#This Row],[sneto]]-Tabla15[[#This Row],[ISR]]-Tabla15[[#This Row],[SFS]]-Tabla15[[#This Row],[AFP]],2)</f>
        <v>25</v>
      </c>
      <c r="Q427" s="63">
        <v>22556.6</v>
      </c>
      <c r="R427" s="53" t="str">
        <f>_xlfn.XLOOKUP(Tabla15[[#This Row],[cedula]],Tabla8[Numero Documento],Tabla8[Gen])</f>
        <v>M</v>
      </c>
      <c r="S427" s="53" t="str">
        <f>_xlfn.XLOOKUP(Tabla15[[#This Row],[cedula]],Tabla8[Numero Documento],Tabla8[Lugar Designado Codigo])</f>
        <v>01.83.02.00.02</v>
      </c>
    </row>
    <row r="428" spans="1:19">
      <c r="A428" s="53" t="s">
        <v>3049</v>
      </c>
      <c r="B428" s="53" t="s">
        <v>2553</v>
      </c>
      <c r="C428" s="53" t="s">
        <v>3098</v>
      </c>
      <c r="D428" s="53" t="str">
        <f>Tabla15[[#This Row],[cedula]]&amp;Tabla15[[#This Row],[prog]]&amp;LEFT(Tabla15[[#This Row],[tipo]],3)</f>
        <v>0310278438013FIJ</v>
      </c>
      <c r="E428" s="53" t="s">
        <v>729</v>
      </c>
      <c r="F428" s="53" t="s">
        <v>60</v>
      </c>
      <c r="G428" s="53" t="str">
        <f>_xlfn.XLOOKUP(Tabla15[[#This Row],[cedula]],Tabla8[Numero Documento],Tabla8[Lugar Designado])</f>
        <v>GRAN TEATRO DEL CIBAO</v>
      </c>
      <c r="H428" s="53" t="s">
        <v>11</v>
      </c>
      <c r="I428" s="62"/>
      <c r="J428" s="53" t="str">
        <f>_xlfn.XLOOKUP(Tabla15[[#This Row],[cargo]],Tabla612[CARGO],Tabla612[CATEGORIA DEL SERVIDOR],"FIJO")</f>
        <v>FIJO</v>
      </c>
      <c r="K428" s="53" t="str">
        <f>IF(ISTEXT(Tabla15[[#This Row],[CARRERA]]),Tabla15[[#This Row],[CARRERA]],Tabla15[[#This Row],[STATUS]])</f>
        <v>FIJO</v>
      </c>
      <c r="L428" s="63">
        <v>22000</v>
      </c>
      <c r="M428" s="67">
        <v>0</v>
      </c>
      <c r="N428" s="63">
        <v>668.8</v>
      </c>
      <c r="O428" s="63">
        <v>631.4</v>
      </c>
      <c r="P428" s="29">
        <f>ROUND(Tabla15[[#This Row],[sbruto]]-Tabla15[[#This Row],[sneto]]-Tabla15[[#This Row],[ISR]]-Tabla15[[#This Row],[SFS]]-Tabla15[[#This Row],[AFP]],2)</f>
        <v>625</v>
      </c>
      <c r="Q428" s="63">
        <v>20074.8</v>
      </c>
      <c r="R428" s="53" t="str">
        <f>_xlfn.XLOOKUP(Tabla15[[#This Row],[cedula]],Tabla8[Numero Documento],Tabla8[Gen])</f>
        <v>F</v>
      </c>
      <c r="S428" s="53" t="str">
        <f>_xlfn.XLOOKUP(Tabla15[[#This Row],[cedula]],Tabla8[Numero Documento],Tabla8[Lugar Designado Codigo])</f>
        <v>01.83.02.00.02</v>
      </c>
    </row>
    <row r="429" spans="1:19">
      <c r="A429" s="53" t="s">
        <v>3049</v>
      </c>
      <c r="B429" s="53" t="s">
        <v>2663</v>
      </c>
      <c r="C429" s="53" t="s">
        <v>3098</v>
      </c>
      <c r="D429" s="53" t="str">
        <f>Tabla15[[#This Row],[cedula]]&amp;Tabla15[[#This Row],[prog]]&amp;LEFT(Tabla15[[#This Row],[tipo]],3)</f>
        <v>0350008607313FIJ</v>
      </c>
      <c r="E429" s="53" t="s">
        <v>747</v>
      </c>
      <c r="F429" s="53" t="s">
        <v>60</v>
      </c>
      <c r="G429" s="53" t="str">
        <f>_xlfn.XLOOKUP(Tabla15[[#This Row],[cedula]],Tabla8[Numero Documento],Tabla8[Lugar Designado])</f>
        <v>GRAN TEATRO DEL CIBAO</v>
      </c>
      <c r="H429" s="53" t="s">
        <v>11</v>
      </c>
      <c r="I429" s="62"/>
      <c r="J429" s="53" t="str">
        <f>_xlfn.XLOOKUP(Tabla15[[#This Row],[cargo]],Tabla612[CARGO],Tabla612[CATEGORIA DEL SERVIDOR],"FIJO")</f>
        <v>FIJO</v>
      </c>
      <c r="K429" s="53" t="str">
        <f>IF(ISTEXT(Tabla15[[#This Row],[CARRERA]]),Tabla15[[#This Row],[CARRERA]],Tabla15[[#This Row],[STATUS]])</f>
        <v>FIJO</v>
      </c>
      <c r="L429" s="63">
        <v>22000</v>
      </c>
      <c r="M429" s="66">
        <v>0</v>
      </c>
      <c r="N429" s="63">
        <v>668.8</v>
      </c>
      <c r="O429" s="63">
        <v>631.4</v>
      </c>
      <c r="P429" s="29">
        <f>ROUND(Tabla15[[#This Row],[sbruto]]-Tabla15[[#This Row],[sneto]]-Tabla15[[#This Row],[ISR]]-Tabla15[[#This Row],[SFS]]-Tabla15[[#This Row],[AFP]],2)</f>
        <v>325</v>
      </c>
      <c r="Q429" s="63">
        <v>20374.8</v>
      </c>
      <c r="R429" s="53" t="str">
        <f>_xlfn.XLOOKUP(Tabla15[[#This Row],[cedula]],Tabla8[Numero Documento],Tabla8[Gen])</f>
        <v>M</v>
      </c>
      <c r="S429" s="53" t="str">
        <f>_xlfn.XLOOKUP(Tabla15[[#This Row],[cedula]],Tabla8[Numero Documento],Tabla8[Lugar Designado Codigo])</f>
        <v>01.83.02.00.02</v>
      </c>
    </row>
    <row r="430" spans="1:19">
      <c r="A430" s="53" t="s">
        <v>3049</v>
      </c>
      <c r="B430" s="53" t="s">
        <v>2676</v>
      </c>
      <c r="C430" s="53" t="s">
        <v>3098</v>
      </c>
      <c r="D430" s="53" t="str">
        <f>Tabla15[[#This Row],[cedula]]&amp;Tabla15[[#This Row],[prog]]&amp;LEFT(Tabla15[[#This Row],[tipo]],3)</f>
        <v>0310318988613FIJ</v>
      </c>
      <c r="E430" s="53" t="s">
        <v>749</v>
      </c>
      <c r="F430" s="53" t="s">
        <v>483</v>
      </c>
      <c r="G430" s="53" t="str">
        <f>_xlfn.XLOOKUP(Tabla15[[#This Row],[cedula]],Tabla8[Numero Documento],Tabla8[Lugar Designado])</f>
        <v>GRAN TEATRO DEL CIBAO</v>
      </c>
      <c r="H430" s="53" t="s">
        <v>11</v>
      </c>
      <c r="I430" s="62"/>
      <c r="J430" s="53" t="str">
        <f>_xlfn.XLOOKUP(Tabla15[[#This Row],[cargo]],Tabla612[CARGO],Tabla612[CATEGORIA DEL SERVIDOR],"FIJO")</f>
        <v>FIJO</v>
      </c>
      <c r="K430" s="53" t="str">
        <f>IF(ISTEXT(Tabla15[[#This Row],[CARRERA]]),Tabla15[[#This Row],[CARRERA]],Tabla15[[#This Row],[STATUS]])</f>
        <v>FIJO</v>
      </c>
      <c r="L430" s="63">
        <v>22000</v>
      </c>
      <c r="M430" s="67">
        <v>0</v>
      </c>
      <c r="N430" s="63">
        <v>668.8</v>
      </c>
      <c r="O430" s="63">
        <v>631.4</v>
      </c>
      <c r="P430" s="29">
        <f>ROUND(Tabla15[[#This Row],[sbruto]]-Tabla15[[#This Row],[sneto]]-Tabla15[[#This Row],[ISR]]-Tabla15[[#This Row],[SFS]]-Tabla15[[#This Row],[AFP]],2)</f>
        <v>1537.45</v>
      </c>
      <c r="Q430" s="63">
        <v>19162.349999999999</v>
      </c>
      <c r="R430" s="53" t="str">
        <f>_xlfn.XLOOKUP(Tabla15[[#This Row],[cedula]],Tabla8[Numero Documento],Tabla8[Gen])</f>
        <v>F</v>
      </c>
      <c r="S430" s="53" t="str">
        <f>_xlfn.XLOOKUP(Tabla15[[#This Row],[cedula]],Tabla8[Numero Documento],Tabla8[Lugar Designado Codigo])</f>
        <v>01.83.02.00.02</v>
      </c>
    </row>
    <row r="431" spans="1:19">
      <c r="A431" s="53" t="s">
        <v>3049</v>
      </c>
      <c r="B431" s="53" t="s">
        <v>2711</v>
      </c>
      <c r="C431" s="53" t="s">
        <v>3098</v>
      </c>
      <c r="D431" s="53" t="str">
        <f>Tabla15[[#This Row],[cedula]]&amp;Tabla15[[#This Row],[prog]]&amp;LEFT(Tabla15[[#This Row],[tipo]],3)</f>
        <v>0310149607713FIJ</v>
      </c>
      <c r="E431" s="53" t="s">
        <v>758</v>
      </c>
      <c r="F431" s="53" t="s">
        <v>534</v>
      </c>
      <c r="G431" s="53" t="str">
        <f>_xlfn.XLOOKUP(Tabla15[[#This Row],[cedula]],Tabla8[Numero Documento],Tabla8[Lugar Designado])</f>
        <v>GRAN TEATRO DEL CIBAO</v>
      </c>
      <c r="H431" s="53" t="s">
        <v>11</v>
      </c>
      <c r="I431" s="62"/>
      <c r="J431" s="53" t="str">
        <f>_xlfn.XLOOKUP(Tabla15[[#This Row],[cargo]],Tabla612[CARGO],Tabla612[CATEGORIA DEL SERVIDOR],"FIJO")</f>
        <v>FIJO</v>
      </c>
      <c r="K431" s="53" t="str">
        <f>IF(ISTEXT(Tabla15[[#This Row],[CARRERA]]),Tabla15[[#This Row],[CARRERA]],Tabla15[[#This Row],[STATUS]])</f>
        <v>FIJO</v>
      </c>
      <c r="L431" s="63">
        <v>22000</v>
      </c>
      <c r="M431" s="65">
        <v>0</v>
      </c>
      <c r="N431" s="63">
        <v>668.8</v>
      </c>
      <c r="O431" s="63">
        <v>631.4</v>
      </c>
      <c r="P431" s="29">
        <f>ROUND(Tabla15[[#This Row],[sbruto]]-Tabla15[[#This Row],[sneto]]-Tabla15[[#This Row],[ISR]]-Tabla15[[#This Row],[SFS]]-Tabla15[[#This Row],[AFP]],2)</f>
        <v>25</v>
      </c>
      <c r="Q431" s="63">
        <v>20674.8</v>
      </c>
      <c r="R431" s="53" t="str">
        <f>_xlfn.XLOOKUP(Tabla15[[#This Row],[cedula]],Tabla8[Numero Documento],Tabla8[Gen])</f>
        <v>F</v>
      </c>
      <c r="S431" s="53" t="str">
        <f>_xlfn.XLOOKUP(Tabla15[[#This Row],[cedula]],Tabla8[Numero Documento],Tabla8[Lugar Designado Codigo])</f>
        <v>01.83.02.00.02</v>
      </c>
    </row>
    <row r="432" spans="1:19">
      <c r="A432" s="53" t="s">
        <v>3049</v>
      </c>
      <c r="B432" s="53" t="s">
        <v>2726</v>
      </c>
      <c r="C432" s="53" t="s">
        <v>3098</v>
      </c>
      <c r="D432" s="53" t="str">
        <f>Tabla15[[#This Row],[cedula]]&amp;Tabla15[[#This Row],[prog]]&amp;LEFT(Tabla15[[#This Row],[tipo]],3)</f>
        <v>0360031800413FIJ</v>
      </c>
      <c r="E432" s="53" t="s">
        <v>763</v>
      </c>
      <c r="F432" s="53" t="s">
        <v>60</v>
      </c>
      <c r="G432" s="53" t="str">
        <f>_xlfn.XLOOKUP(Tabla15[[#This Row],[cedula]],Tabla8[Numero Documento],Tabla8[Lugar Designado])</f>
        <v>GRAN TEATRO DEL CIBAO</v>
      </c>
      <c r="H432" s="53" t="s">
        <v>11</v>
      </c>
      <c r="I432" s="62"/>
      <c r="J432" s="53" t="str">
        <f>_xlfn.XLOOKUP(Tabla15[[#This Row],[cargo]],Tabla612[CARGO],Tabla612[CATEGORIA DEL SERVIDOR],"FIJO")</f>
        <v>FIJO</v>
      </c>
      <c r="K432" s="53" t="str">
        <f>IF(ISTEXT(Tabla15[[#This Row],[CARRERA]]),Tabla15[[#This Row],[CARRERA]],Tabla15[[#This Row],[STATUS]])</f>
        <v>FIJO</v>
      </c>
      <c r="L432" s="63">
        <v>22000</v>
      </c>
      <c r="M432" s="65">
        <v>0</v>
      </c>
      <c r="N432" s="63">
        <v>668.8</v>
      </c>
      <c r="O432" s="63">
        <v>631.4</v>
      </c>
      <c r="P432" s="29">
        <f>ROUND(Tabla15[[#This Row],[sbruto]]-Tabla15[[#This Row],[sneto]]-Tabla15[[#This Row],[ISR]]-Tabla15[[#This Row],[SFS]]-Tabla15[[#This Row],[AFP]],2)</f>
        <v>25</v>
      </c>
      <c r="Q432" s="63">
        <v>20674.8</v>
      </c>
      <c r="R432" s="53" t="str">
        <f>_xlfn.XLOOKUP(Tabla15[[#This Row],[cedula]],Tabla8[Numero Documento],Tabla8[Gen])</f>
        <v>F</v>
      </c>
      <c r="S432" s="53" t="str">
        <f>_xlfn.XLOOKUP(Tabla15[[#This Row],[cedula]],Tabla8[Numero Documento],Tabla8[Lugar Designado Codigo])</f>
        <v>01.83.02.00.02</v>
      </c>
    </row>
    <row r="433" spans="1:19">
      <c r="A433" s="53" t="s">
        <v>3049</v>
      </c>
      <c r="B433" s="53" t="s">
        <v>2670</v>
      </c>
      <c r="C433" s="53" t="s">
        <v>3098</v>
      </c>
      <c r="D433" s="53" t="str">
        <f>Tabla15[[#This Row],[cedula]]&amp;Tabla15[[#This Row],[prog]]&amp;LEFT(Tabla15[[#This Row],[tipo]],3)</f>
        <v>4021093077813FIJ</v>
      </c>
      <c r="E433" s="53" t="s">
        <v>1189</v>
      </c>
      <c r="F433" s="53" t="s">
        <v>60</v>
      </c>
      <c r="G433" s="53" t="str">
        <f>_xlfn.XLOOKUP(Tabla15[[#This Row],[cedula]],Tabla8[Numero Documento],Tabla8[Lugar Designado])</f>
        <v>GRAN TEATRO DEL CIBAO</v>
      </c>
      <c r="H433" s="53" t="s">
        <v>11</v>
      </c>
      <c r="I433" s="62"/>
      <c r="J433" s="53" t="str">
        <f>_xlfn.XLOOKUP(Tabla15[[#This Row],[cargo]],Tabla612[CARGO],Tabla612[CATEGORIA DEL SERVIDOR],"FIJO")</f>
        <v>FIJO</v>
      </c>
      <c r="K433" s="53" t="str">
        <f>IF(ISTEXT(Tabla15[[#This Row],[CARRERA]]),Tabla15[[#This Row],[CARRERA]],Tabla15[[#This Row],[STATUS]])</f>
        <v>FIJO</v>
      </c>
      <c r="L433" s="63">
        <v>20000</v>
      </c>
      <c r="M433" s="67">
        <v>0</v>
      </c>
      <c r="N433" s="63">
        <v>608</v>
      </c>
      <c r="O433" s="63">
        <v>574</v>
      </c>
      <c r="P433" s="29">
        <f>ROUND(Tabla15[[#This Row],[sbruto]]-Tabla15[[#This Row],[sneto]]-Tabla15[[#This Row],[ISR]]-Tabla15[[#This Row],[SFS]]-Tabla15[[#This Row],[AFP]],2)</f>
        <v>25</v>
      </c>
      <c r="Q433" s="63">
        <v>18793</v>
      </c>
      <c r="R433" s="53" t="str">
        <f>_xlfn.XLOOKUP(Tabla15[[#This Row],[cedula]],Tabla8[Numero Documento],Tabla8[Gen])</f>
        <v>F</v>
      </c>
      <c r="S433" s="53" t="str">
        <f>_xlfn.XLOOKUP(Tabla15[[#This Row],[cedula]],Tabla8[Numero Documento],Tabla8[Lugar Designado Codigo])</f>
        <v>01.83.02.00.02</v>
      </c>
    </row>
    <row r="434" spans="1:19">
      <c r="A434" s="53" t="s">
        <v>3049</v>
      </c>
      <c r="B434" s="53" t="s">
        <v>2737</v>
      </c>
      <c r="C434" s="53" t="s">
        <v>3098</v>
      </c>
      <c r="D434" s="53" t="str">
        <f>Tabla15[[#This Row],[cedula]]&amp;Tabla15[[#This Row],[prog]]&amp;LEFT(Tabla15[[#This Row],[tipo]],3)</f>
        <v>0310200621413FIJ</v>
      </c>
      <c r="E434" s="53" t="s">
        <v>1253</v>
      </c>
      <c r="F434" s="53" t="s">
        <v>55</v>
      </c>
      <c r="G434" s="53" t="str">
        <f>_xlfn.XLOOKUP(Tabla15[[#This Row],[cedula]],Tabla8[Numero Documento],Tabla8[Lugar Designado])</f>
        <v>GRAN TEATRO DEL CIBAO</v>
      </c>
      <c r="H434" s="53" t="s">
        <v>11</v>
      </c>
      <c r="I434" s="62"/>
      <c r="J434" s="53" t="str">
        <f>_xlfn.XLOOKUP(Tabla15[[#This Row],[cargo]],Tabla612[CARGO],Tabla612[CATEGORIA DEL SERVIDOR],"FIJO")</f>
        <v>FIJO</v>
      </c>
      <c r="K434" s="53" t="str">
        <f>IF(ISTEXT(Tabla15[[#This Row],[CARRERA]]),Tabla15[[#This Row],[CARRERA]],Tabla15[[#This Row],[STATUS]])</f>
        <v>FIJO</v>
      </c>
      <c r="L434" s="63">
        <v>20000</v>
      </c>
      <c r="M434" s="67">
        <v>0</v>
      </c>
      <c r="N434" s="63">
        <v>608</v>
      </c>
      <c r="O434" s="63">
        <v>574</v>
      </c>
      <c r="P434" s="29">
        <f>ROUND(Tabla15[[#This Row],[sbruto]]-Tabla15[[#This Row],[sneto]]-Tabla15[[#This Row],[ISR]]-Tabla15[[#This Row],[SFS]]-Tabla15[[#This Row],[AFP]],2)</f>
        <v>25</v>
      </c>
      <c r="Q434" s="63">
        <v>18793</v>
      </c>
      <c r="R434" s="53" t="str">
        <f>_xlfn.XLOOKUP(Tabla15[[#This Row],[cedula]],Tabla8[Numero Documento],Tabla8[Gen])</f>
        <v>F</v>
      </c>
      <c r="S434" s="53" t="str">
        <f>_xlfn.XLOOKUP(Tabla15[[#This Row],[cedula]],Tabla8[Numero Documento],Tabla8[Lugar Designado Codigo])</f>
        <v>01.83.02.00.02</v>
      </c>
    </row>
    <row r="435" spans="1:19">
      <c r="A435" s="53" t="s">
        <v>3049</v>
      </c>
      <c r="B435" s="53" t="s">
        <v>2568</v>
      </c>
      <c r="C435" s="53" t="s">
        <v>3098</v>
      </c>
      <c r="D435" s="53" t="str">
        <f>Tabla15[[#This Row],[cedula]]&amp;Tabla15[[#This Row],[prog]]&amp;LEFT(Tabla15[[#This Row],[tipo]],3)</f>
        <v>0310107645713FIJ</v>
      </c>
      <c r="E435" s="53" t="s">
        <v>733</v>
      </c>
      <c r="F435" s="53" t="s">
        <v>474</v>
      </c>
      <c r="G435" s="53" t="str">
        <f>_xlfn.XLOOKUP(Tabla15[[#This Row],[cedula]],Tabla8[Numero Documento],Tabla8[Lugar Designado])</f>
        <v>GRAN TEATRO DEL CIBAO</v>
      </c>
      <c r="H435" s="53" t="s">
        <v>11</v>
      </c>
      <c r="I435" s="62"/>
      <c r="J435" s="53" t="str">
        <f>_xlfn.XLOOKUP(Tabla15[[#This Row],[cargo]],Tabla612[CARGO],Tabla612[CATEGORIA DEL SERVIDOR],"FIJO")</f>
        <v>ESTATUTO SIMPLIFICADO</v>
      </c>
      <c r="K435" s="53" t="str">
        <f>IF(ISTEXT(Tabla15[[#This Row],[CARRERA]]),Tabla15[[#This Row],[CARRERA]],Tabla15[[#This Row],[STATUS]])</f>
        <v>ESTATUTO SIMPLIFICADO</v>
      </c>
      <c r="L435" s="63">
        <v>18000</v>
      </c>
      <c r="M435" s="65">
        <v>0</v>
      </c>
      <c r="N435" s="63">
        <v>547.20000000000005</v>
      </c>
      <c r="O435" s="63">
        <v>516.6</v>
      </c>
      <c r="P435" s="29">
        <f>ROUND(Tabla15[[#This Row],[sbruto]]-Tabla15[[#This Row],[sneto]]-Tabla15[[#This Row],[ISR]]-Tabla15[[#This Row],[SFS]]-Tabla15[[#This Row],[AFP]],2)</f>
        <v>325</v>
      </c>
      <c r="Q435" s="63">
        <v>16611.2</v>
      </c>
      <c r="R435" s="53" t="str">
        <f>_xlfn.XLOOKUP(Tabla15[[#This Row],[cedula]],Tabla8[Numero Documento],Tabla8[Gen])</f>
        <v>M</v>
      </c>
      <c r="S435" s="53" t="str">
        <f>_xlfn.XLOOKUP(Tabla15[[#This Row],[cedula]],Tabla8[Numero Documento],Tabla8[Lugar Designado Codigo])</f>
        <v>01.83.02.00.02</v>
      </c>
    </row>
    <row r="436" spans="1:19">
      <c r="A436" s="53" t="s">
        <v>3049</v>
      </c>
      <c r="B436" s="53" t="s">
        <v>3382</v>
      </c>
      <c r="C436" s="53" t="s">
        <v>3098</v>
      </c>
      <c r="D436" s="53" t="str">
        <f>Tabla15[[#This Row],[cedula]]&amp;Tabla15[[#This Row],[prog]]&amp;LEFT(Tabla15[[#This Row],[tipo]],3)</f>
        <v>0310122505413FIJ</v>
      </c>
      <c r="E436" s="53" t="s">
        <v>3381</v>
      </c>
      <c r="F436" s="53" t="s">
        <v>8</v>
      </c>
      <c r="G436" s="53" t="str">
        <f>_xlfn.XLOOKUP(Tabla15[[#This Row],[cedula]],Tabla8[Numero Documento],Tabla8[Lugar Designado])</f>
        <v>GRAN TEATRO DEL CIBAO</v>
      </c>
      <c r="H436" s="53" t="s">
        <v>11</v>
      </c>
      <c r="I436" s="62"/>
      <c r="J436" s="53" t="str">
        <f>_xlfn.XLOOKUP(Tabla15[[#This Row],[cargo]],Tabla612[CARGO],Tabla612[CATEGORIA DEL SERVIDOR],"FIJO")</f>
        <v>ESTATUTO SIMPLIFICADO</v>
      </c>
      <c r="K436" s="53" t="str">
        <f>IF(ISTEXT(Tabla15[[#This Row],[CARRERA]]),Tabla15[[#This Row],[CARRERA]],Tabla15[[#This Row],[STATUS]])</f>
        <v>ESTATUTO SIMPLIFICADO</v>
      </c>
      <c r="L436" s="63">
        <v>17000</v>
      </c>
      <c r="M436" s="67">
        <v>0</v>
      </c>
      <c r="N436" s="63">
        <v>516.79999999999995</v>
      </c>
      <c r="O436" s="63">
        <v>487.9</v>
      </c>
      <c r="P436" s="29">
        <f>ROUND(Tabla15[[#This Row],[sbruto]]-Tabla15[[#This Row],[sneto]]-Tabla15[[#This Row],[ISR]]-Tabla15[[#This Row],[SFS]]-Tabla15[[#This Row],[AFP]],2)</f>
        <v>25</v>
      </c>
      <c r="Q436" s="63">
        <v>15970.3</v>
      </c>
      <c r="R436" s="53" t="str">
        <f>_xlfn.XLOOKUP(Tabla15[[#This Row],[cedula]],Tabla8[Numero Documento],Tabla8[Gen])</f>
        <v>F</v>
      </c>
      <c r="S436" s="53" t="str">
        <f>_xlfn.XLOOKUP(Tabla15[[#This Row],[cedula]],Tabla8[Numero Documento],Tabla8[Lugar Designado Codigo])</f>
        <v>01.83.02.00.02</v>
      </c>
    </row>
    <row r="437" spans="1:19">
      <c r="A437" s="53" t="s">
        <v>3049</v>
      </c>
      <c r="B437" s="53" t="s">
        <v>3520</v>
      </c>
      <c r="C437" s="53" t="s">
        <v>3098</v>
      </c>
      <c r="D437" s="53" t="str">
        <f>Tabla15[[#This Row],[cedula]]&amp;Tabla15[[#This Row],[prog]]&amp;LEFT(Tabla15[[#This Row],[tipo]],3)</f>
        <v>0370078142413FIJ</v>
      </c>
      <c r="E437" s="53" t="s">
        <v>3519</v>
      </c>
      <c r="F437" s="53" t="s">
        <v>8</v>
      </c>
      <c r="G437" s="53" t="str">
        <f>_xlfn.XLOOKUP(Tabla15[[#This Row],[cedula]],Tabla8[Numero Documento],Tabla8[Lugar Designado])</f>
        <v>GRAN TEATRO DEL CIBAO</v>
      </c>
      <c r="H437" s="53" t="s">
        <v>11</v>
      </c>
      <c r="I437" s="62"/>
      <c r="J437" s="53" t="str">
        <f>_xlfn.XLOOKUP(Tabla15[[#This Row],[cargo]],Tabla612[CARGO],Tabla612[CATEGORIA DEL SERVIDOR],"FIJO")</f>
        <v>ESTATUTO SIMPLIFICADO</v>
      </c>
      <c r="K437" s="53" t="str">
        <f>IF(ISTEXT(Tabla15[[#This Row],[CARRERA]]),Tabla15[[#This Row],[CARRERA]],Tabla15[[#This Row],[STATUS]])</f>
        <v>ESTATUTO SIMPLIFICADO</v>
      </c>
      <c r="L437" s="63">
        <v>17000</v>
      </c>
      <c r="M437" s="65">
        <v>0</v>
      </c>
      <c r="N437" s="63">
        <v>516.79999999999995</v>
      </c>
      <c r="O437" s="63">
        <v>487.9</v>
      </c>
      <c r="P437" s="29">
        <f>ROUND(Tabla15[[#This Row],[sbruto]]-Tabla15[[#This Row],[sneto]]-Tabla15[[#This Row],[ISR]]-Tabla15[[#This Row],[SFS]]-Tabla15[[#This Row],[AFP]],2)</f>
        <v>25</v>
      </c>
      <c r="Q437" s="63">
        <v>15970.3</v>
      </c>
      <c r="R437" s="53" t="str">
        <f>_xlfn.XLOOKUP(Tabla15[[#This Row],[cedula]],Tabla8[Numero Documento],Tabla8[Gen])</f>
        <v>F</v>
      </c>
      <c r="S437" s="53" t="str">
        <f>_xlfn.XLOOKUP(Tabla15[[#This Row],[cedula]],Tabla8[Numero Documento],Tabla8[Lugar Designado Codigo])</f>
        <v>01.83.02.00.02</v>
      </c>
    </row>
    <row r="438" spans="1:19">
      <c r="A438" s="53" t="s">
        <v>3049</v>
      </c>
      <c r="B438" s="53" t="s">
        <v>1515</v>
      </c>
      <c r="C438" s="53" t="s">
        <v>3098</v>
      </c>
      <c r="D438" s="53" t="str">
        <f>Tabla15[[#This Row],[cedula]]&amp;Tabla15[[#This Row],[prog]]&amp;LEFT(Tabla15[[#This Row],[tipo]],3)</f>
        <v>0310251014013FIJ</v>
      </c>
      <c r="E438" s="53" t="s">
        <v>732</v>
      </c>
      <c r="F438" s="53" t="s">
        <v>8</v>
      </c>
      <c r="G438" s="53" t="str">
        <f>_xlfn.XLOOKUP(Tabla15[[#This Row],[cedula]],Tabla8[Numero Documento],Tabla8[Lugar Designado])</f>
        <v>GRAN TEATRO DEL CIBAO</v>
      </c>
      <c r="H438" s="53" t="s">
        <v>11</v>
      </c>
      <c r="I438" s="62" t="str">
        <f>_xlfn.XLOOKUP(Tabla15[[#This Row],[cedula]],TCARRERA[CEDULA],TCARRERA[CATEGORIA DEL SERVIDOR],"")</f>
        <v>CARRERA ADMINISTRATIVA</v>
      </c>
      <c r="J438" s="53" t="str">
        <f>_xlfn.XLOOKUP(Tabla15[[#This Row],[cargo]],Tabla612[CARGO],Tabla612[CATEGORIA DEL SERVIDOR],"FIJO")</f>
        <v>ESTATUTO SIMPLIFICADO</v>
      </c>
      <c r="K438" s="53" t="str">
        <f>IF(ISTEXT(Tabla15[[#This Row],[CARRERA]]),Tabla15[[#This Row],[CARRERA]],Tabla15[[#This Row],[STATUS]])</f>
        <v>CARRERA ADMINISTRATIVA</v>
      </c>
      <c r="L438" s="63">
        <v>15000</v>
      </c>
      <c r="M438" s="66">
        <v>0</v>
      </c>
      <c r="N438" s="63">
        <v>456</v>
      </c>
      <c r="O438" s="63">
        <v>430.5</v>
      </c>
      <c r="P438" s="29">
        <f>ROUND(Tabla15[[#This Row],[sbruto]]-Tabla15[[#This Row],[sneto]]-Tabla15[[#This Row],[ISR]]-Tabla15[[#This Row],[SFS]]-Tabla15[[#This Row],[AFP]],2)</f>
        <v>375</v>
      </c>
      <c r="Q438" s="63">
        <v>13738.5</v>
      </c>
      <c r="R438" s="53" t="str">
        <f>_xlfn.XLOOKUP(Tabla15[[#This Row],[cedula]],Tabla8[Numero Documento],Tabla8[Gen])</f>
        <v>F</v>
      </c>
      <c r="S438" s="53" t="str">
        <f>_xlfn.XLOOKUP(Tabla15[[#This Row],[cedula]],Tabla8[Numero Documento],Tabla8[Lugar Designado Codigo])</f>
        <v>01.83.02.00.02</v>
      </c>
    </row>
    <row r="439" spans="1:19">
      <c r="A439" s="53" t="s">
        <v>3049</v>
      </c>
      <c r="B439" s="53" t="s">
        <v>2592</v>
      </c>
      <c r="C439" s="53" t="s">
        <v>3098</v>
      </c>
      <c r="D439" s="53" t="str">
        <f>Tabla15[[#This Row],[cedula]]&amp;Tabla15[[#This Row],[prog]]&amp;LEFT(Tabla15[[#This Row],[tipo]],3)</f>
        <v>0310194228613FIJ</v>
      </c>
      <c r="E439" s="53" t="s">
        <v>738</v>
      </c>
      <c r="F439" s="53" t="s">
        <v>128</v>
      </c>
      <c r="G439" s="53" t="str">
        <f>_xlfn.XLOOKUP(Tabla15[[#This Row],[cedula]],Tabla8[Numero Documento],Tabla8[Lugar Designado])</f>
        <v>GRAN TEATRO DEL CIBAO</v>
      </c>
      <c r="H439" s="53" t="s">
        <v>11</v>
      </c>
      <c r="I439" s="62"/>
      <c r="J439" s="53" t="str">
        <f>_xlfn.XLOOKUP(Tabla15[[#This Row],[cargo]],Tabla612[CARGO],Tabla612[CATEGORIA DEL SERVIDOR],"FIJO")</f>
        <v>ESTATUTO SIMPLIFICADO</v>
      </c>
      <c r="K439" s="53" t="str">
        <f>IF(ISTEXT(Tabla15[[#This Row],[CARRERA]]),Tabla15[[#This Row],[CARRERA]],Tabla15[[#This Row],[STATUS]])</f>
        <v>ESTATUTO SIMPLIFICADO</v>
      </c>
      <c r="L439" s="63">
        <v>15000</v>
      </c>
      <c r="M439" s="65">
        <v>0</v>
      </c>
      <c r="N439" s="63">
        <v>456</v>
      </c>
      <c r="O439" s="63">
        <v>430.5</v>
      </c>
      <c r="P439" s="29">
        <f>ROUND(Tabla15[[#This Row],[sbruto]]-Tabla15[[#This Row],[sneto]]-Tabla15[[#This Row],[ISR]]-Tabla15[[#This Row],[SFS]]-Tabla15[[#This Row],[AFP]],2)</f>
        <v>325</v>
      </c>
      <c r="Q439" s="63">
        <v>13788.5</v>
      </c>
      <c r="R439" s="53" t="str">
        <f>_xlfn.XLOOKUP(Tabla15[[#This Row],[cedula]],Tabla8[Numero Documento],Tabla8[Gen])</f>
        <v>M</v>
      </c>
      <c r="S439" s="53" t="str">
        <f>_xlfn.XLOOKUP(Tabla15[[#This Row],[cedula]],Tabla8[Numero Documento],Tabla8[Lugar Designado Codigo])</f>
        <v>01.83.02.00.02</v>
      </c>
    </row>
    <row r="440" spans="1:19">
      <c r="A440" s="53" t="s">
        <v>3049</v>
      </c>
      <c r="B440" s="53" t="s">
        <v>2620</v>
      </c>
      <c r="C440" s="53" t="s">
        <v>3098</v>
      </c>
      <c r="D440" s="53" t="str">
        <f>Tabla15[[#This Row],[cedula]]&amp;Tabla15[[#This Row],[prog]]&amp;LEFT(Tabla15[[#This Row],[tipo]],3)</f>
        <v>0310019653813FIJ</v>
      </c>
      <c r="E440" s="53" t="s">
        <v>741</v>
      </c>
      <c r="F440" s="53" t="s">
        <v>742</v>
      </c>
      <c r="G440" s="53" t="str">
        <f>_xlfn.XLOOKUP(Tabla15[[#This Row],[cedula]],Tabla8[Numero Documento],Tabla8[Lugar Designado])</f>
        <v>GRAN TEATRO DEL CIBAO</v>
      </c>
      <c r="H440" s="53" t="s">
        <v>11</v>
      </c>
      <c r="I440" s="62"/>
      <c r="J440" s="53" t="str">
        <f>_xlfn.XLOOKUP(Tabla15[[#This Row],[cargo]],Tabla612[CARGO],Tabla612[CATEGORIA DEL SERVIDOR],"FIJO")</f>
        <v>FIJO</v>
      </c>
      <c r="K440" s="53" t="str">
        <f>IF(ISTEXT(Tabla15[[#This Row],[CARRERA]]),Tabla15[[#This Row],[CARRERA]],Tabla15[[#This Row],[STATUS]])</f>
        <v>FIJO</v>
      </c>
      <c r="L440" s="63">
        <v>15000</v>
      </c>
      <c r="M440" s="67">
        <v>0</v>
      </c>
      <c r="N440" s="63">
        <v>456</v>
      </c>
      <c r="O440" s="63">
        <v>430.5</v>
      </c>
      <c r="P440" s="29">
        <f>ROUND(Tabla15[[#This Row],[sbruto]]-Tabla15[[#This Row],[sneto]]-Tabla15[[#This Row],[ISR]]-Tabla15[[#This Row],[SFS]]-Tabla15[[#This Row],[AFP]],2)</f>
        <v>375</v>
      </c>
      <c r="Q440" s="63">
        <v>13738.5</v>
      </c>
      <c r="R440" s="53" t="str">
        <f>_xlfn.XLOOKUP(Tabla15[[#This Row],[cedula]],Tabla8[Numero Documento],Tabla8[Gen])</f>
        <v>M</v>
      </c>
      <c r="S440" s="53" t="str">
        <f>_xlfn.XLOOKUP(Tabla15[[#This Row],[cedula]],Tabla8[Numero Documento],Tabla8[Lugar Designado Codigo])</f>
        <v>01.83.02.00.02</v>
      </c>
    </row>
    <row r="441" spans="1:19">
      <c r="A441" s="53" t="s">
        <v>3049</v>
      </c>
      <c r="B441" s="53" t="s">
        <v>2622</v>
      </c>
      <c r="C441" s="53" t="s">
        <v>3098</v>
      </c>
      <c r="D441" s="53" t="str">
        <f>Tabla15[[#This Row],[cedula]]&amp;Tabla15[[#This Row],[prog]]&amp;LEFT(Tabla15[[#This Row],[tipo]],3)</f>
        <v>0310279287013FIJ</v>
      </c>
      <c r="E441" s="53" t="s">
        <v>743</v>
      </c>
      <c r="F441" s="53" t="s">
        <v>8</v>
      </c>
      <c r="G441" s="53" t="str">
        <f>_xlfn.XLOOKUP(Tabla15[[#This Row],[cedula]],Tabla8[Numero Documento],Tabla8[Lugar Designado])</f>
        <v>GRAN TEATRO DEL CIBAO</v>
      </c>
      <c r="H441" s="53" t="s">
        <v>11</v>
      </c>
      <c r="I441" s="62"/>
      <c r="J441" s="53" t="str">
        <f>_xlfn.XLOOKUP(Tabla15[[#This Row],[cargo]],Tabla612[CARGO],Tabla612[CATEGORIA DEL SERVIDOR],"FIJO")</f>
        <v>ESTATUTO SIMPLIFICADO</v>
      </c>
      <c r="K441" s="53" t="str">
        <f>IF(ISTEXT(Tabla15[[#This Row],[CARRERA]]),Tabla15[[#This Row],[CARRERA]],Tabla15[[#This Row],[STATUS]])</f>
        <v>ESTATUTO SIMPLIFICADO</v>
      </c>
      <c r="L441" s="63">
        <v>15000</v>
      </c>
      <c r="M441" s="67">
        <v>0</v>
      </c>
      <c r="N441" s="63">
        <v>456</v>
      </c>
      <c r="O441" s="63">
        <v>430.5</v>
      </c>
      <c r="P441" s="29">
        <f>ROUND(Tabla15[[#This Row],[sbruto]]-Tabla15[[#This Row],[sneto]]-Tabla15[[#This Row],[ISR]]-Tabla15[[#This Row],[SFS]]-Tabla15[[#This Row],[AFP]],2)</f>
        <v>25</v>
      </c>
      <c r="Q441" s="63">
        <v>14088.5</v>
      </c>
      <c r="R441" s="53" t="str">
        <f>_xlfn.XLOOKUP(Tabla15[[#This Row],[cedula]],Tabla8[Numero Documento],Tabla8[Gen])</f>
        <v>F</v>
      </c>
      <c r="S441" s="53" t="str">
        <f>_xlfn.XLOOKUP(Tabla15[[#This Row],[cedula]],Tabla8[Numero Documento],Tabla8[Lugar Designado Codigo])</f>
        <v>01.83.02.00.02</v>
      </c>
    </row>
    <row r="442" spans="1:19">
      <c r="A442" s="53" t="s">
        <v>3049</v>
      </c>
      <c r="B442" s="53" t="s">
        <v>2649</v>
      </c>
      <c r="C442" s="53" t="s">
        <v>3098</v>
      </c>
      <c r="D442" s="53" t="str">
        <f>Tabla15[[#This Row],[cedula]]&amp;Tabla15[[#This Row],[prog]]&amp;LEFT(Tabla15[[#This Row],[tipo]],3)</f>
        <v>0310310428113FIJ</v>
      </c>
      <c r="E442" s="53" t="s">
        <v>746</v>
      </c>
      <c r="F442" s="53" t="s">
        <v>128</v>
      </c>
      <c r="G442" s="53" t="str">
        <f>_xlfn.XLOOKUP(Tabla15[[#This Row],[cedula]],Tabla8[Numero Documento],Tabla8[Lugar Designado])</f>
        <v>GRAN TEATRO DEL CIBAO</v>
      </c>
      <c r="H442" s="53" t="s">
        <v>11</v>
      </c>
      <c r="I442" s="62"/>
      <c r="J442" s="53" t="str">
        <f>_xlfn.XLOOKUP(Tabla15[[#This Row],[cargo]],Tabla612[CARGO],Tabla612[CATEGORIA DEL SERVIDOR],"FIJO")</f>
        <v>ESTATUTO SIMPLIFICADO</v>
      </c>
      <c r="K442" s="53" t="str">
        <f>IF(ISTEXT(Tabla15[[#This Row],[CARRERA]]),Tabla15[[#This Row],[CARRERA]],Tabla15[[#This Row],[STATUS]])</f>
        <v>ESTATUTO SIMPLIFICADO</v>
      </c>
      <c r="L442" s="63">
        <v>15000</v>
      </c>
      <c r="M442" s="67">
        <v>0</v>
      </c>
      <c r="N442" s="63">
        <v>456</v>
      </c>
      <c r="O442" s="63">
        <v>430.5</v>
      </c>
      <c r="P442" s="29">
        <f>ROUND(Tabla15[[#This Row],[sbruto]]-Tabla15[[#This Row],[sneto]]-Tabla15[[#This Row],[ISR]]-Tabla15[[#This Row],[SFS]]-Tabla15[[#This Row],[AFP]],2)</f>
        <v>25</v>
      </c>
      <c r="Q442" s="63">
        <v>14088.5</v>
      </c>
      <c r="R442" s="53" t="str">
        <f>_xlfn.XLOOKUP(Tabla15[[#This Row],[cedula]],Tabla8[Numero Documento],Tabla8[Gen])</f>
        <v>M</v>
      </c>
      <c r="S442" s="53" t="str">
        <f>_xlfn.XLOOKUP(Tabla15[[#This Row],[cedula]],Tabla8[Numero Documento],Tabla8[Lugar Designado Codigo])</f>
        <v>01.83.02.00.02</v>
      </c>
    </row>
    <row r="443" spans="1:19">
      <c r="A443" s="53" t="s">
        <v>3049</v>
      </c>
      <c r="B443" s="53" t="s">
        <v>2677</v>
      </c>
      <c r="C443" s="53" t="s">
        <v>3098</v>
      </c>
      <c r="D443" s="53" t="str">
        <f>Tabla15[[#This Row],[cedula]]&amp;Tabla15[[#This Row],[prog]]&amp;LEFT(Tabla15[[#This Row],[tipo]],3)</f>
        <v>0010776643813FIJ</v>
      </c>
      <c r="E443" s="53" t="s">
        <v>750</v>
      </c>
      <c r="F443" s="53" t="s">
        <v>8</v>
      </c>
      <c r="G443" s="53" t="str">
        <f>_xlfn.XLOOKUP(Tabla15[[#This Row],[cedula]],Tabla8[Numero Documento],Tabla8[Lugar Designado])</f>
        <v>GRAN TEATRO DEL CIBAO</v>
      </c>
      <c r="H443" s="53" t="s">
        <v>11</v>
      </c>
      <c r="I443" s="62"/>
      <c r="J443" s="53" t="str">
        <f>_xlfn.XLOOKUP(Tabla15[[#This Row],[cargo]],Tabla612[CARGO],Tabla612[CATEGORIA DEL SERVIDOR],"FIJO")</f>
        <v>ESTATUTO SIMPLIFICADO</v>
      </c>
      <c r="K443" s="53" t="str">
        <f>IF(ISTEXT(Tabla15[[#This Row],[CARRERA]]),Tabla15[[#This Row],[CARRERA]],Tabla15[[#This Row],[STATUS]])</f>
        <v>ESTATUTO SIMPLIFICADO</v>
      </c>
      <c r="L443" s="63">
        <v>15000</v>
      </c>
      <c r="M443" s="67">
        <v>0</v>
      </c>
      <c r="N443" s="63">
        <v>456</v>
      </c>
      <c r="O443" s="63">
        <v>430.5</v>
      </c>
      <c r="P443" s="29">
        <f>ROUND(Tabla15[[#This Row],[sbruto]]-Tabla15[[#This Row],[sneto]]-Tabla15[[#This Row],[ISR]]-Tabla15[[#This Row],[SFS]]-Tabla15[[#This Row],[AFP]],2)</f>
        <v>325</v>
      </c>
      <c r="Q443" s="63">
        <v>13788.5</v>
      </c>
      <c r="R443" s="53" t="str">
        <f>_xlfn.XLOOKUP(Tabla15[[#This Row],[cedula]],Tabla8[Numero Documento],Tabla8[Gen])</f>
        <v>F</v>
      </c>
      <c r="S443" s="53" t="str">
        <f>_xlfn.XLOOKUP(Tabla15[[#This Row],[cedula]],Tabla8[Numero Documento],Tabla8[Lugar Designado Codigo])</f>
        <v>01.83.02.00.02</v>
      </c>
    </row>
    <row r="444" spans="1:19">
      <c r="A444" s="53" t="s">
        <v>3049</v>
      </c>
      <c r="B444" s="53" t="s">
        <v>2678</v>
      </c>
      <c r="C444" s="53" t="s">
        <v>3098</v>
      </c>
      <c r="D444" s="53" t="str">
        <f>Tabla15[[#This Row],[cedula]]&amp;Tabla15[[#This Row],[prog]]&amp;LEFT(Tabla15[[#This Row],[tipo]],3)</f>
        <v>0310202766513FIJ</v>
      </c>
      <c r="E444" s="53" t="s">
        <v>751</v>
      </c>
      <c r="F444" s="53" t="s">
        <v>248</v>
      </c>
      <c r="G444" s="53" t="str">
        <f>_xlfn.XLOOKUP(Tabla15[[#This Row],[cedula]],Tabla8[Numero Documento],Tabla8[Lugar Designado])</f>
        <v>GRAN TEATRO DEL CIBAO</v>
      </c>
      <c r="H444" s="53" t="s">
        <v>11</v>
      </c>
      <c r="I444" s="62"/>
      <c r="J444" s="53" t="str">
        <f>_xlfn.XLOOKUP(Tabla15[[#This Row],[cargo]],Tabla612[CARGO],Tabla612[CATEGORIA DEL SERVIDOR],"FIJO")</f>
        <v>FIJO</v>
      </c>
      <c r="K444" s="53" t="str">
        <f>IF(ISTEXT(Tabla15[[#This Row],[CARRERA]]),Tabla15[[#This Row],[CARRERA]],Tabla15[[#This Row],[STATUS]])</f>
        <v>FIJO</v>
      </c>
      <c r="L444" s="63">
        <v>15000</v>
      </c>
      <c r="M444" s="67">
        <v>0</v>
      </c>
      <c r="N444" s="63">
        <v>456</v>
      </c>
      <c r="O444" s="63">
        <v>430.5</v>
      </c>
      <c r="P444" s="29">
        <f>ROUND(Tabla15[[#This Row],[sbruto]]-Tabla15[[#This Row],[sneto]]-Tabla15[[#This Row],[ISR]]-Tabla15[[#This Row],[SFS]]-Tabla15[[#This Row],[AFP]],2)</f>
        <v>25</v>
      </c>
      <c r="Q444" s="63">
        <v>14088.5</v>
      </c>
      <c r="R444" s="53" t="str">
        <f>_xlfn.XLOOKUP(Tabla15[[#This Row],[cedula]],Tabla8[Numero Documento],Tabla8[Gen])</f>
        <v>M</v>
      </c>
      <c r="S444" s="53" t="str">
        <f>_xlfn.XLOOKUP(Tabla15[[#This Row],[cedula]],Tabla8[Numero Documento],Tabla8[Lugar Designado Codigo])</f>
        <v>01.83.02.00.02</v>
      </c>
    </row>
    <row r="445" spans="1:19">
      <c r="A445" s="53" t="s">
        <v>3049</v>
      </c>
      <c r="B445" s="53" t="s">
        <v>2683</v>
      </c>
      <c r="C445" s="53" t="s">
        <v>3098</v>
      </c>
      <c r="D445" s="53" t="str">
        <f>Tabla15[[#This Row],[cedula]]&amp;Tabla15[[#This Row],[prog]]&amp;LEFT(Tabla15[[#This Row],[tipo]],3)</f>
        <v>0310200269213FIJ</v>
      </c>
      <c r="E445" s="53" t="s">
        <v>752</v>
      </c>
      <c r="F445" s="53" t="s">
        <v>8</v>
      </c>
      <c r="G445" s="53" t="str">
        <f>_xlfn.XLOOKUP(Tabla15[[#This Row],[cedula]],Tabla8[Numero Documento],Tabla8[Lugar Designado])</f>
        <v>GRAN TEATRO DEL CIBAO</v>
      </c>
      <c r="H445" s="53" t="s">
        <v>11</v>
      </c>
      <c r="I445" s="62"/>
      <c r="J445" s="53" t="str">
        <f>_xlfn.XLOOKUP(Tabla15[[#This Row],[cargo]],Tabla612[CARGO],Tabla612[CATEGORIA DEL SERVIDOR],"FIJO")</f>
        <v>ESTATUTO SIMPLIFICADO</v>
      </c>
      <c r="K445" s="53" t="str">
        <f>IF(ISTEXT(Tabla15[[#This Row],[CARRERA]]),Tabla15[[#This Row],[CARRERA]],Tabla15[[#This Row],[STATUS]])</f>
        <v>ESTATUTO SIMPLIFICADO</v>
      </c>
      <c r="L445" s="63">
        <v>15000</v>
      </c>
      <c r="M445" s="67">
        <v>0</v>
      </c>
      <c r="N445" s="63">
        <v>456</v>
      </c>
      <c r="O445" s="63">
        <v>430.5</v>
      </c>
      <c r="P445" s="29">
        <f>ROUND(Tabla15[[#This Row],[sbruto]]-Tabla15[[#This Row],[sneto]]-Tabla15[[#This Row],[ISR]]-Tabla15[[#This Row],[SFS]]-Tabla15[[#This Row],[AFP]],2)</f>
        <v>375</v>
      </c>
      <c r="Q445" s="63">
        <v>13738.5</v>
      </c>
      <c r="R445" s="53" t="str">
        <f>_xlfn.XLOOKUP(Tabla15[[#This Row],[cedula]],Tabla8[Numero Documento],Tabla8[Gen])</f>
        <v>F</v>
      </c>
      <c r="S445" s="53" t="str">
        <f>_xlfn.XLOOKUP(Tabla15[[#This Row],[cedula]],Tabla8[Numero Documento],Tabla8[Lugar Designado Codigo])</f>
        <v>01.83.02.00.02</v>
      </c>
    </row>
    <row r="446" spans="1:19">
      <c r="A446" s="53" t="s">
        <v>3049</v>
      </c>
      <c r="B446" s="53" t="s">
        <v>2686</v>
      </c>
      <c r="C446" s="53" t="s">
        <v>3098</v>
      </c>
      <c r="D446" s="53" t="str">
        <f>Tabla15[[#This Row],[cedula]]&amp;Tabla15[[#This Row],[prog]]&amp;LEFT(Tabla15[[#This Row],[tipo]],3)</f>
        <v>0390014561013FIJ</v>
      </c>
      <c r="E446" s="53" t="s">
        <v>753</v>
      </c>
      <c r="F446" s="53" t="s">
        <v>8</v>
      </c>
      <c r="G446" s="53" t="str">
        <f>_xlfn.XLOOKUP(Tabla15[[#This Row],[cedula]],Tabla8[Numero Documento],Tabla8[Lugar Designado])</f>
        <v>GRAN TEATRO DEL CIBAO</v>
      </c>
      <c r="H446" s="53" t="s">
        <v>11</v>
      </c>
      <c r="I446" s="62"/>
      <c r="J446" s="53" t="str">
        <f>_xlfn.XLOOKUP(Tabla15[[#This Row],[cargo]],Tabla612[CARGO],Tabla612[CATEGORIA DEL SERVIDOR],"FIJO")</f>
        <v>ESTATUTO SIMPLIFICADO</v>
      </c>
      <c r="K446" s="53" t="str">
        <f>IF(ISTEXT(Tabla15[[#This Row],[CARRERA]]),Tabla15[[#This Row],[CARRERA]],Tabla15[[#This Row],[STATUS]])</f>
        <v>ESTATUTO SIMPLIFICADO</v>
      </c>
      <c r="L446" s="63">
        <v>15000</v>
      </c>
      <c r="M446" s="67">
        <v>0</v>
      </c>
      <c r="N446" s="63">
        <v>456</v>
      </c>
      <c r="O446" s="63">
        <v>430.5</v>
      </c>
      <c r="P446" s="29">
        <f>ROUND(Tabla15[[#This Row],[sbruto]]-Tabla15[[#This Row],[sneto]]-Tabla15[[#This Row],[ISR]]-Tabla15[[#This Row],[SFS]]-Tabla15[[#This Row],[AFP]],2)</f>
        <v>325</v>
      </c>
      <c r="Q446" s="63">
        <v>13788.5</v>
      </c>
      <c r="R446" s="53" t="str">
        <f>_xlfn.XLOOKUP(Tabla15[[#This Row],[cedula]],Tabla8[Numero Documento],Tabla8[Gen])</f>
        <v>M</v>
      </c>
      <c r="S446" s="53" t="str">
        <f>_xlfn.XLOOKUP(Tabla15[[#This Row],[cedula]],Tabla8[Numero Documento],Tabla8[Lugar Designado Codigo])</f>
        <v>01.83.02.00.02</v>
      </c>
    </row>
    <row r="447" spans="1:19">
      <c r="A447" s="53" t="s">
        <v>3049</v>
      </c>
      <c r="B447" s="53" t="s">
        <v>2699</v>
      </c>
      <c r="C447" s="53" t="s">
        <v>3098</v>
      </c>
      <c r="D447" s="53" t="str">
        <f>Tabla15[[#This Row],[cedula]]&amp;Tabla15[[#This Row],[prog]]&amp;LEFT(Tabla15[[#This Row],[tipo]],3)</f>
        <v>0310163067513FIJ</v>
      </c>
      <c r="E447" s="53" t="s">
        <v>756</v>
      </c>
      <c r="F447" s="53" t="s">
        <v>128</v>
      </c>
      <c r="G447" s="53" t="str">
        <f>_xlfn.XLOOKUP(Tabla15[[#This Row],[cedula]],Tabla8[Numero Documento],Tabla8[Lugar Designado])</f>
        <v>GRAN TEATRO DEL CIBAO</v>
      </c>
      <c r="H447" s="53" t="s">
        <v>11</v>
      </c>
      <c r="I447" s="62"/>
      <c r="J447" s="53" t="str">
        <f>_xlfn.XLOOKUP(Tabla15[[#This Row],[cargo]],Tabla612[CARGO],Tabla612[CATEGORIA DEL SERVIDOR],"FIJO")</f>
        <v>ESTATUTO SIMPLIFICADO</v>
      </c>
      <c r="K447" s="53" t="str">
        <f>IF(ISTEXT(Tabla15[[#This Row],[CARRERA]]),Tabla15[[#This Row],[CARRERA]],Tabla15[[#This Row],[STATUS]])</f>
        <v>ESTATUTO SIMPLIFICADO</v>
      </c>
      <c r="L447" s="63">
        <v>15000</v>
      </c>
      <c r="M447" s="67">
        <v>0</v>
      </c>
      <c r="N447" s="63">
        <v>456</v>
      </c>
      <c r="O447" s="63">
        <v>430.5</v>
      </c>
      <c r="P447" s="29">
        <f>ROUND(Tabla15[[#This Row],[sbruto]]-Tabla15[[#This Row],[sneto]]-Tabla15[[#This Row],[ISR]]-Tabla15[[#This Row],[SFS]]-Tabla15[[#This Row],[AFP]],2)</f>
        <v>425</v>
      </c>
      <c r="Q447" s="63">
        <v>13688.5</v>
      </c>
      <c r="R447" s="53" t="str">
        <f>_xlfn.XLOOKUP(Tabla15[[#This Row],[cedula]],Tabla8[Numero Documento],Tabla8[Gen])</f>
        <v>M</v>
      </c>
      <c r="S447" s="53" t="str">
        <f>_xlfn.XLOOKUP(Tabla15[[#This Row],[cedula]],Tabla8[Numero Documento],Tabla8[Lugar Designado Codigo])</f>
        <v>01.83.02.00.02</v>
      </c>
    </row>
    <row r="448" spans="1:19">
      <c r="A448" s="53" t="s">
        <v>3049</v>
      </c>
      <c r="B448" s="53" t="s">
        <v>2702</v>
      </c>
      <c r="C448" s="53" t="s">
        <v>3098</v>
      </c>
      <c r="D448" s="53" t="str">
        <f>Tabla15[[#This Row],[cedula]]&amp;Tabla15[[#This Row],[prog]]&amp;LEFT(Tabla15[[#This Row],[tipo]],3)</f>
        <v>0010751963913FIJ</v>
      </c>
      <c r="E448" s="53" t="s">
        <v>757</v>
      </c>
      <c r="F448" s="53" t="s">
        <v>8</v>
      </c>
      <c r="G448" s="53" t="str">
        <f>_xlfn.XLOOKUP(Tabla15[[#This Row],[cedula]],Tabla8[Numero Documento],Tabla8[Lugar Designado])</f>
        <v>GRAN TEATRO DEL CIBAO</v>
      </c>
      <c r="H448" s="53" t="s">
        <v>11</v>
      </c>
      <c r="I448" s="62"/>
      <c r="J448" s="53" t="str">
        <f>_xlfn.XLOOKUP(Tabla15[[#This Row],[cargo]],Tabla612[CARGO],Tabla612[CATEGORIA DEL SERVIDOR],"FIJO")</f>
        <v>ESTATUTO SIMPLIFICADO</v>
      </c>
      <c r="K448" s="53" t="str">
        <f>IF(ISTEXT(Tabla15[[#This Row],[CARRERA]]),Tabla15[[#This Row],[CARRERA]],Tabla15[[#This Row],[STATUS]])</f>
        <v>ESTATUTO SIMPLIFICADO</v>
      </c>
      <c r="L448" s="63">
        <v>15000</v>
      </c>
      <c r="M448" s="65">
        <v>0</v>
      </c>
      <c r="N448" s="63">
        <v>456</v>
      </c>
      <c r="O448" s="63">
        <v>430.5</v>
      </c>
      <c r="P448" s="29">
        <f>ROUND(Tabla15[[#This Row],[sbruto]]-Tabla15[[#This Row],[sneto]]-Tabla15[[#This Row],[ISR]]-Tabla15[[#This Row],[SFS]]-Tabla15[[#This Row],[AFP]],2)</f>
        <v>25</v>
      </c>
      <c r="Q448" s="63">
        <v>14088.5</v>
      </c>
      <c r="R448" s="53" t="str">
        <f>_xlfn.XLOOKUP(Tabla15[[#This Row],[cedula]],Tabla8[Numero Documento],Tabla8[Gen])</f>
        <v>F</v>
      </c>
      <c r="S448" s="53" t="str">
        <f>_xlfn.XLOOKUP(Tabla15[[#This Row],[cedula]],Tabla8[Numero Documento],Tabla8[Lugar Designado Codigo])</f>
        <v>01.83.02.00.02</v>
      </c>
    </row>
    <row r="449" spans="1:19">
      <c r="A449" s="53" t="s">
        <v>3049</v>
      </c>
      <c r="B449" s="53" t="s">
        <v>2715</v>
      </c>
      <c r="C449" s="53" t="s">
        <v>3098</v>
      </c>
      <c r="D449" s="53" t="str">
        <f>Tabla15[[#This Row],[cedula]]&amp;Tabla15[[#This Row],[prog]]&amp;LEFT(Tabla15[[#This Row],[tipo]],3)</f>
        <v>0310042125813FIJ</v>
      </c>
      <c r="E449" s="53" t="s">
        <v>759</v>
      </c>
      <c r="F449" s="53" t="s">
        <v>760</v>
      </c>
      <c r="G449" s="53" t="str">
        <f>_xlfn.XLOOKUP(Tabla15[[#This Row],[cedula]],Tabla8[Numero Documento],Tabla8[Lugar Designado])</f>
        <v>GRAN TEATRO DEL CIBAO</v>
      </c>
      <c r="H449" s="53" t="s">
        <v>11</v>
      </c>
      <c r="I449" s="62"/>
      <c r="J449" s="53" t="str">
        <f>_xlfn.XLOOKUP(Tabla15[[#This Row],[cargo]],Tabla612[CARGO],Tabla612[CATEGORIA DEL SERVIDOR],"FIJO")</f>
        <v>FIJO</v>
      </c>
      <c r="K449" s="53" t="str">
        <f>IF(ISTEXT(Tabla15[[#This Row],[CARRERA]]),Tabla15[[#This Row],[CARRERA]],Tabla15[[#This Row],[STATUS]])</f>
        <v>FIJO</v>
      </c>
      <c r="L449" s="63">
        <v>15000</v>
      </c>
      <c r="M449" s="65">
        <v>0</v>
      </c>
      <c r="N449" s="63">
        <v>456</v>
      </c>
      <c r="O449" s="63">
        <v>430.5</v>
      </c>
      <c r="P449" s="29">
        <f>ROUND(Tabla15[[#This Row],[sbruto]]-Tabla15[[#This Row],[sneto]]-Tabla15[[#This Row],[ISR]]-Tabla15[[#This Row],[SFS]]-Tabla15[[#This Row],[AFP]],2)</f>
        <v>25</v>
      </c>
      <c r="Q449" s="63">
        <v>14088.5</v>
      </c>
      <c r="R449" s="53" t="str">
        <f>_xlfn.XLOOKUP(Tabla15[[#This Row],[cedula]],Tabla8[Numero Documento],Tabla8[Gen])</f>
        <v>M</v>
      </c>
      <c r="S449" s="53" t="str">
        <f>_xlfn.XLOOKUP(Tabla15[[#This Row],[cedula]],Tabla8[Numero Documento],Tabla8[Lugar Designado Codigo])</f>
        <v>01.83.02.00.02</v>
      </c>
    </row>
    <row r="450" spans="1:19">
      <c r="A450" s="53" t="s">
        <v>3049</v>
      </c>
      <c r="B450" s="53" t="s">
        <v>2721</v>
      </c>
      <c r="C450" s="53" t="s">
        <v>3098</v>
      </c>
      <c r="D450" s="53" t="str">
        <f>Tabla15[[#This Row],[cedula]]&amp;Tabla15[[#This Row],[prog]]&amp;LEFT(Tabla15[[#This Row],[tipo]],3)</f>
        <v>0310103293013FIJ</v>
      </c>
      <c r="E450" s="53" t="s">
        <v>761</v>
      </c>
      <c r="F450" s="53" t="s">
        <v>248</v>
      </c>
      <c r="G450" s="53" t="str">
        <f>_xlfn.XLOOKUP(Tabla15[[#This Row],[cedula]],Tabla8[Numero Documento],Tabla8[Lugar Designado])</f>
        <v>GRAN TEATRO DEL CIBAO</v>
      </c>
      <c r="H450" s="53" t="s">
        <v>11</v>
      </c>
      <c r="I450" s="62"/>
      <c r="J450" s="53" t="str">
        <f>_xlfn.XLOOKUP(Tabla15[[#This Row],[cargo]],Tabla612[CARGO],Tabla612[CATEGORIA DEL SERVIDOR],"FIJO")</f>
        <v>FIJO</v>
      </c>
      <c r="K450" s="53" t="str">
        <f>IF(ISTEXT(Tabla15[[#This Row],[CARRERA]]),Tabla15[[#This Row],[CARRERA]],Tabla15[[#This Row],[STATUS]])</f>
        <v>FIJO</v>
      </c>
      <c r="L450" s="63">
        <v>15000</v>
      </c>
      <c r="M450" s="67">
        <v>0</v>
      </c>
      <c r="N450" s="63">
        <v>456</v>
      </c>
      <c r="O450" s="63">
        <v>430.5</v>
      </c>
      <c r="P450" s="29">
        <f>ROUND(Tabla15[[#This Row],[sbruto]]-Tabla15[[#This Row],[sneto]]-Tabla15[[#This Row],[ISR]]-Tabla15[[#This Row],[SFS]]-Tabla15[[#This Row],[AFP]],2)</f>
        <v>25</v>
      </c>
      <c r="Q450" s="63">
        <v>14088.5</v>
      </c>
      <c r="R450" s="53" t="str">
        <f>_xlfn.XLOOKUP(Tabla15[[#This Row],[cedula]],Tabla8[Numero Documento],Tabla8[Gen])</f>
        <v>M</v>
      </c>
      <c r="S450" s="53" t="str">
        <f>_xlfn.XLOOKUP(Tabla15[[#This Row],[cedula]],Tabla8[Numero Documento],Tabla8[Lugar Designado Codigo])</f>
        <v>01.83.02.00.02</v>
      </c>
    </row>
    <row r="451" spans="1:19">
      <c r="A451" s="53" t="s">
        <v>3049</v>
      </c>
      <c r="B451" s="53" t="s">
        <v>2730</v>
      </c>
      <c r="C451" s="53" t="s">
        <v>3098</v>
      </c>
      <c r="D451" s="53" t="str">
        <f>Tabla15[[#This Row],[cedula]]&amp;Tabla15[[#This Row],[prog]]&amp;LEFT(Tabla15[[#This Row],[tipo]],3)</f>
        <v>0310014144313FIJ</v>
      </c>
      <c r="E451" s="53" t="s">
        <v>766</v>
      </c>
      <c r="F451" s="53" t="s">
        <v>22</v>
      </c>
      <c r="G451" s="53" t="str">
        <f>_xlfn.XLOOKUP(Tabla15[[#This Row],[cedula]],Tabla8[Numero Documento],Tabla8[Lugar Designado])</f>
        <v>GRAN TEATRO DEL CIBAO</v>
      </c>
      <c r="H451" s="53" t="s">
        <v>11</v>
      </c>
      <c r="I451" s="62"/>
      <c r="J451" s="53" t="str">
        <f>_xlfn.XLOOKUP(Tabla15[[#This Row],[cargo]],Tabla612[CARGO],Tabla612[CATEGORIA DEL SERVIDOR],"FIJO")</f>
        <v>ESTATUTO SIMPLIFICADO</v>
      </c>
      <c r="K451" s="53" t="str">
        <f>IF(ISTEXT(Tabla15[[#This Row],[CARRERA]]),Tabla15[[#This Row],[CARRERA]],Tabla15[[#This Row],[STATUS]])</f>
        <v>ESTATUTO SIMPLIFICADO</v>
      </c>
      <c r="L451" s="63">
        <v>15000</v>
      </c>
      <c r="M451" s="66">
        <v>0</v>
      </c>
      <c r="N451" s="63">
        <v>456</v>
      </c>
      <c r="O451" s="63">
        <v>430.5</v>
      </c>
      <c r="P451" s="29">
        <f>ROUND(Tabla15[[#This Row],[sbruto]]-Tabla15[[#This Row],[sneto]]-Tabla15[[#This Row],[ISR]]-Tabla15[[#This Row],[SFS]]-Tabla15[[#This Row],[AFP]],2)</f>
        <v>325</v>
      </c>
      <c r="Q451" s="63">
        <v>13788.5</v>
      </c>
      <c r="R451" s="53" t="str">
        <f>_xlfn.XLOOKUP(Tabla15[[#This Row],[cedula]],Tabla8[Numero Documento],Tabla8[Gen])</f>
        <v>M</v>
      </c>
      <c r="S451" s="53" t="str">
        <f>_xlfn.XLOOKUP(Tabla15[[#This Row],[cedula]],Tabla8[Numero Documento],Tabla8[Lugar Designado Codigo])</f>
        <v>01.83.02.00.02</v>
      </c>
    </row>
    <row r="452" spans="1:19">
      <c r="A452" s="53" t="s">
        <v>3049</v>
      </c>
      <c r="B452" s="53" t="s">
        <v>2732</v>
      </c>
      <c r="C452" s="53" t="s">
        <v>3098</v>
      </c>
      <c r="D452" s="53" t="str">
        <f>Tabla15[[#This Row],[cedula]]&amp;Tabla15[[#This Row],[prog]]&amp;LEFT(Tabla15[[#This Row],[tipo]],3)</f>
        <v>0310548028313FIJ</v>
      </c>
      <c r="E452" s="53" t="s">
        <v>767</v>
      </c>
      <c r="F452" s="53" t="s">
        <v>15</v>
      </c>
      <c r="G452" s="53" t="str">
        <f>_xlfn.XLOOKUP(Tabla15[[#This Row],[cedula]],Tabla8[Numero Documento],Tabla8[Lugar Designado])</f>
        <v>GRAN TEATRO DEL CIBAO</v>
      </c>
      <c r="H452" s="53" t="s">
        <v>11</v>
      </c>
      <c r="I452" s="62"/>
      <c r="J452" s="53" t="str">
        <f>_xlfn.XLOOKUP(Tabla15[[#This Row],[cargo]],Tabla612[CARGO],Tabla612[CATEGORIA DEL SERVIDOR],"FIJO")</f>
        <v>FIJO</v>
      </c>
      <c r="K452" s="53" t="str">
        <f>IF(ISTEXT(Tabla15[[#This Row],[CARRERA]]),Tabla15[[#This Row],[CARRERA]],Tabla15[[#This Row],[STATUS]])</f>
        <v>FIJO</v>
      </c>
      <c r="L452" s="63">
        <v>15000</v>
      </c>
      <c r="M452" s="66">
        <v>0</v>
      </c>
      <c r="N452" s="63">
        <v>456</v>
      </c>
      <c r="O452" s="63">
        <v>430.5</v>
      </c>
      <c r="P452" s="29">
        <f>ROUND(Tabla15[[#This Row],[sbruto]]-Tabla15[[#This Row],[sneto]]-Tabla15[[#This Row],[ISR]]-Tabla15[[#This Row],[SFS]]-Tabla15[[#This Row],[AFP]],2)</f>
        <v>1537.45</v>
      </c>
      <c r="Q452" s="63">
        <v>12576.05</v>
      </c>
      <c r="R452" s="53" t="str">
        <f>_xlfn.XLOOKUP(Tabla15[[#This Row],[cedula]],Tabla8[Numero Documento],Tabla8[Gen])</f>
        <v>M</v>
      </c>
      <c r="S452" s="53" t="str">
        <f>_xlfn.XLOOKUP(Tabla15[[#This Row],[cedula]],Tabla8[Numero Documento],Tabla8[Lugar Designado Codigo])</f>
        <v>01.83.02.00.02</v>
      </c>
    </row>
    <row r="453" spans="1:19">
      <c r="A453" s="53" t="s">
        <v>3049</v>
      </c>
      <c r="B453" s="53" t="s">
        <v>1516</v>
      </c>
      <c r="C453" s="53" t="s">
        <v>3098</v>
      </c>
      <c r="D453" s="53" t="str">
        <f>Tabla15[[#This Row],[cedula]]&amp;Tabla15[[#This Row],[prog]]&amp;LEFT(Tabla15[[#This Row],[tipo]],3)</f>
        <v>0310096559313FIJ</v>
      </c>
      <c r="E453" s="53" t="s">
        <v>734</v>
      </c>
      <c r="F453" s="53" t="s">
        <v>735</v>
      </c>
      <c r="G453" s="53" t="str">
        <f>_xlfn.XLOOKUP(Tabla15[[#This Row],[cedula]],Tabla8[Numero Documento],Tabla8[Lugar Designado])</f>
        <v>GRAN TEATRO DEL CIBAO</v>
      </c>
      <c r="H453" s="53" t="s">
        <v>11</v>
      </c>
      <c r="I453" s="62" t="str">
        <f>_xlfn.XLOOKUP(Tabla15[[#This Row],[cedula]],TCARRERA[CEDULA],TCARRERA[CATEGORIA DEL SERVIDOR],"")</f>
        <v>CARRERA ADMINISTRATIVA</v>
      </c>
      <c r="J453" s="53" t="str">
        <f>_xlfn.XLOOKUP(Tabla15[[#This Row],[cargo]],Tabla612[CARGO],Tabla612[CATEGORIA DEL SERVIDOR],"FIJO")</f>
        <v>FIJO</v>
      </c>
      <c r="K453" s="53" t="str">
        <f>IF(ISTEXT(Tabla15[[#This Row],[CARRERA]]),Tabla15[[#This Row],[CARRERA]],Tabla15[[#This Row],[STATUS]])</f>
        <v>CARRERA ADMINISTRATIVA</v>
      </c>
      <c r="L453" s="63">
        <v>14800.5</v>
      </c>
      <c r="M453" s="67">
        <v>0</v>
      </c>
      <c r="N453" s="63">
        <v>449.94</v>
      </c>
      <c r="O453" s="63">
        <v>424.77</v>
      </c>
      <c r="P453" s="29">
        <f>ROUND(Tabla15[[#This Row],[sbruto]]-Tabla15[[#This Row],[sneto]]-Tabla15[[#This Row],[ISR]]-Tabla15[[#This Row],[SFS]]-Tabla15[[#This Row],[AFP]],2)</f>
        <v>325</v>
      </c>
      <c r="Q453" s="63">
        <v>13600.79</v>
      </c>
      <c r="R453" s="53" t="str">
        <f>_xlfn.XLOOKUP(Tabla15[[#This Row],[cedula]],Tabla8[Numero Documento],Tabla8[Gen])</f>
        <v>F</v>
      </c>
      <c r="S453" s="53" t="str">
        <f>_xlfn.XLOOKUP(Tabla15[[#This Row],[cedula]],Tabla8[Numero Documento],Tabla8[Lugar Designado Codigo])</f>
        <v>01.83.02.00.02</v>
      </c>
    </row>
    <row r="454" spans="1:19">
      <c r="A454" s="53" t="s">
        <v>3049</v>
      </c>
      <c r="B454" s="53" t="s">
        <v>2586</v>
      </c>
      <c r="C454" s="53" t="s">
        <v>3098</v>
      </c>
      <c r="D454" s="53" t="str">
        <f>Tabla15[[#This Row],[cedula]]&amp;Tabla15[[#This Row],[prog]]&amp;LEFT(Tabla15[[#This Row],[tipo]],3)</f>
        <v>0310003574413FIJ</v>
      </c>
      <c r="E454" s="53" t="s">
        <v>737</v>
      </c>
      <c r="F454" s="53" t="s">
        <v>30</v>
      </c>
      <c r="G454" s="53" t="str">
        <f>_xlfn.XLOOKUP(Tabla15[[#This Row],[cedula]],Tabla8[Numero Documento],Tabla8[Lugar Designado])</f>
        <v>GRAN TEATRO DEL CIBAO</v>
      </c>
      <c r="H454" s="53" t="s">
        <v>11</v>
      </c>
      <c r="I454" s="62"/>
      <c r="J454" s="53" t="str">
        <f>_xlfn.XLOOKUP(Tabla15[[#This Row],[cargo]],Tabla612[CARGO],Tabla612[CATEGORIA DEL SERVIDOR],"FIJO")</f>
        <v>ESTATUTO SIMPLIFICADO</v>
      </c>
      <c r="K454" s="53" t="str">
        <f>IF(ISTEXT(Tabla15[[#This Row],[CARRERA]]),Tabla15[[#This Row],[CARRERA]],Tabla15[[#This Row],[STATUS]])</f>
        <v>ESTATUTO SIMPLIFICADO</v>
      </c>
      <c r="L454" s="63">
        <v>11758.18</v>
      </c>
      <c r="M454" s="67">
        <v>0</v>
      </c>
      <c r="N454" s="63">
        <v>357.45</v>
      </c>
      <c r="O454" s="63">
        <v>337.46</v>
      </c>
      <c r="P454" s="29">
        <f>ROUND(Tabla15[[#This Row],[sbruto]]-Tabla15[[#This Row],[sneto]]-Tabla15[[#This Row],[ISR]]-Tabla15[[#This Row],[SFS]]-Tabla15[[#This Row],[AFP]],2)</f>
        <v>325</v>
      </c>
      <c r="Q454" s="63">
        <v>10738.27</v>
      </c>
      <c r="R454" s="53" t="str">
        <f>_xlfn.XLOOKUP(Tabla15[[#This Row],[cedula]],Tabla8[Numero Documento],Tabla8[Gen])</f>
        <v>M</v>
      </c>
      <c r="S454" s="53" t="str">
        <f>_xlfn.XLOOKUP(Tabla15[[#This Row],[cedula]],Tabla8[Numero Documento],Tabla8[Lugar Designado Codigo])</f>
        <v>01.83.02.00.02</v>
      </c>
    </row>
    <row r="455" spans="1:19">
      <c r="A455" s="53" t="s">
        <v>3049</v>
      </c>
      <c r="B455" s="53" t="s">
        <v>2646</v>
      </c>
      <c r="C455" s="53" t="s">
        <v>3098</v>
      </c>
      <c r="D455" s="53" t="str">
        <f>Tabla15[[#This Row],[cedula]]&amp;Tabla15[[#This Row],[prog]]&amp;LEFT(Tabla15[[#This Row],[tipo]],3)</f>
        <v>0310275107413FIJ</v>
      </c>
      <c r="E455" s="53" t="s">
        <v>745</v>
      </c>
      <c r="F455" s="53" t="s">
        <v>30</v>
      </c>
      <c r="G455" s="53" t="str">
        <f>_xlfn.XLOOKUP(Tabla15[[#This Row],[cedula]],Tabla8[Numero Documento],Tabla8[Lugar Designado])</f>
        <v>GRAN TEATRO DEL CIBAO</v>
      </c>
      <c r="H455" s="53" t="s">
        <v>11</v>
      </c>
      <c r="I455" s="62"/>
      <c r="J455" s="53" t="str">
        <f>_xlfn.XLOOKUP(Tabla15[[#This Row],[cargo]],Tabla612[CARGO],Tabla612[CATEGORIA DEL SERVIDOR],"FIJO")</f>
        <v>ESTATUTO SIMPLIFICADO</v>
      </c>
      <c r="K455" s="53" t="str">
        <f>IF(ISTEXT(Tabla15[[#This Row],[CARRERA]]),Tabla15[[#This Row],[CARRERA]],Tabla15[[#This Row],[STATUS]])</f>
        <v>ESTATUTO SIMPLIFICADO</v>
      </c>
      <c r="L455" s="63">
        <v>11758.18</v>
      </c>
      <c r="M455" s="66">
        <v>0</v>
      </c>
      <c r="N455" s="63">
        <v>357.45</v>
      </c>
      <c r="O455" s="63">
        <v>337.46</v>
      </c>
      <c r="P455" s="29">
        <f>ROUND(Tabla15[[#This Row],[sbruto]]-Tabla15[[#This Row],[sneto]]-Tabla15[[#This Row],[ISR]]-Tabla15[[#This Row],[SFS]]-Tabla15[[#This Row],[AFP]],2)</f>
        <v>1025</v>
      </c>
      <c r="Q455" s="63">
        <v>10038.27</v>
      </c>
      <c r="R455" s="53" t="str">
        <f>_xlfn.XLOOKUP(Tabla15[[#This Row],[cedula]],Tabla8[Numero Documento],Tabla8[Gen])</f>
        <v>M</v>
      </c>
      <c r="S455" s="53" t="str">
        <f>_xlfn.XLOOKUP(Tabla15[[#This Row],[cedula]],Tabla8[Numero Documento],Tabla8[Lugar Designado Codigo])</f>
        <v>01.83.02.00.02</v>
      </c>
    </row>
    <row r="456" spans="1:19">
      <c r="A456" s="53" t="s">
        <v>3049</v>
      </c>
      <c r="B456" s="53" t="s">
        <v>1531</v>
      </c>
      <c r="C456" s="53" t="s">
        <v>3098</v>
      </c>
      <c r="D456" s="53" t="str">
        <f>Tabla15[[#This Row],[cedula]]&amp;Tabla15[[#This Row],[prog]]&amp;LEFT(Tabla15[[#This Row],[tipo]],3)</f>
        <v>0310405656313FIJ</v>
      </c>
      <c r="E456" s="53" t="s">
        <v>744</v>
      </c>
      <c r="F456" s="53" t="s">
        <v>142</v>
      </c>
      <c r="G456" s="53" t="str">
        <f>_xlfn.XLOOKUP(Tabla15[[#This Row],[cedula]],Tabla8[Numero Documento],Tabla8[Lugar Designado])</f>
        <v>GRAN TEATRO DEL CIBAO</v>
      </c>
      <c r="H456" s="53" t="s">
        <v>11</v>
      </c>
      <c r="I456" s="62" t="str">
        <f>_xlfn.XLOOKUP(Tabla15[[#This Row],[cedula]],TCARRERA[CEDULA],TCARRERA[CATEGORIA DEL SERVIDOR],"")</f>
        <v>CARRERA ADMINISTRATIVA</v>
      </c>
      <c r="J456" s="53" t="str">
        <f>_xlfn.XLOOKUP(Tabla15[[#This Row],[cargo]],Tabla612[CARGO],Tabla612[CATEGORIA DEL SERVIDOR],"FIJO")</f>
        <v>FIJO</v>
      </c>
      <c r="K456" s="53" t="str">
        <f>IF(ISTEXT(Tabla15[[#This Row],[CARRERA]]),Tabla15[[#This Row],[CARRERA]],Tabla15[[#This Row],[STATUS]])</f>
        <v>CARRERA ADMINISTRATIVA</v>
      </c>
      <c r="L456" s="63">
        <v>10000</v>
      </c>
      <c r="M456" s="65">
        <v>0</v>
      </c>
      <c r="N456" s="63">
        <v>304</v>
      </c>
      <c r="O456" s="63">
        <v>287</v>
      </c>
      <c r="P456" s="29">
        <f>ROUND(Tabla15[[#This Row],[sbruto]]-Tabla15[[#This Row],[sneto]]-Tabla15[[#This Row],[ISR]]-Tabla15[[#This Row],[SFS]]-Tabla15[[#This Row],[AFP]],2)</f>
        <v>1837.45</v>
      </c>
      <c r="Q456" s="63">
        <v>7571.55</v>
      </c>
      <c r="R456" s="53" t="str">
        <f>_xlfn.XLOOKUP(Tabla15[[#This Row],[cedula]],Tabla8[Numero Documento],Tabla8[Gen])</f>
        <v>F</v>
      </c>
      <c r="S456" s="53" t="str">
        <f>_xlfn.XLOOKUP(Tabla15[[#This Row],[cedula]],Tabla8[Numero Documento],Tabla8[Lugar Designado Codigo])</f>
        <v>01.83.02.00.02</v>
      </c>
    </row>
    <row r="457" spans="1:19">
      <c r="A457" s="53" t="s">
        <v>3049</v>
      </c>
      <c r="B457" s="53" t="s">
        <v>2569</v>
      </c>
      <c r="C457" s="53" t="s">
        <v>3098</v>
      </c>
      <c r="D457" s="53" t="str">
        <f>Tabla15[[#This Row],[cedula]]&amp;Tabla15[[#This Row],[prog]]&amp;LEFT(Tabla15[[#This Row],[tipo]],3)</f>
        <v>0310048190613FIJ</v>
      </c>
      <c r="E457" s="53" t="s">
        <v>736</v>
      </c>
      <c r="F457" s="53" t="s">
        <v>724</v>
      </c>
      <c r="G457" s="53" t="str">
        <f>_xlfn.XLOOKUP(Tabla15[[#This Row],[cedula]],Tabla8[Numero Documento],Tabla8[Lugar Designado])</f>
        <v>GRAN TEATRO DEL CIBAO</v>
      </c>
      <c r="H457" s="53" t="s">
        <v>11</v>
      </c>
      <c r="I457" s="62"/>
      <c r="J457" s="53" t="str">
        <f>_xlfn.XLOOKUP(Tabla15[[#This Row],[cargo]],Tabla612[CARGO],Tabla612[CATEGORIA DEL SERVIDOR],"FIJO")</f>
        <v>ESTATUTO SIMPLIFICADO</v>
      </c>
      <c r="K457" s="53" t="str">
        <f>IF(ISTEXT(Tabla15[[#This Row],[CARRERA]]),Tabla15[[#This Row],[CARRERA]],Tabla15[[#This Row],[STATUS]])</f>
        <v>ESTATUTO SIMPLIFICADO</v>
      </c>
      <c r="L457" s="63">
        <v>10000</v>
      </c>
      <c r="M457" s="67">
        <v>0</v>
      </c>
      <c r="N457" s="63">
        <v>304</v>
      </c>
      <c r="O457" s="63">
        <v>287</v>
      </c>
      <c r="P457" s="29">
        <f>ROUND(Tabla15[[#This Row],[sbruto]]-Tabla15[[#This Row],[sneto]]-Tabla15[[#This Row],[ISR]]-Tabla15[[#This Row],[SFS]]-Tabla15[[#This Row],[AFP]],2)</f>
        <v>325</v>
      </c>
      <c r="Q457" s="63">
        <v>9084</v>
      </c>
      <c r="R457" s="53" t="str">
        <f>_xlfn.XLOOKUP(Tabla15[[#This Row],[cedula]],Tabla8[Numero Documento],Tabla8[Gen])</f>
        <v>M</v>
      </c>
      <c r="S457" s="53" t="str">
        <f>_xlfn.XLOOKUP(Tabla15[[#This Row],[cedula]],Tabla8[Numero Documento],Tabla8[Lugar Designado Codigo])</f>
        <v>01.83.02.00.02</v>
      </c>
    </row>
    <row r="458" spans="1:19">
      <c r="A458" s="53" t="s">
        <v>3049</v>
      </c>
      <c r="B458" s="53" t="s">
        <v>2574</v>
      </c>
      <c r="C458" s="53" t="s">
        <v>3098</v>
      </c>
      <c r="D458" s="53" t="str">
        <f>Tabla15[[#This Row],[cedula]]&amp;Tabla15[[#This Row],[prog]]&amp;LEFT(Tabla15[[#This Row],[tipo]],3)</f>
        <v>0310492200413FIJ</v>
      </c>
      <c r="E458" s="53" t="s">
        <v>1853</v>
      </c>
      <c r="F458" s="53" t="s">
        <v>8</v>
      </c>
      <c r="G458" s="53" t="str">
        <f>_xlfn.XLOOKUP(Tabla15[[#This Row],[cedula]],Tabla8[Numero Documento],Tabla8[Lugar Designado])</f>
        <v>GRAN TEATRO DEL CIBAO</v>
      </c>
      <c r="H458" s="53" t="s">
        <v>11</v>
      </c>
      <c r="I458" s="62"/>
      <c r="J458" s="53" t="str">
        <f>_xlfn.XLOOKUP(Tabla15[[#This Row],[cargo]],Tabla612[CARGO],Tabla612[CATEGORIA DEL SERVIDOR],"FIJO")</f>
        <v>ESTATUTO SIMPLIFICADO</v>
      </c>
      <c r="K458" s="53" t="str">
        <f>IF(ISTEXT(Tabla15[[#This Row],[CARRERA]]),Tabla15[[#This Row],[CARRERA]],Tabla15[[#This Row],[STATUS]])</f>
        <v>ESTATUTO SIMPLIFICADO</v>
      </c>
      <c r="L458" s="63">
        <v>10000</v>
      </c>
      <c r="M458" s="67">
        <v>0</v>
      </c>
      <c r="N458" s="63">
        <v>304</v>
      </c>
      <c r="O458" s="63">
        <v>287</v>
      </c>
      <c r="P458" s="29">
        <f>ROUND(Tabla15[[#This Row],[sbruto]]-Tabla15[[#This Row],[sneto]]-Tabla15[[#This Row],[ISR]]-Tabla15[[#This Row],[SFS]]-Tabla15[[#This Row],[AFP]],2)</f>
        <v>25</v>
      </c>
      <c r="Q458" s="63">
        <v>9384</v>
      </c>
      <c r="R458" s="53" t="str">
        <f>_xlfn.XLOOKUP(Tabla15[[#This Row],[cedula]],Tabla8[Numero Documento],Tabla8[Gen])</f>
        <v>F</v>
      </c>
      <c r="S458" s="53" t="str">
        <f>_xlfn.XLOOKUP(Tabla15[[#This Row],[cedula]],Tabla8[Numero Documento],Tabla8[Lugar Designado Codigo])</f>
        <v>01.83.02.00.02</v>
      </c>
    </row>
    <row r="459" spans="1:19">
      <c r="A459" s="53" t="s">
        <v>3049</v>
      </c>
      <c r="B459" s="53" t="s">
        <v>2591</v>
      </c>
      <c r="C459" s="53" t="s">
        <v>3098</v>
      </c>
      <c r="D459" s="53" t="str">
        <f>Tabla15[[#This Row],[cedula]]&amp;Tabla15[[#This Row],[prog]]&amp;LEFT(Tabla15[[#This Row],[tipo]],3)</f>
        <v>0310341030813FIJ</v>
      </c>
      <c r="E459" s="53" t="s">
        <v>1288</v>
      </c>
      <c r="F459" s="53" t="s">
        <v>474</v>
      </c>
      <c r="G459" s="53" t="str">
        <f>_xlfn.XLOOKUP(Tabla15[[#This Row],[cedula]],Tabla8[Numero Documento],Tabla8[Lugar Designado])</f>
        <v>GRAN TEATRO DEL CIBAO</v>
      </c>
      <c r="H459" s="53" t="s">
        <v>11</v>
      </c>
      <c r="I459" s="62"/>
      <c r="J459" s="53" t="str">
        <f>_xlfn.XLOOKUP(Tabla15[[#This Row],[cargo]],Tabla612[CARGO],Tabla612[CATEGORIA DEL SERVIDOR],"FIJO")</f>
        <v>ESTATUTO SIMPLIFICADO</v>
      </c>
      <c r="K459" s="53" t="str">
        <f>IF(ISTEXT(Tabla15[[#This Row],[CARRERA]]),Tabla15[[#This Row],[CARRERA]],Tabla15[[#This Row],[STATUS]])</f>
        <v>ESTATUTO SIMPLIFICADO</v>
      </c>
      <c r="L459" s="63">
        <v>10000</v>
      </c>
      <c r="M459" s="67">
        <v>0</v>
      </c>
      <c r="N459" s="63">
        <v>304</v>
      </c>
      <c r="O459" s="63">
        <v>287</v>
      </c>
      <c r="P459" s="29">
        <f>ROUND(Tabla15[[#This Row],[sbruto]]-Tabla15[[#This Row],[sneto]]-Tabla15[[#This Row],[ISR]]-Tabla15[[#This Row],[SFS]]-Tabla15[[#This Row],[AFP]],2)</f>
        <v>25</v>
      </c>
      <c r="Q459" s="63">
        <v>9384</v>
      </c>
      <c r="R459" s="53" t="str">
        <f>_xlfn.XLOOKUP(Tabla15[[#This Row],[cedula]],Tabla8[Numero Documento],Tabla8[Gen])</f>
        <v>M</v>
      </c>
      <c r="S459" s="53" t="str">
        <f>_xlfn.XLOOKUP(Tabla15[[#This Row],[cedula]],Tabla8[Numero Documento],Tabla8[Lugar Designado Codigo])</f>
        <v>01.83.02.00.02</v>
      </c>
    </row>
    <row r="460" spans="1:19">
      <c r="A460" s="53" t="s">
        <v>3049</v>
      </c>
      <c r="B460" s="53" t="s">
        <v>2618</v>
      </c>
      <c r="C460" s="53" t="s">
        <v>3098</v>
      </c>
      <c r="D460" s="53" t="str">
        <f>Tabla15[[#This Row],[cedula]]&amp;Tabla15[[#This Row],[prog]]&amp;LEFT(Tabla15[[#This Row],[tipo]],3)</f>
        <v>0950006818513FIJ</v>
      </c>
      <c r="E460" s="53" t="s">
        <v>740</v>
      </c>
      <c r="F460" s="53" t="s">
        <v>8</v>
      </c>
      <c r="G460" s="53" t="str">
        <f>_xlfn.XLOOKUP(Tabla15[[#This Row],[cedula]],Tabla8[Numero Documento],Tabla8[Lugar Designado])</f>
        <v>GRAN TEATRO DEL CIBAO</v>
      </c>
      <c r="H460" s="53" t="s">
        <v>11</v>
      </c>
      <c r="I460" s="62"/>
      <c r="J460" s="53" t="str">
        <f>_xlfn.XLOOKUP(Tabla15[[#This Row],[cargo]],Tabla612[CARGO],Tabla612[CATEGORIA DEL SERVIDOR],"FIJO")</f>
        <v>ESTATUTO SIMPLIFICADO</v>
      </c>
      <c r="K460" s="53" t="str">
        <f>IF(ISTEXT(Tabla15[[#This Row],[CARRERA]]),Tabla15[[#This Row],[CARRERA]],Tabla15[[#This Row],[STATUS]])</f>
        <v>ESTATUTO SIMPLIFICADO</v>
      </c>
      <c r="L460" s="63">
        <v>10000</v>
      </c>
      <c r="M460" s="65">
        <v>0</v>
      </c>
      <c r="N460" s="63">
        <v>304</v>
      </c>
      <c r="O460" s="63">
        <v>287</v>
      </c>
      <c r="P460" s="29">
        <f>ROUND(Tabla15[[#This Row],[sbruto]]-Tabla15[[#This Row],[sneto]]-Tabla15[[#This Row],[ISR]]-Tabla15[[#This Row],[SFS]]-Tabla15[[#This Row],[AFP]],2)</f>
        <v>375</v>
      </c>
      <c r="Q460" s="63">
        <v>9034</v>
      </c>
      <c r="R460" s="53" t="str">
        <f>_xlfn.XLOOKUP(Tabla15[[#This Row],[cedula]],Tabla8[Numero Documento],Tabla8[Gen])</f>
        <v>F</v>
      </c>
      <c r="S460" s="53" t="str">
        <f>_xlfn.XLOOKUP(Tabla15[[#This Row],[cedula]],Tabla8[Numero Documento],Tabla8[Lugar Designado Codigo])</f>
        <v>01.83.02.00.02</v>
      </c>
    </row>
    <row r="461" spans="1:19">
      <c r="A461" s="53" t="s">
        <v>3049</v>
      </c>
      <c r="B461" s="53" t="s">
        <v>2727</v>
      </c>
      <c r="C461" s="53" t="s">
        <v>3098</v>
      </c>
      <c r="D461" s="53" t="str">
        <f>Tabla15[[#This Row],[cedula]]&amp;Tabla15[[#This Row],[prog]]&amp;LEFT(Tabla15[[#This Row],[tipo]],3)</f>
        <v>0310294107113FIJ</v>
      </c>
      <c r="E461" s="53" t="s">
        <v>764</v>
      </c>
      <c r="F461" s="53" t="s">
        <v>765</v>
      </c>
      <c r="G461" s="53" t="str">
        <f>_xlfn.XLOOKUP(Tabla15[[#This Row],[cedula]],Tabla8[Numero Documento],Tabla8[Lugar Designado])</f>
        <v>GRAN TEATRO DEL CIBAO</v>
      </c>
      <c r="H461" s="53" t="s">
        <v>11</v>
      </c>
      <c r="I461" s="62"/>
      <c r="J461" s="53" t="str">
        <f>_xlfn.XLOOKUP(Tabla15[[#This Row],[cargo]],Tabla612[CARGO],Tabla612[CATEGORIA DEL SERVIDOR],"FIJO")</f>
        <v>FIJO</v>
      </c>
      <c r="K461" s="53" t="str">
        <f>IF(ISTEXT(Tabla15[[#This Row],[CARRERA]]),Tabla15[[#This Row],[CARRERA]],Tabla15[[#This Row],[STATUS]])</f>
        <v>FIJO</v>
      </c>
      <c r="L461" s="63">
        <v>10000</v>
      </c>
      <c r="M461" s="67">
        <v>0</v>
      </c>
      <c r="N461" s="63">
        <v>304</v>
      </c>
      <c r="O461" s="63">
        <v>287</v>
      </c>
      <c r="P461" s="29">
        <f>ROUND(Tabla15[[#This Row],[sbruto]]-Tabla15[[#This Row],[sneto]]-Tabla15[[#This Row],[ISR]]-Tabla15[[#This Row],[SFS]]-Tabla15[[#This Row],[AFP]],2)</f>
        <v>425</v>
      </c>
      <c r="Q461" s="63">
        <v>8984</v>
      </c>
      <c r="R461" s="53" t="str">
        <f>_xlfn.XLOOKUP(Tabla15[[#This Row],[cedula]],Tabla8[Numero Documento],Tabla8[Gen])</f>
        <v>M</v>
      </c>
      <c r="S461" s="53" t="str">
        <f>_xlfn.XLOOKUP(Tabla15[[#This Row],[cedula]],Tabla8[Numero Documento],Tabla8[Lugar Designado Codigo])</f>
        <v>01.83.02.00.02</v>
      </c>
    </row>
    <row r="462" spans="1:19">
      <c r="A462" s="53" t="s">
        <v>3049</v>
      </c>
      <c r="B462" s="53" t="s">
        <v>3303</v>
      </c>
      <c r="C462" s="53" t="s">
        <v>3098</v>
      </c>
      <c r="D462" s="53" t="str">
        <f>Tabla15[[#This Row],[cedula]]&amp;Tabla15[[#This Row],[prog]]&amp;LEFT(Tabla15[[#This Row],[tipo]],3)</f>
        <v>0310525799613FIJ</v>
      </c>
      <c r="E462" s="53" t="s">
        <v>3271</v>
      </c>
      <c r="F462" s="53" t="s">
        <v>10</v>
      </c>
      <c r="G462" s="53" t="str">
        <f>_xlfn.XLOOKUP(Tabla15[[#This Row],[cedula]],Tabla8[Numero Documento],Tabla8[Lugar Designado])</f>
        <v>CENTRO DE LA CULTURA DE SANTIAGO</v>
      </c>
      <c r="H462" s="53" t="s">
        <v>11</v>
      </c>
      <c r="I462" s="62"/>
      <c r="J462" s="53" t="str">
        <f>_xlfn.XLOOKUP(Tabla15[[#This Row],[cargo]],Tabla612[CARGO],Tabla612[CATEGORIA DEL SERVIDOR],"FIJO")</f>
        <v>ESTATUTO SIMPLIFICADO</v>
      </c>
      <c r="K462" s="53" t="str">
        <f>IF(ISTEXT(Tabla15[[#This Row],[CARRERA]]),Tabla15[[#This Row],[CARRERA]],Tabla15[[#This Row],[STATUS]])</f>
        <v>ESTATUTO SIMPLIFICADO</v>
      </c>
      <c r="L462" s="63">
        <v>25000</v>
      </c>
      <c r="M462" s="65">
        <v>0</v>
      </c>
      <c r="N462" s="63">
        <v>760</v>
      </c>
      <c r="O462" s="63">
        <v>717.5</v>
      </c>
      <c r="P462" s="29">
        <f>ROUND(Tabla15[[#This Row],[sbruto]]-Tabla15[[#This Row],[sneto]]-Tabla15[[#This Row],[ISR]]-Tabla15[[#This Row],[SFS]]-Tabla15[[#This Row],[AFP]],2)</f>
        <v>25</v>
      </c>
      <c r="Q462" s="63">
        <v>23497.5</v>
      </c>
      <c r="R462" s="53" t="str">
        <f>_xlfn.XLOOKUP(Tabla15[[#This Row],[cedula]],Tabla8[Numero Documento],Tabla8[Gen])</f>
        <v>F</v>
      </c>
      <c r="S462" s="53" t="str">
        <f>_xlfn.XLOOKUP(Tabla15[[#This Row],[cedula]],Tabla8[Numero Documento],Tabla8[Lugar Designado Codigo])</f>
        <v>01.83.02.00.03</v>
      </c>
    </row>
    <row r="463" spans="1:19">
      <c r="A463" s="53" t="s">
        <v>3049</v>
      </c>
      <c r="B463" s="53" t="s">
        <v>2703</v>
      </c>
      <c r="C463" s="53" t="s">
        <v>3098</v>
      </c>
      <c r="D463" s="53" t="str">
        <f>Tabla15[[#This Row],[cedula]]&amp;Tabla15[[#This Row],[prog]]&amp;LEFT(Tabla15[[#This Row],[tipo]],3)</f>
        <v>0310099915413FIJ</v>
      </c>
      <c r="E463" s="53" t="s">
        <v>66</v>
      </c>
      <c r="F463" s="53" t="s">
        <v>67</v>
      </c>
      <c r="G463" s="53" t="str">
        <f>_xlfn.XLOOKUP(Tabla15[[#This Row],[cedula]],Tabla8[Numero Documento],Tabla8[Lugar Designado])</f>
        <v>CENTRO DE LA CULTURA DE SANTIAGO</v>
      </c>
      <c r="H463" s="53" t="s">
        <v>11</v>
      </c>
      <c r="I463" s="62"/>
      <c r="J463" s="53" t="str">
        <f>_xlfn.XLOOKUP(Tabla15[[#This Row],[cargo]],Tabla612[CARGO],Tabla612[CATEGORIA DEL SERVIDOR],"FIJO")</f>
        <v>FIJO</v>
      </c>
      <c r="K463" s="53" t="str">
        <f>IF(ISTEXT(Tabla15[[#This Row],[CARRERA]]),Tabla15[[#This Row],[CARRERA]],Tabla15[[#This Row],[STATUS]])</f>
        <v>FIJO</v>
      </c>
      <c r="L463" s="63">
        <v>20000</v>
      </c>
      <c r="M463" s="67">
        <v>0</v>
      </c>
      <c r="N463" s="63">
        <v>608</v>
      </c>
      <c r="O463" s="63">
        <v>574</v>
      </c>
      <c r="P463" s="29">
        <f>ROUND(Tabla15[[#This Row],[sbruto]]-Tabla15[[#This Row],[sneto]]-Tabla15[[#This Row],[ISR]]-Tabla15[[#This Row],[SFS]]-Tabla15[[#This Row],[AFP]],2)</f>
        <v>75</v>
      </c>
      <c r="Q463" s="63">
        <v>18743</v>
      </c>
      <c r="R463" s="53" t="str">
        <f>_xlfn.XLOOKUP(Tabla15[[#This Row],[cedula]],Tabla8[Numero Documento],Tabla8[Gen])</f>
        <v>M</v>
      </c>
      <c r="S463" s="53" t="str">
        <f>_xlfn.XLOOKUP(Tabla15[[#This Row],[cedula]],Tabla8[Numero Documento],Tabla8[Lugar Designado Codigo])</f>
        <v>01.83.02.00.03</v>
      </c>
    </row>
    <row r="464" spans="1:19">
      <c r="A464" s="53" t="s">
        <v>3049</v>
      </c>
      <c r="B464" s="53" t="s">
        <v>2626</v>
      </c>
      <c r="C464" s="53" t="s">
        <v>3098</v>
      </c>
      <c r="D464" s="53" t="str">
        <f>Tabla15[[#This Row],[cedula]]&amp;Tabla15[[#This Row],[prog]]&amp;LEFT(Tabla15[[#This Row],[tipo]],3)</f>
        <v>0310243854013FIJ</v>
      </c>
      <c r="E464" s="53" t="s">
        <v>31</v>
      </c>
      <c r="F464" s="53" t="s">
        <v>32</v>
      </c>
      <c r="G464" s="53" t="str">
        <f>_xlfn.XLOOKUP(Tabla15[[#This Row],[cedula]],Tabla8[Numero Documento],Tabla8[Lugar Designado])</f>
        <v>CENTRO DE LA CULTURA DE SANTIAGO</v>
      </c>
      <c r="H464" s="53" t="s">
        <v>11</v>
      </c>
      <c r="I464" s="62"/>
      <c r="J464" s="53" t="str">
        <f>_xlfn.XLOOKUP(Tabla15[[#This Row],[cargo]],Tabla612[CARGO],Tabla612[CATEGORIA DEL SERVIDOR],"FIJO")</f>
        <v>FIJO</v>
      </c>
      <c r="K464" s="53" t="str">
        <f>IF(ISTEXT(Tabla15[[#This Row],[CARRERA]]),Tabla15[[#This Row],[CARRERA]],Tabla15[[#This Row],[STATUS]])</f>
        <v>FIJO</v>
      </c>
      <c r="L464" s="63">
        <v>17710</v>
      </c>
      <c r="M464" s="67">
        <v>0</v>
      </c>
      <c r="N464" s="63">
        <v>538.38</v>
      </c>
      <c r="O464" s="63">
        <v>508.28</v>
      </c>
      <c r="P464" s="29">
        <f>ROUND(Tabla15[[#This Row],[sbruto]]-Tabla15[[#This Row],[sneto]]-Tabla15[[#This Row],[ISR]]-Tabla15[[#This Row],[SFS]]-Tabla15[[#This Row],[AFP]],2)</f>
        <v>725</v>
      </c>
      <c r="Q464" s="63">
        <v>15938.34</v>
      </c>
      <c r="R464" s="53" t="str">
        <f>_xlfn.XLOOKUP(Tabla15[[#This Row],[cedula]],Tabla8[Numero Documento],Tabla8[Gen])</f>
        <v>M</v>
      </c>
      <c r="S464" s="53" t="str">
        <f>_xlfn.XLOOKUP(Tabla15[[#This Row],[cedula]],Tabla8[Numero Documento],Tabla8[Lugar Designado Codigo])</f>
        <v>01.83.02.00.03</v>
      </c>
    </row>
    <row r="465" spans="1:19">
      <c r="A465" s="53" t="s">
        <v>3049</v>
      </c>
      <c r="B465" s="53" t="s">
        <v>1548</v>
      </c>
      <c r="C465" s="53" t="s">
        <v>3098</v>
      </c>
      <c r="D465" s="53" t="str">
        <f>Tabla15[[#This Row],[cedula]]&amp;Tabla15[[#This Row],[prog]]&amp;LEFT(Tabla15[[#This Row],[tipo]],3)</f>
        <v>0310243285713FIJ</v>
      </c>
      <c r="E465" s="53" t="s">
        <v>58</v>
      </c>
      <c r="F465" s="53" t="s">
        <v>59</v>
      </c>
      <c r="G465" s="53" t="str">
        <f>_xlfn.XLOOKUP(Tabla15[[#This Row],[cedula]],Tabla8[Numero Documento],Tabla8[Lugar Designado])</f>
        <v>CENTRO DE LA CULTURA DE SANTIAGO</v>
      </c>
      <c r="H465" s="53" t="s">
        <v>11</v>
      </c>
      <c r="I465" s="62" t="str">
        <f>_xlfn.XLOOKUP(Tabla15[[#This Row],[cedula]],TCARRERA[CEDULA],TCARRERA[CATEGORIA DEL SERVIDOR],"")</f>
        <v>CARRERA ADMINISTRATIVA</v>
      </c>
      <c r="J465" s="53" t="str">
        <f>_xlfn.XLOOKUP(Tabla15[[#This Row],[cargo]],Tabla612[CARGO],Tabla612[CATEGORIA DEL SERVIDOR],"FIJO")</f>
        <v>FIJO</v>
      </c>
      <c r="K465" s="53" t="str">
        <f>IF(ISTEXT(Tabla15[[#This Row],[CARRERA]]),Tabla15[[#This Row],[CARRERA]],Tabla15[[#This Row],[STATUS]])</f>
        <v>CARRERA ADMINISTRATIVA</v>
      </c>
      <c r="L465" s="63">
        <v>16500</v>
      </c>
      <c r="M465" s="67">
        <v>0</v>
      </c>
      <c r="N465" s="63">
        <v>501.6</v>
      </c>
      <c r="O465" s="63">
        <v>473.55</v>
      </c>
      <c r="P465" s="29">
        <f>ROUND(Tabla15[[#This Row],[sbruto]]-Tabla15[[#This Row],[sneto]]-Tabla15[[#This Row],[ISR]]-Tabla15[[#This Row],[SFS]]-Tabla15[[#This Row],[AFP]],2)</f>
        <v>1587.45</v>
      </c>
      <c r="Q465" s="63">
        <v>13937.4</v>
      </c>
      <c r="R465" s="53" t="str">
        <f>_xlfn.XLOOKUP(Tabla15[[#This Row],[cedula]],Tabla8[Numero Documento],Tabla8[Gen])</f>
        <v>F</v>
      </c>
      <c r="S465" s="53" t="str">
        <f>_xlfn.XLOOKUP(Tabla15[[#This Row],[cedula]],Tabla8[Numero Documento],Tabla8[Lugar Designado Codigo])</f>
        <v>01.83.02.00.03</v>
      </c>
    </row>
    <row r="466" spans="1:19">
      <c r="A466" s="53" t="s">
        <v>3049</v>
      </c>
      <c r="B466" s="53" t="s">
        <v>1557</v>
      </c>
      <c r="C466" s="53" t="s">
        <v>3098</v>
      </c>
      <c r="D466" s="53" t="str">
        <f>Tabla15[[#This Row],[cedula]]&amp;Tabla15[[#This Row],[prog]]&amp;LEFT(Tabla15[[#This Row],[tipo]],3)</f>
        <v>0950016992613FIJ</v>
      </c>
      <c r="E466" s="53" t="s">
        <v>61</v>
      </c>
      <c r="F466" s="53" t="s">
        <v>34</v>
      </c>
      <c r="G466" s="53" t="str">
        <f>_xlfn.XLOOKUP(Tabla15[[#This Row],[cedula]],Tabla8[Numero Documento],Tabla8[Lugar Designado])</f>
        <v>CENTRO DE LA CULTURA DE SANTIAGO</v>
      </c>
      <c r="H466" s="53" t="s">
        <v>11</v>
      </c>
      <c r="I466" s="62" t="str">
        <f>_xlfn.XLOOKUP(Tabla15[[#This Row],[cedula]],TCARRERA[CEDULA],TCARRERA[CATEGORIA DEL SERVIDOR],"")</f>
        <v>CARRERA ADMINISTRATIVA</v>
      </c>
      <c r="J466" s="53" t="str">
        <f>_xlfn.XLOOKUP(Tabla15[[#This Row],[cargo]],Tabla612[CARGO],Tabla612[CATEGORIA DEL SERVIDOR],"FIJO")</f>
        <v>FIJO</v>
      </c>
      <c r="K466" s="53" t="str">
        <f>IF(ISTEXT(Tabla15[[#This Row],[CARRERA]]),Tabla15[[#This Row],[CARRERA]],Tabla15[[#This Row],[STATUS]])</f>
        <v>CARRERA ADMINISTRATIVA</v>
      </c>
      <c r="L466" s="63">
        <v>16500</v>
      </c>
      <c r="M466" s="65">
        <v>0</v>
      </c>
      <c r="N466" s="63">
        <v>501.6</v>
      </c>
      <c r="O466" s="63">
        <v>473.55</v>
      </c>
      <c r="P466" s="29">
        <f>ROUND(Tabla15[[#This Row],[sbruto]]-Tabla15[[#This Row],[sneto]]-Tabla15[[#This Row],[ISR]]-Tabla15[[#This Row],[SFS]]-Tabla15[[#This Row],[AFP]],2)</f>
        <v>75</v>
      </c>
      <c r="Q466" s="63">
        <v>15449.85</v>
      </c>
      <c r="R466" s="53" t="str">
        <f>_xlfn.XLOOKUP(Tabla15[[#This Row],[cedula]],Tabla8[Numero Documento],Tabla8[Gen])</f>
        <v>F</v>
      </c>
      <c r="S466" s="53" t="str">
        <f>_xlfn.XLOOKUP(Tabla15[[#This Row],[cedula]],Tabla8[Numero Documento],Tabla8[Lugar Designado Codigo])</f>
        <v>01.83.02.00.03</v>
      </c>
    </row>
    <row r="467" spans="1:19">
      <c r="A467" s="53" t="s">
        <v>3049</v>
      </c>
      <c r="B467" s="53" t="s">
        <v>1559</v>
      </c>
      <c r="C467" s="53" t="s">
        <v>3098</v>
      </c>
      <c r="D467" s="53" t="str">
        <f>Tabla15[[#This Row],[cedula]]&amp;Tabla15[[#This Row],[prog]]&amp;LEFT(Tabla15[[#This Row],[tipo]],3)</f>
        <v>0310004856413FIJ</v>
      </c>
      <c r="E467" s="53" t="s">
        <v>64</v>
      </c>
      <c r="F467" s="53" t="s">
        <v>34</v>
      </c>
      <c r="G467" s="53" t="str">
        <f>_xlfn.XLOOKUP(Tabla15[[#This Row],[cedula]],Tabla8[Numero Documento],Tabla8[Lugar Designado])</f>
        <v>CENTRO DE LA CULTURA DE SANTIAGO</v>
      </c>
      <c r="H467" s="53" t="s">
        <v>11</v>
      </c>
      <c r="I467" s="62" t="str">
        <f>_xlfn.XLOOKUP(Tabla15[[#This Row],[cedula]],TCARRERA[CEDULA],TCARRERA[CATEGORIA DEL SERVIDOR],"")</f>
        <v>CARRERA ADMINISTRATIVA</v>
      </c>
      <c r="J467" s="53" t="str">
        <f>_xlfn.XLOOKUP(Tabla15[[#This Row],[cargo]],Tabla612[CARGO],Tabla612[CATEGORIA DEL SERVIDOR],"FIJO")</f>
        <v>FIJO</v>
      </c>
      <c r="K467" s="53" t="str">
        <f>IF(ISTEXT(Tabla15[[#This Row],[CARRERA]]),Tabla15[[#This Row],[CARRERA]],Tabla15[[#This Row],[STATUS]])</f>
        <v>CARRERA ADMINISTRATIVA</v>
      </c>
      <c r="L467" s="63">
        <v>16500</v>
      </c>
      <c r="M467" s="66">
        <v>0</v>
      </c>
      <c r="N467" s="63">
        <v>501.6</v>
      </c>
      <c r="O467" s="63">
        <v>473.55</v>
      </c>
      <c r="P467" s="29">
        <f>ROUND(Tabla15[[#This Row],[sbruto]]-Tabla15[[#This Row],[sneto]]-Tabla15[[#This Row],[ISR]]-Tabla15[[#This Row],[SFS]]-Tabla15[[#This Row],[AFP]],2)</f>
        <v>75</v>
      </c>
      <c r="Q467" s="63">
        <v>15449.85</v>
      </c>
      <c r="R467" s="53" t="str">
        <f>_xlfn.XLOOKUP(Tabla15[[#This Row],[cedula]],Tabla8[Numero Documento],Tabla8[Gen])</f>
        <v>M</v>
      </c>
      <c r="S467" s="53" t="str">
        <f>_xlfn.XLOOKUP(Tabla15[[#This Row],[cedula]],Tabla8[Numero Documento],Tabla8[Lugar Designado Codigo])</f>
        <v>01.83.02.00.03</v>
      </c>
    </row>
    <row r="468" spans="1:19">
      <c r="A468" s="53" t="s">
        <v>3049</v>
      </c>
      <c r="B468" s="53" t="s">
        <v>2583</v>
      </c>
      <c r="C468" s="53" t="s">
        <v>3098</v>
      </c>
      <c r="D468" s="53" t="str">
        <f>Tabla15[[#This Row],[cedula]]&amp;Tabla15[[#This Row],[prog]]&amp;LEFT(Tabla15[[#This Row],[tipo]],3)</f>
        <v>0310418364913FIJ</v>
      </c>
      <c r="E468" s="53" t="s">
        <v>23</v>
      </c>
      <c r="F468" s="53" t="s">
        <v>24</v>
      </c>
      <c r="G468" s="53" t="str">
        <f>_xlfn.XLOOKUP(Tabla15[[#This Row],[cedula]],Tabla8[Numero Documento],Tabla8[Lugar Designado])</f>
        <v>CENTRO DE LA CULTURA DE SANTIAGO</v>
      </c>
      <c r="H468" s="53" t="s">
        <v>11</v>
      </c>
      <c r="I468" s="62"/>
      <c r="J468" s="53" t="str">
        <f>_xlfn.XLOOKUP(Tabla15[[#This Row],[cargo]],Tabla612[CARGO],Tabla612[CATEGORIA DEL SERVIDOR],"FIJO")</f>
        <v>FIJO</v>
      </c>
      <c r="K468" s="53" t="str">
        <f>IF(ISTEXT(Tabla15[[#This Row],[CARRERA]]),Tabla15[[#This Row],[CARRERA]],Tabla15[[#This Row],[STATUS]])</f>
        <v>FIJO</v>
      </c>
      <c r="L468" s="63">
        <v>16500</v>
      </c>
      <c r="M468" s="65">
        <v>0</v>
      </c>
      <c r="N468" s="63">
        <v>501.6</v>
      </c>
      <c r="O468" s="63">
        <v>473.55</v>
      </c>
      <c r="P468" s="29">
        <f>ROUND(Tabla15[[#This Row],[sbruto]]-Tabla15[[#This Row],[sneto]]-Tabla15[[#This Row],[ISR]]-Tabla15[[#This Row],[SFS]]-Tabla15[[#This Row],[AFP]],2)</f>
        <v>75</v>
      </c>
      <c r="Q468" s="63">
        <v>15449.85</v>
      </c>
      <c r="R468" s="53" t="str">
        <f>_xlfn.XLOOKUP(Tabla15[[#This Row],[cedula]],Tabla8[Numero Documento],Tabla8[Gen])</f>
        <v>F</v>
      </c>
      <c r="S468" s="53" t="str">
        <f>_xlfn.XLOOKUP(Tabla15[[#This Row],[cedula]],Tabla8[Numero Documento],Tabla8[Lugar Designado Codigo])</f>
        <v>01.83.02.00.03</v>
      </c>
    </row>
    <row r="469" spans="1:19">
      <c r="A469" s="53" t="s">
        <v>3049</v>
      </c>
      <c r="B469" s="53" t="s">
        <v>2588</v>
      </c>
      <c r="C469" s="53" t="s">
        <v>3098</v>
      </c>
      <c r="D469" s="53" t="str">
        <f>Tabla15[[#This Row],[cedula]]&amp;Tabla15[[#This Row],[prog]]&amp;LEFT(Tabla15[[#This Row],[tipo]],3)</f>
        <v>0310324892213FIJ</v>
      </c>
      <c r="E469" s="53" t="s">
        <v>1276</v>
      </c>
      <c r="F469" s="53" t="s">
        <v>1277</v>
      </c>
      <c r="G469" s="53" t="str">
        <f>_xlfn.XLOOKUP(Tabla15[[#This Row],[cedula]],Tabla8[Numero Documento],Tabla8[Lugar Designado])</f>
        <v>CENTRO DE LA CULTURA DE SANTIAGO</v>
      </c>
      <c r="H469" s="53" t="s">
        <v>11</v>
      </c>
      <c r="I469" s="62"/>
      <c r="J469" s="53" t="str">
        <f>_xlfn.XLOOKUP(Tabla15[[#This Row],[cargo]],Tabla612[CARGO],Tabla612[CATEGORIA DEL SERVIDOR],"FIJO")</f>
        <v>FIJO</v>
      </c>
      <c r="K469" s="53" t="str">
        <f>IF(ISTEXT(Tabla15[[#This Row],[CARRERA]]),Tabla15[[#This Row],[CARRERA]],Tabla15[[#This Row],[STATUS]])</f>
        <v>FIJO</v>
      </c>
      <c r="L469" s="63">
        <v>16500</v>
      </c>
      <c r="M469" s="65">
        <v>0</v>
      </c>
      <c r="N469" s="63">
        <v>501.6</v>
      </c>
      <c r="O469" s="63">
        <v>473.55</v>
      </c>
      <c r="P469" s="29">
        <f>ROUND(Tabla15[[#This Row],[sbruto]]-Tabla15[[#This Row],[sneto]]-Tabla15[[#This Row],[ISR]]-Tabla15[[#This Row],[SFS]]-Tabla15[[#This Row],[AFP]],2)</f>
        <v>25</v>
      </c>
      <c r="Q469" s="63">
        <v>15499.85</v>
      </c>
      <c r="R469" s="53" t="str">
        <f>_xlfn.XLOOKUP(Tabla15[[#This Row],[cedula]],Tabla8[Numero Documento],Tabla8[Gen])</f>
        <v>M</v>
      </c>
      <c r="S469" s="53" t="str">
        <f>_xlfn.XLOOKUP(Tabla15[[#This Row],[cedula]],Tabla8[Numero Documento],Tabla8[Lugar Designado Codigo])</f>
        <v>01.83.02.00.03</v>
      </c>
    </row>
    <row r="470" spans="1:19">
      <c r="A470" s="53" t="s">
        <v>3049</v>
      </c>
      <c r="B470" s="53" t="s">
        <v>2652</v>
      </c>
      <c r="C470" s="53" t="s">
        <v>3098</v>
      </c>
      <c r="D470" s="53" t="str">
        <f>Tabla15[[#This Row],[cedula]]&amp;Tabla15[[#This Row],[prog]]&amp;LEFT(Tabla15[[#This Row],[tipo]],3)</f>
        <v>0310215662113FIJ</v>
      </c>
      <c r="E470" s="53" t="s">
        <v>41</v>
      </c>
      <c r="F470" s="53" t="s">
        <v>24</v>
      </c>
      <c r="G470" s="53" t="str">
        <f>_xlfn.XLOOKUP(Tabla15[[#This Row],[cedula]],Tabla8[Numero Documento],Tabla8[Lugar Designado])</f>
        <v>CENTRO DE LA CULTURA DE SANTIAGO</v>
      </c>
      <c r="H470" s="53" t="s">
        <v>11</v>
      </c>
      <c r="I470" s="62"/>
      <c r="J470" s="53" t="str">
        <f>_xlfn.XLOOKUP(Tabla15[[#This Row],[cargo]],Tabla612[CARGO],Tabla612[CATEGORIA DEL SERVIDOR],"FIJO")</f>
        <v>FIJO</v>
      </c>
      <c r="K470" s="53" t="str">
        <f>IF(ISTEXT(Tabla15[[#This Row],[CARRERA]]),Tabla15[[#This Row],[CARRERA]],Tabla15[[#This Row],[STATUS]])</f>
        <v>FIJO</v>
      </c>
      <c r="L470" s="63">
        <v>16500</v>
      </c>
      <c r="M470" s="67">
        <v>0</v>
      </c>
      <c r="N470" s="63">
        <v>501.6</v>
      </c>
      <c r="O470" s="63">
        <v>473.55</v>
      </c>
      <c r="P470" s="29">
        <f>ROUND(Tabla15[[#This Row],[sbruto]]-Tabla15[[#This Row],[sneto]]-Tabla15[[#This Row],[ISR]]-Tabla15[[#This Row],[SFS]]-Tabla15[[#This Row],[AFP]],2)</f>
        <v>375</v>
      </c>
      <c r="Q470" s="63">
        <v>15149.85</v>
      </c>
      <c r="R470" s="53" t="str">
        <f>_xlfn.XLOOKUP(Tabla15[[#This Row],[cedula]],Tabla8[Numero Documento],Tabla8[Gen])</f>
        <v>M</v>
      </c>
      <c r="S470" s="53" t="str">
        <f>_xlfn.XLOOKUP(Tabla15[[#This Row],[cedula]],Tabla8[Numero Documento],Tabla8[Lugar Designado Codigo])</f>
        <v>01.83.02.00.03</v>
      </c>
    </row>
    <row r="471" spans="1:19">
      <c r="A471" s="53" t="s">
        <v>3049</v>
      </c>
      <c r="B471" s="53" t="s">
        <v>2653</v>
      </c>
      <c r="C471" s="53" t="s">
        <v>3098</v>
      </c>
      <c r="D471" s="53" t="str">
        <f>Tabla15[[#This Row],[cedula]]&amp;Tabla15[[#This Row],[prog]]&amp;LEFT(Tabla15[[#This Row],[tipo]],3)</f>
        <v>0310114763913FIJ</v>
      </c>
      <c r="E471" s="53" t="s">
        <v>3353</v>
      </c>
      <c r="F471" s="53" t="s">
        <v>43</v>
      </c>
      <c r="G471" s="53" t="str">
        <f>_xlfn.XLOOKUP(Tabla15[[#This Row],[cedula]],Tabla8[Numero Documento],Tabla8[Lugar Designado])</f>
        <v>CENTRO DE LA CULTURA DE SANTIAGO</v>
      </c>
      <c r="H471" s="53" t="s">
        <v>11</v>
      </c>
      <c r="I471" s="62"/>
      <c r="J471" s="53" t="str">
        <f>_xlfn.XLOOKUP(Tabla15[[#This Row],[cargo]],Tabla612[CARGO],Tabla612[CATEGORIA DEL SERVIDOR],"FIJO")</f>
        <v>FIJO</v>
      </c>
      <c r="K471" s="53" t="str">
        <f>IF(ISTEXT(Tabla15[[#This Row],[CARRERA]]),Tabla15[[#This Row],[CARRERA]],Tabla15[[#This Row],[STATUS]])</f>
        <v>FIJO</v>
      </c>
      <c r="L471" s="63">
        <v>16500</v>
      </c>
      <c r="M471" s="65">
        <v>0</v>
      </c>
      <c r="N471" s="63">
        <v>501.6</v>
      </c>
      <c r="O471" s="63">
        <v>473.55</v>
      </c>
      <c r="P471" s="29">
        <f>ROUND(Tabla15[[#This Row],[sbruto]]-Tabla15[[#This Row],[sneto]]-Tabla15[[#This Row],[ISR]]-Tabla15[[#This Row],[SFS]]-Tabla15[[#This Row],[AFP]],2)</f>
        <v>375</v>
      </c>
      <c r="Q471" s="63">
        <v>15149.85</v>
      </c>
      <c r="R471" s="53" t="str">
        <f>_xlfn.XLOOKUP(Tabla15[[#This Row],[cedula]],Tabla8[Numero Documento],Tabla8[Gen])</f>
        <v>M</v>
      </c>
      <c r="S471" s="53" t="str">
        <f>_xlfn.XLOOKUP(Tabla15[[#This Row],[cedula]],Tabla8[Numero Documento],Tabla8[Lugar Designado Codigo])</f>
        <v>01.83.02.00.03</v>
      </c>
    </row>
    <row r="472" spans="1:19">
      <c r="A472" s="53" t="s">
        <v>3049</v>
      </c>
      <c r="B472" s="53" t="s">
        <v>2564</v>
      </c>
      <c r="C472" s="53" t="s">
        <v>3098</v>
      </c>
      <c r="D472" s="53" t="str">
        <f>Tabla15[[#This Row],[cedula]]&amp;Tabla15[[#This Row],[prog]]&amp;LEFT(Tabla15[[#This Row],[tipo]],3)</f>
        <v>0310155273913FIJ</v>
      </c>
      <c r="E472" s="53" t="s">
        <v>21</v>
      </c>
      <c r="F472" s="53" t="s">
        <v>22</v>
      </c>
      <c r="G472" s="53" t="str">
        <f>_xlfn.XLOOKUP(Tabla15[[#This Row],[cedula]],Tabla8[Numero Documento],Tabla8[Lugar Designado])</f>
        <v>CENTRO DE LA CULTURA DE SANTIAGO</v>
      </c>
      <c r="H472" s="53" t="s">
        <v>11</v>
      </c>
      <c r="I472" s="62"/>
      <c r="J472" s="53" t="str">
        <f>_xlfn.XLOOKUP(Tabla15[[#This Row],[cargo]],Tabla612[CARGO],Tabla612[CATEGORIA DEL SERVIDOR],"FIJO")</f>
        <v>ESTATUTO SIMPLIFICADO</v>
      </c>
      <c r="K472" s="53" t="str">
        <f>IF(ISTEXT(Tabla15[[#This Row],[CARRERA]]),Tabla15[[#This Row],[CARRERA]],Tabla15[[#This Row],[STATUS]])</f>
        <v>ESTATUTO SIMPLIFICADO</v>
      </c>
      <c r="L472" s="63">
        <v>15000</v>
      </c>
      <c r="M472" s="65">
        <v>0</v>
      </c>
      <c r="N472" s="63">
        <v>456</v>
      </c>
      <c r="O472" s="63">
        <v>430.5</v>
      </c>
      <c r="P472" s="29">
        <f>ROUND(Tabla15[[#This Row],[sbruto]]-Tabla15[[#This Row],[sneto]]-Tabla15[[#This Row],[ISR]]-Tabla15[[#This Row],[SFS]]-Tabla15[[#This Row],[AFP]],2)</f>
        <v>375</v>
      </c>
      <c r="Q472" s="63">
        <v>13738.5</v>
      </c>
      <c r="R472" s="53" t="str">
        <f>_xlfn.XLOOKUP(Tabla15[[#This Row],[cedula]],Tabla8[Numero Documento],Tabla8[Gen])</f>
        <v>M</v>
      </c>
      <c r="S472" s="53" t="str">
        <f>_xlfn.XLOOKUP(Tabla15[[#This Row],[cedula]],Tabla8[Numero Documento],Tabla8[Lugar Designado Codigo])</f>
        <v>01.83.02.00.03</v>
      </c>
    </row>
    <row r="473" spans="1:19">
      <c r="A473" s="53" t="s">
        <v>3049</v>
      </c>
      <c r="B473" s="53" t="s">
        <v>1534</v>
      </c>
      <c r="C473" s="53" t="s">
        <v>3098</v>
      </c>
      <c r="D473" s="53" t="str">
        <f>Tabla15[[#This Row],[cedula]]&amp;Tabla15[[#This Row],[prog]]&amp;LEFT(Tabla15[[#This Row],[tipo]],3)</f>
        <v>0310216583813FIJ</v>
      </c>
      <c r="E473" s="53" t="s">
        <v>37</v>
      </c>
      <c r="F473" s="53" t="s">
        <v>38</v>
      </c>
      <c r="G473" s="53" t="str">
        <f>_xlfn.XLOOKUP(Tabla15[[#This Row],[cedula]],Tabla8[Numero Documento],Tabla8[Lugar Designado])</f>
        <v>CENTRO DE LA CULTURA DE SANTIAGO</v>
      </c>
      <c r="H473" s="53" t="s">
        <v>11</v>
      </c>
      <c r="I473" s="62" t="str">
        <f>_xlfn.XLOOKUP(Tabla15[[#This Row],[cedula]],TCARRERA[CEDULA],TCARRERA[CATEGORIA DEL SERVIDOR],"")</f>
        <v>CARRERA ADMINISTRATIVA</v>
      </c>
      <c r="J473" s="53" t="str">
        <f>_xlfn.XLOOKUP(Tabla15[[#This Row],[cargo]],Tabla612[CARGO],Tabla612[CATEGORIA DEL SERVIDOR],"FIJO")</f>
        <v>FIJO</v>
      </c>
      <c r="K473" s="53" t="str">
        <f>IF(ISTEXT(Tabla15[[#This Row],[CARRERA]]),Tabla15[[#This Row],[CARRERA]],Tabla15[[#This Row],[STATUS]])</f>
        <v>CARRERA ADMINISTRATIVA</v>
      </c>
      <c r="L473" s="63">
        <v>14850</v>
      </c>
      <c r="M473" s="65">
        <v>0</v>
      </c>
      <c r="N473" s="63">
        <v>451.44</v>
      </c>
      <c r="O473" s="63">
        <v>426.2</v>
      </c>
      <c r="P473" s="29">
        <f>ROUND(Tabla15[[#This Row],[sbruto]]-Tabla15[[#This Row],[sneto]]-Tabla15[[#This Row],[ISR]]-Tabla15[[#This Row],[SFS]]-Tabla15[[#This Row],[AFP]],2)</f>
        <v>475</v>
      </c>
      <c r="Q473" s="63">
        <v>13497.36</v>
      </c>
      <c r="R473" s="53" t="str">
        <f>_xlfn.XLOOKUP(Tabla15[[#This Row],[cedula]],Tabla8[Numero Documento],Tabla8[Gen])</f>
        <v>M</v>
      </c>
      <c r="S473" s="53" t="str">
        <f>_xlfn.XLOOKUP(Tabla15[[#This Row],[cedula]],Tabla8[Numero Documento],Tabla8[Lugar Designado Codigo])</f>
        <v>01.83.02.00.03</v>
      </c>
    </row>
    <row r="474" spans="1:19">
      <c r="A474" s="53" t="s">
        <v>3049</v>
      </c>
      <c r="B474" s="53" t="s">
        <v>2601</v>
      </c>
      <c r="C474" s="53" t="s">
        <v>3098</v>
      </c>
      <c r="D474" s="53" t="str">
        <f>Tabla15[[#This Row],[cedula]]&amp;Tabla15[[#This Row],[prog]]&amp;LEFT(Tabla15[[#This Row],[tipo]],3)</f>
        <v>4020892351213FIJ</v>
      </c>
      <c r="E474" s="53" t="s">
        <v>1161</v>
      </c>
      <c r="F474" s="53" t="s">
        <v>42</v>
      </c>
      <c r="G474" s="53" t="str">
        <f>_xlfn.XLOOKUP(Tabla15[[#This Row],[cedula]],Tabla8[Numero Documento],Tabla8[Lugar Designado])</f>
        <v>CENTRO DE LA CULTURA DE SANTIAGO</v>
      </c>
      <c r="H474" s="53" t="s">
        <v>11</v>
      </c>
      <c r="I474" s="62"/>
      <c r="J474" s="53" t="str">
        <f>_xlfn.XLOOKUP(Tabla15[[#This Row],[cargo]],Tabla612[CARGO],Tabla612[CATEGORIA DEL SERVIDOR],"FIJO")</f>
        <v>ESTATUTO SIMPLIFICADO</v>
      </c>
      <c r="K474" s="53" t="str">
        <f>IF(ISTEXT(Tabla15[[#This Row],[CARRERA]]),Tabla15[[#This Row],[CARRERA]],Tabla15[[#This Row],[STATUS]])</f>
        <v>ESTATUTO SIMPLIFICADO</v>
      </c>
      <c r="L474" s="63">
        <v>13200</v>
      </c>
      <c r="M474" s="67">
        <v>0</v>
      </c>
      <c r="N474" s="63">
        <v>401.28</v>
      </c>
      <c r="O474" s="63">
        <v>378.84</v>
      </c>
      <c r="P474" s="29">
        <f>ROUND(Tabla15[[#This Row],[sbruto]]-Tabla15[[#This Row],[sneto]]-Tabla15[[#This Row],[ISR]]-Tabla15[[#This Row],[SFS]]-Tabla15[[#This Row],[AFP]],2)</f>
        <v>25</v>
      </c>
      <c r="Q474" s="63">
        <v>12394.88</v>
      </c>
      <c r="R474" s="53" t="str">
        <f>_xlfn.XLOOKUP(Tabla15[[#This Row],[cedula]],Tabla8[Numero Documento],Tabla8[Gen])</f>
        <v>M</v>
      </c>
      <c r="S474" s="53" t="str">
        <f>_xlfn.XLOOKUP(Tabla15[[#This Row],[cedula]],Tabla8[Numero Documento],Tabla8[Lugar Designado Codigo])</f>
        <v>01.83.02.00.03</v>
      </c>
    </row>
    <row r="475" spans="1:19">
      <c r="A475" s="53" t="s">
        <v>3049</v>
      </c>
      <c r="B475" s="53" t="s">
        <v>2651</v>
      </c>
      <c r="C475" s="53" t="s">
        <v>3098</v>
      </c>
      <c r="D475" s="53" t="str">
        <f>Tabla15[[#This Row],[cedula]]&amp;Tabla15[[#This Row],[prog]]&amp;LEFT(Tabla15[[#This Row],[tipo]],3)</f>
        <v>0310081644013FIJ</v>
      </c>
      <c r="E475" s="53" t="s">
        <v>1854</v>
      </c>
      <c r="F475" s="53" t="s">
        <v>22</v>
      </c>
      <c r="G475" s="53" t="str">
        <f>_xlfn.XLOOKUP(Tabla15[[#This Row],[cedula]],Tabla8[Numero Documento],Tabla8[Lugar Designado])</f>
        <v>CENTRO DE LA CULTURA DE SANTIAGO</v>
      </c>
      <c r="H475" s="53" t="s">
        <v>11</v>
      </c>
      <c r="I475" s="62"/>
      <c r="J475" s="53" t="str">
        <f>_xlfn.XLOOKUP(Tabla15[[#This Row],[cargo]],Tabla612[CARGO],Tabla612[CATEGORIA DEL SERVIDOR],"FIJO")</f>
        <v>ESTATUTO SIMPLIFICADO</v>
      </c>
      <c r="K475" s="53" t="str">
        <f>IF(ISTEXT(Tabla15[[#This Row],[CARRERA]]),Tabla15[[#This Row],[CARRERA]],Tabla15[[#This Row],[STATUS]])</f>
        <v>ESTATUTO SIMPLIFICADO</v>
      </c>
      <c r="L475" s="63">
        <v>11400</v>
      </c>
      <c r="M475" s="65">
        <v>0</v>
      </c>
      <c r="N475" s="63">
        <v>346.56</v>
      </c>
      <c r="O475" s="63">
        <v>327.18</v>
      </c>
      <c r="P475" s="29">
        <f>ROUND(Tabla15[[#This Row],[sbruto]]-Tabla15[[#This Row],[sneto]]-Tabla15[[#This Row],[ISR]]-Tabla15[[#This Row],[SFS]]-Tabla15[[#This Row],[AFP]],2)</f>
        <v>25</v>
      </c>
      <c r="Q475" s="63">
        <v>10701.26</v>
      </c>
      <c r="R475" s="53" t="str">
        <f>_xlfn.XLOOKUP(Tabla15[[#This Row],[cedula]],Tabla8[Numero Documento],Tabla8[Gen])</f>
        <v>M</v>
      </c>
      <c r="S475" s="53" t="str">
        <f>_xlfn.XLOOKUP(Tabla15[[#This Row],[cedula]],Tabla8[Numero Documento],Tabla8[Lugar Designado Codigo])</f>
        <v>01.83.02.00.03</v>
      </c>
    </row>
    <row r="476" spans="1:19">
      <c r="A476" s="53" t="s">
        <v>3049</v>
      </c>
      <c r="B476" s="53" t="s">
        <v>1539</v>
      </c>
      <c r="C476" s="53" t="s">
        <v>3098</v>
      </c>
      <c r="D476" s="53" t="str">
        <f>Tabla15[[#This Row],[cedula]]&amp;Tabla15[[#This Row],[prog]]&amp;LEFT(Tabla15[[#This Row],[tipo]],3)</f>
        <v>0310089193013FIJ</v>
      </c>
      <c r="E476" s="53" t="s">
        <v>50</v>
      </c>
      <c r="F476" s="53" t="s">
        <v>8</v>
      </c>
      <c r="G476" s="53" t="str">
        <f>_xlfn.XLOOKUP(Tabla15[[#This Row],[cedula]],Tabla8[Numero Documento],Tabla8[Lugar Designado])</f>
        <v>CENTRO DE LA CULTURA DE SANTIAGO</v>
      </c>
      <c r="H476" s="53" t="s">
        <v>11</v>
      </c>
      <c r="I476" s="62" t="str">
        <f>_xlfn.XLOOKUP(Tabla15[[#This Row],[cedula]],TCARRERA[CEDULA],TCARRERA[CATEGORIA DEL SERVIDOR],"")</f>
        <v>CARRERA ADMINISTRATIVA</v>
      </c>
      <c r="J476" s="53" t="str">
        <f>_xlfn.XLOOKUP(Tabla15[[#This Row],[cargo]],Tabla612[CARGO],Tabla612[CATEGORIA DEL SERVIDOR],"FIJO")</f>
        <v>ESTATUTO SIMPLIFICADO</v>
      </c>
      <c r="K476" s="53" t="str">
        <f>IF(ISTEXT(Tabla15[[#This Row],[CARRERA]]),Tabla15[[#This Row],[CARRERA]],Tabla15[[#This Row],[STATUS]])</f>
        <v>CARRERA ADMINISTRATIVA</v>
      </c>
      <c r="L476" s="63">
        <v>11000</v>
      </c>
      <c r="M476" s="65">
        <v>0</v>
      </c>
      <c r="N476" s="63">
        <v>334.4</v>
      </c>
      <c r="O476" s="63">
        <v>315.7</v>
      </c>
      <c r="P476" s="29">
        <f>ROUND(Tabla15[[#This Row],[sbruto]]-Tabla15[[#This Row],[sneto]]-Tabla15[[#This Row],[ISR]]-Tabla15[[#This Row],[SFS]]-Tabla15[[#This Row],[AFP]],2)</f>
        <v>375</v>
      </c>
      <c r="Q476" s="63">
        <v>9974.9</v>
      </c>
      <c r="R476" s="53" t="str">
        <f>_xlfn.XLOOKUP(Tabla15[[#This Row],[cedula]],Tabla8[Numero Documento],Tabla8[Gen])</f>
        <v>F</v>
      </c>
      <c r="S476" s="53" t="str">
        <f>_xlfn.XLOOKUP(Tabla15[[#This Row],[cedula]],Tabla8[Numero Documento],Tabla8[Lugar Designado Codigo])</f>
        <v>01.83.02.00.03</v>
      </c>
    </row>
    <row r="477" spans="1:19">
      <c r="A477" s="53" t="s">
        <v>3049</v>
      </c>
      <c r="B477" s="53" t="s">
        <v>2595</v>
      </c>
      <c r="C477" s="53" t="s">
        <v>3098</v>
      </c>
      <c r="D477" s="53" t="str">
        <f>Tabla15[[#This Row],[cedula]]&amp;Tabla15[[#This Row],[prog]]&amp;LEFT(Tabla15[[#This Row],[tipo]],3)</f>
        <v>0310306278613FIJ</v>
      </c>
      <c r="E477" s="53" t="s">
        <v>26</v>
      </c>
      <c r="F477" s="53" t="s">
        <v>27</v>
      </c>
      <c r="G477" s="53" t="str">
        <f>_xlfn.XLOOKUP(Tabla15[[#This Row],[cedula]],Tabla8[Numero Documento],Tabla8[Lugar Designado])</f>
        <v>CENTRO DE LA CULTURA DE SANTIAGO</v>
      </c>
      <c r="H477" s="53" t="s">
        <v>11</v>
      </c>
      <c r="I477" s="62"/>
      <c r="J477" s="53" t="str">
        <f>_xlfn.XLOOKUP(Tabla15[[#This Row],[cargo]],Tabla612[CARGO],Tabla612[CATEGORIA DEL SERVIDOR],"FIJO")</f>
        <v>ESTATUTO SIMPLIFICADO</v>
      </c>
      <c r="K477" s="53" t="str">
        <f>IF(ISTEXT(Tabla15[[#This Row],[CARRERA]]),Tabla15[[#This Row],[CARRERA]],Tabla15[[#This Row],[STATUS]])</f>
        <v>ESTATUTO SIMPLIFICADO</v>
      </c>
      <c r="L477" s="63">
        <v>11000</v>
      </c>
      <c r="M477" s="67">
        <v>0</v>
      </c>
      <c r="N477" s="63">
        <v>334.4</v>
      </c>
      <c r="O477" s="63">
        <v>315.7</v>
      </c>
      <c r="P477" s="29">
        <f>ROUND(Tabla15[[#This Row],[sbruto]]-Tabla15[[#This Row],[sneto]]-Tabla15[[#This Row],[ISR]]-Tabla15[[#This Row],[SFS]]-Tabla15[[#This Row],[AFP]],2)</f>
        <v>25</v>
      </c>
      <c r="Q477" s="63">
        <v>10324.9</v>
      </c>
      <c r="R477" s="53" t="str">
        <f>_xlfn.XLOOKUP(Tabla15[[#This Row],[cedula]],Tabla8[Numero Documento],Tabla8[Gen])</f>
        <v>M</v>
      </c>
      <c r="S477" s="53" t="str">
        <f>_xlfn.XLOOKUP(Tabla15[[#This Row],[cedula]],Tabla8[Numero Documento],Tabla8[Lugar Designado Codigo])</f>
        <v>01.83.02.00.03</v>
      </c>
    </row>
    <row r="478" spans="1:19">
      <c r="A478" s="53" t="s">
        <v>3049</v>
      </c>
      <c r="B478" s="53" t="s">
        <v>2642</v>
      </c>
      <c r="C478" s="53" t="s">
        <v>3098</v>
      </c>
      <c r="D478" s="53" t="str">
        <f>Tabla15[[#This Row],[cedula]]&amp;Tabla15[[#This Row],[prog]]&amp;LEFT(Tabla15[[#This Row],[tipo]],3)</f>
        <v>0310293202113FIJ</v>
      </c>
      <c r="E478" s="53" t="s">
        <v>35</v>
      </c>
      <c r="F478" s="53" t="s">
        <v>36</v>
      </c>
      <c r="G478" s="53" t="str">
        <f>_xlfn.XLOOKUP(Tabla15[[#This Row],[cedula]],Tabla8[Numero Documento],Tabla8[Lugar Designado])</f>
        <v>CENTRO DE LA CULTURA DE SANTIAGO</v>
      </c>
      <c r="H478" s="53" t="s">
        <v>11</v>
      </c>
      <c r="I478" s="62"/>
      <c r="J478" s="53" t="str">
        <f>_xlfn.XLOOKUP(Tabla15[[#This Row],[cargo]],Tabla612[CARGO],Tabla612[CATEGORIA DEL SERVIDOR],"FIJO")</f>
        <v>FIJO</v>
      </c>
      <c r="K478" s="53" t="str">
        <f>IF(ISTEXT(Tabla15[[#This Row],[CARRERA]]),Tabla15[[#This Row],[CARRERA]],Tabla15[[#This Row],[STATUS]])</f>
        <v>FIJO</v>
      </c>
      <c r="L478" s="63">
        <v>11000</v>
      </c>
      <c r="M478" s="65">
        <v>0</v>
      </c>
      <c r="N478" s="63">
        <v>334.4</v>
      </c>
      <c r="O478" s="63">
        <v>315.7</v>
      </c>
      <c r="P478" s="29">
        <f>ROUND(Tabla15[[#This Row],[sbruto]]-Tabla15[[#This Row],[sneto]]-Tabla15[[#This Row],[ISR]]-Tabla15[[#This Row],[SFS]]-Tabla15[[#This Row],[AFP]],2)</f>
        <v>25</v>
      </c>
      <c r="Q478" s="63">
        <v>10324.9</v>
      </c>
      <c r="R478" s="53" t="str">
        <f>_xlfn.XLOOKUP(Tabla15[[#This Row],[cedula]],Tabla8[Numero Documento],Tabla8[Gen])</f>
        <v>M</v>
      </c>
      <c r="S478" s="53" t="str">
        <f>_xlfn.XLOOKUP(Tabla15[[#This Row],[cedula]],Tabla8[Numero Documento],Tabla8[Lugar Designado Codigo])</f>
        <v>01.83.02.00.03</v>
      </c>
    </row>
    <row r="479" spans="1:19">
      <c r="A479" s="53" t="s">
        <v>3049</v>
      </c>
      <c r="B479" s="53" t="s">
        <v>2682</v>
      </c>
      <c r="C479" s="53" t="s">
        <v>3098</v>
      </c>
      <c r="D479" s="53" t="str">
        <f>Tabla15[[#This Row],[cedula]]&amp;Tabla15[[#This Row],[prog]]&amp;LEFT(Tabla15[[#This Row],[tipo]],3)</f>
        <v>0310185535513FIJ</v>
      </c>
      <c r="E479" s="53" t="s">
        <v>57</v>
      </c>
      <c r="F479" s="53" t="s">
        <v>8</v>
      </c>
      <c r="G479" s="53" t="str">
        <f>_xlfn.XLOOKUP(Tabla15[[#This Row],[cedula]],Tabla8[Numero Documento],Tabla8[Lugar Designado])</f>
        <v>CENTRO DE LA CULTURA DE SANTIAGO</v>
      </c>
      <c r="H479" s="53" t="s">
        <v>11</v>
      </c>
      <c r="I479" s="62"/>
      <c r="J479" s="53" t="str">
        <f>_xlfn.XLOOKUP(Tabla15[[#This Row],[cargo]],Tabla612[CARGO],Tabla612[CATEGORIA DEL SERVIDOR],"FIJO")</f>
        <v>ESTATUTO SIMPLIFICADO</v>
      </c>
      <c r="K479" s="53" t="str">
        <f>IF(ISTEXT(Tabla15[[#This Row],[CARRERA]]),Tabla15[[#This Row],[CARRERA]],Tabla15[[#This Row],[STATUS]])</f>
        <v>ESTATUTO SIMPLIFICADO</v>
      </c>
      <c r="L479" s="63">
        <v>11000</v>
      </c>
      <c r="M479" s="67">
        <v>0</v>
      </c>
      <c r="N479" s="63">
        <v>334.4</v>
      </c>
      <c r="O479" s="63">
        <v>315.7</v>
      </c>
      <c r="P479" s="29">
        <f>ROUND(Tabla15[[#This Row],[sbruto]]-Tabla15[[#This Row],[sneto]]-Tabla15[[#This Row],[ISR]]-Tabla15[[#This Row],[SFS]]-Tabla15[[#This Row],[AFP]],2)</f>
        <v>75</v>
      </c>
      <c r="Q479" s="63">
        <v>10274.9</v>
      </c>
      <c r="R479" s="53" t="str">
        <f>_xlfn.XLOOKUP(Tabla15[[#This Row],[cedula]],Tabla8[Numero Documento],Tabla8[Gen])</f>
        <v>F</v>
      </c>
      <c r="S479" s="53" t="str">
        <f>_xlfn.XLOOKUP(Tabla15[[#This Row],[cedula]],Tabla8[Numero Documento],Tabla8[Lugar Designado Codigo])</f>
        <v>01.83.02.00.03</v>
      </c>
    </row>
    <row r="480" spans="1:19">
      <c r="A480" s="53" t="s">
        <v>3049</v>
      </c>
      <c r="B480" s="53" t="s">
        <v>1561</v>
      </c>
      <c r="C480" s="53" t="s">
        <v>3098</v>
      </c>
      <c r="D480" s="53" t="str">
        <f>Tabla15[[#This Row],[cedula]]&amp;Tabla15[[#This Row],[prog]]&amp;LEFT(Tabla15[[#This Row],[tipo]],3)</f>
        <v>0310299011013FIJ</v>
      </c>
      <c r="E480" s="53" t="s">
        <v>65</v>
      </c>
      <c r="F480" s="53" t="s">
        <v>8</v>
      </c>
      <c r="G480" s="53" t="str">
        <f>_xlfn.XLOOKUP(Tabla15[[#This Row],[cedula]],Tabla8[Numero Documento],Tabla8[Lugar Designado])</f>
        <v>CENTRO DE LA CULTURA DE SANTIAGO</v>
      </c>
      <c r="H480" s="53" t="s">
        <v>11</v>
      </c>
      <c r="I480" s="62" t="str">
        <f>_xlfn.XLOOKUP(Tabla15[[#This Row],[cedula]],TCARRERA[CEDULA],TCARRERA[CATEGORIA DEL SERVIDOR],"")</f>
        <v>CARRERA ADMINISTRATIVA</v>
      </c>
      <c r="J480" s="53" t="str">
        <f>_xlfn.XLOOKUP(Tabla15[[#This Row],[cargo]],Tabla612[CARGO],Tabla612[CATEGORIA DEL SERVIDOR],"FIJO")</f>
        <v>ESTATUTO SIMPLIFICADO</v>
      </c>
      <c r="K480" s="53" t="str">
        <f>IF(ISTEXT(Tabla15[[#This Row],[CARRERA]]),Tabla15[[#This Row],[CARRERA]],Tabla15[[#This Row],[STATUS]])</f>
        <v>CARRERA ADMINISTRATIVA</v>
      </c>
      <c r="L480" s="63">
        <v>10000</v>
      </c>
      <c r="M480" s="65">
        <v>0</v>
      </c>
      <c r="N480" s="63">
        <v>304</v>
      </c>
      <c r="O480" s="63">
        <v>287</v>
      </c>
      <c r="P480" s="29">
        <f>ROUND(Tabla15[[#This Row],[sbruto]]-Tabla15[[#This Row],[sneto]]-Tabla15[[#This Row],[ISR]]-Tabla15[[#This Row],[SFS]]-Tabla15[[#This Row],[AFP]],2)</f>
        <v>1887.45</v>
      </c>
      <c r="Q480" s="63">
        <v>7521.55</v>
      </c>
      <c r="R480" s="53" t="str">
        <f>_xlfn.XLOOKUP(Tabla15[[#This Row],[cedula]],Tabla8[Numero Documento],Tabla8[Gen])</f>
        <v>F</v>
      </c>
      <c r="S480" s="53" t="str">
        <f>_xlfn.XLOOKUP(Tabla15[[#This Row],[cedula]],Tabla8[Numero Documento],Tabla8[Lugar Designado Codigo])</f>
        <v>01.83.02.00.03</v>
      </c>
    </row>
    <row r="481" spans="1:19">
      <c r="A481" s="53" t="s">
        <v>3049</v>
      </c>
      <c r="B481" s="53" t="s">
        <v>1564</v>
      </c>
      <c r="C481" s="53" t="s">
        <v>3098</v>
      </c>
      <c r="D481" s="53" t="str">
        <f>Tabla15[[#This Row],[cedula]]&amp;Tabla15[[#This Row],[prog]]&amp;LEFT(Tabla15[[#This Row],[tipo]],3)</f>
        <v>0310022102113FIJ</v>
      </c>
      <c r="E481" s="53" t="s">
        <v>68</v>
      </c>
      <c r="F481" s="53" t="s">
        <v>69</v>
      </c>
      <c r="G481" s="53" t="str">
        <f>_xlfn.XLOOKUP(Tabla15[[#This Row],[cedula]],Tabla8[Numero Documento],Tabla8[Lugar Designado])</f>
        <v>CENTRO DE LA CULTURA DE SANTIAGO</v>
      </c>
      <c r="H481" s="53" t="s">
        <v>11</v>
      </c>
      <c r="I481" s="62" t="str">
        <f>_xlfn.XLOOKUP(Tabla15[[#This Row],[cedula]],TCARRERA[CEDULA],TCARRERA[CATEGORIA DEL SERVIDOR],"")</f>
        <v>CARRERA ADMINISTRATIVA</v>
      </c>
      <c r="J481" s="53" t="str">
        <f>_xlfn.XLOOKUP(Tabla15[[#This Row],[cargo]],Tabla612[CARGO],Tabla612[CATEGORIA DEL SERVIDOR],"FIJO")</f>
        <v>FIJO</v>
      </c>
      <c r="K481" s="53" t="str">
        <f>IF(ISTEXT(Tabla15[[#This Row],[CARRERA]]),Tabla15[[#This Row],[CARRERA]],Tabla15[[#This Row],[STATUS]])</f>
        <v>CARRERA ADMINISTRATIVA</v>
      </c>
      <c r="L481" s="63">
        <v>10000</v>
      </c>
      <c r="M481" s="67">
        <v>0</v>
      </c>
      <c r="N481" s="63">
        <v>304</v>
      </c>
      <c r="O481" s="63">
        <v>287</v>
      </c>
      <c r="P481" s="29">
        <f>ROUND(Tabla15[[#This Row],[sbruto]]-Tabla15[[#This Row],[sneto]]-Tabla15[[#This Row],[ISR]]-Tabla15[[#This Row],[SFS]]-Tabla15[[#This Row],[AFP]],2)</f>
        <v>75</v>
      </c>
      <c r="Q481" s="63">
        <v>9334</v>
      </c>
      <c r="R481" s="53" t="str">
        <f>_xlfn.XLOOKUP(Tabla15[[#This Row],[cedula]],Tabla8[Numero Documento],Tabla8[Gen])</f>
        <v>F</v>
      </c>
      <c r="S481" s="53" t="str">
        <f>_xlfn.XLOOKUP(Tabla15[[#This Row],[cedula]],Tabla8[Numero Documento],Tabla8[Lugar Designado Codigo])</f>
        <v>01.83.02.00.03</v>
      </c>
    </row>
    <row r="482" spans="1:19">
      <c r="A482" s="53" t="s">
        <v>3049</v>
      </c>
      <c r="B482" s="53" t="s">
        <v>3380</v>
      </c>
      <c r="C482" s="53" t="s">
        <v>3098</v>
      </c>
      <c r="D482" s="53" t="str">
        <f>Tabla15[[#This Row],[cedula]]&amp;Tabla15[[#This Row],[prog]]&amp;LEFT(Tabla15[[#This Row],[tipo]],3)</f>
        <v>0310324821113FIJ</v>
      </c>
      <c r="E482" s="53" t="s">
        <v>3379</v>
      </c>
      <c r="F482" s="53" t="s">
        <v>69</v>
      </c>
      <c r="G482" s="53" t="str">
        <f>_xlfn.XLOOKUP(Tabla15[[#This Row],[cedula]],Tabla8[Numero Documento],Tabla8[Lugar Designado])</f>
        <v>CENTRO DE LA CULTURA DE SANTIAGO</v>
      </c>
      <c r="H482" s="53" t="s">
        <v>11</v>
      </c>
      <c r="I482" s="62"/>
      <c r="J482" s="53" t="str">
        <f>_xlfn.XLOOKUP(Tabla15[[#This Row],[cargo]],Tabla612[CARGO],Tabla612[CATEGORIA DEL SERVIDOR],"FIJO")</f>
        <v>FIJO</v>
      </c>
      <c r="K482" s="53" t="str">
        <f>IF(ISTEXT(Tabla15[[#This Row],[CARRERA]]),Tabla15[[#This Row],[CARRERA]],Tabla15[[#This Row],[STATUS]])</f>
        <v>FIJO</v>
      </c>
      <c r="L482" s="63">
        <v>10000</v>
      </c>
      <c r="M482" s="67">
        <v>0</v>
      </c>
      <c r="N482" s="63">
        <v>304</v>
      </c>
      <c r="O482" s="63">
        <v>287</v>
      </c>
      <c r="P482" s="29">
        <f>ROUND(Tabla15[[#This Row],[sbruto]]-Tabla15[[#This Row],[sneto]]-Tabla15[[#This Row],[ISR]]-Tabla15[[#This Row],[SFS]]-Tabla15[[#This Row],[AFP]],2)</f>
        <v>25</v>
      </c>
      <c r="Q482" s="63">
        <v>9384</v>
      </c>
      <c r="R482" s="53" t="str">
        <f>_xlfn.XLOOKUP(Tabla15[[#This Row],[cedula]],Tabla8[Numero Documento],Tabla8[Gen])</f>
        <v>F</v>
      </c>
      <c r="S482" s="53" t="str">
        <f>_xlfn.XLOOKUP(Tabla15[[#This Row],[cedula]],Tabla8[Numero Documento],Tabla8[Lugar Designado Codigo])</f>
        <v>01.83.02.00.03</v>
      </c>
    </row>
    <row r="483" spans="1:19">
      <c r="A483" s="53" t="s">
        <v>3049</v>
      </c>
      <c r="B483" s="53" t="s">
        <v>2562</v>
      </c>
      <c r="C483" s="53" t="s">
        <v>3098</v>
      </c>
      <c r="D483" s="53" t="str">
        <f>Tabla15[[#This Row],[cedula]]&amp;Tabla15[[#This Row],[prog]]&amp;LEFT(Tabla15[[#This Row],[tipo]],3)</f>
        <v>0310052992813FIJ</v>
      </c>
      <c r="E483" s="53" t="s">
        <v>19</v>
      </c>
      <c r="F483" s="53" t="s">
        <v>20</v>
      </c>
      <c r="G483" s="53" t="str">
        <f>_xlfn.XLOOKUP(Tabla15[[#This Row],[cedula]],Tabla8[Numero Documento],Tabla8[Lugar Designado])</f>
        <v>CENTRO DE LA CULTURA DE SANTIAGO</v>
      </c>
      <c r="H483" s="53" t="s">
        <v>11</v>
      </c>
      <c r="I483" s="62"/>
      <c r="J483" s="53" t="str">
        <f>_xlfn.XLOOKUP(Tabla15[[#This Row],[cargo]],Tabla612[CARGO],Tabla612[CATEGORIA DEL SERVIDOR],"FIJO")</f>
        <v>FIJO</v>
      </c>
      <c r="K483" s="53" t="str">
        <f>IF(ISTEXT(Tabla15[[#This Row],[CARRERA]]),Tabla15[[#This Row],[CARRERA]],Tabla15[[#This Row],[STATUS]])</f>
        <v>FIJO</v>
      </c>
      <c r="L483" s="63">
        <v>10000</v>
      </c>
      <c r="M483" s="65">
        <v>0</v>
      </c>
      <c r="N483" s="63">
        <v>304</v>
      </c>
      <c r="O483" s="63">
        <v>287</v>
      </c>
      <c r="P483" s="29">
        <f>ROUND(Tabla15[[#This Row],[sbruto]]-Tabla15[[#This Row],[sneto]]-Tabla15[[#This Row],[ISR]]-Tabla15[[#This Row],[SFS]]-Tabla15[[#This Row],[AFP]],2)</f>
        <v>125</v>
      </c>
      <c r="Q483" s="63">
        <v>9284</v>
      </c>
      <c r="R483" s="53" t="str">
        <f>_xlfn.XLOOKUP(Tabla15[[#This Row],[cedula]],Tabla8[Numero Documento],Tabla8[Gen])</f>
        <v>F</v>
      </c>
      <c r="S483" s="53" t="str">
        <f>_xlfn.XLOOKUP(Tabla15[[#This Row],[cedula]],Tabla8[Numero Documento],Tabla8[Lugar Designado Codigo])</f>
        <v>01.83.02.00.03</v>
      </c>
    </row>
    <row r="484" spans="1:19">
      <c r="A484" s="53" t="s">
        <v>3049</v>
      </c>
      <c r="B484" s="53" t="s">
        <v>2593</v>
      </c>
      <c r="C484" s="53" t="s">
        <v>3098</v>
      </c>
      <c r="D484" s="53" t="str">
        <f>Tabla15[[#This Row],[cedula]]&amp;Tabla15[[#This Row],[prog]]&amp;LEFT(Tabla15[[#This Row],[tipo]],3)</f>
        <v>0310152365613FIJ</v>
      </c>
      <c r="E484" s="53" t="s">
        <v>25</v>
      </c>
      <c r="F484" s="53" t="s">
        <v>8</v>
      </c>
      <c r="G484" s="53" t="str">
        <f>_xlfn.XLOOKUP(Tabla15[[#This Row],[cedula]],Tabla8[Numero Documento],Tabla8[Lugar Designado])</f>
        <v>CENTRO DE LA CULTURA DE SANTIAGO</v>
      </c>
      <c r="H484" s="53" t="s">
        <v>11</v>
      </c>
      <c r="I484" s="62"/>
      <c r="J484" s="53" t="str">
        <f>_xlfn.XLOOKUP(Tabla15[[#This Row],[cargo]],Tabla612[CARGO],Tabla612[CATEGORIA DEL SERVIDOR],"FIJO")</f>
        <v>ESTATUTO SIMPLIFICADO</v>
      </c>
      <c r="K484" s="53" t="str">
        <f>IF(ISTEXT(Tabla15[[#This Row],[CARRERA]]),Tabla15[[#This Row],[CARRERA]],Tabla15[[#This Row],[STATUS]])</f>
        <v>ESTATUTO SIMPLIFICADO</v>
      </c>
      <c r="L484" s="63">
        <v>10000</v>
      </c>
      <c r="M484" s="66">
        <v>0</v>
      </c>
      <c r="N484" s="63">
        <v>304</v>
      </c>
      <c r="O484" s="63">
        <v>287</v>
      </c>
      <c r="P484" s="29">
        <f>ROUND(Tabla15[[#This Row],[sbruto]]-Tabla15[[#This Row],[sneto]]-Tabla15[[#This Row],[ISR]]-Tabla15[[#This Row],[SFS]]-Tabla15[[#This Row],[AFP]],2)</f>
        <v>75</v>
      </c>
      <c r="Q484" s="63">
        <v>9334</v>
      </c>
      <c r="R484" s="53" t="str">
        <f>_xlfn.XLOOKUP(Tabla15[[#This Row],[cedula]],Tabla8[Numero Documento],Tabla8[Gen])</f>
        <v>F</v>
      </c>
      <c r="S484" s="53" t="str">
        <f>_xlfn.XLOOKUP(Tabla15[[#This Row],[cedula]],Tabla8[Numero Documento],Tabla8[Lugar Designado Codigo])</f>
        <v>01.83.02.00.03</v>
      </c>
    </row>
    <row r="485" spans="1:19">
      <c r="A485" s="53" t="s">
        <v>3049</v>
      </c>
      <c r="B485" s="53" t="s">
        <v>2602</v>
      </c>
      <c r="C485" s="53" t="s">
        <v>3098</v>
      </c>
      <c r="D485" s="53" t="str">
        <f>Tabla15[[#This Row],[cedula]]&amp;Tabla15[[#This Row],[prog]]&amp;LEFT(Tabla15[[#This Row],[tipo]],3)</f>
        <v>0460024753213FIJ</v>
      </c>
      <c r="E485" s="53" t="s">
        <v>28</v>
      </c>
      <c r="F485" s="53" t="s">
        <v>8</v>
      </c>
      <c r="G485" s="53" t="str">
        <f>_xlfn.XLOOKUP(Tabla15[[#This Row],[cedula]],Tabla8[Numero Documento],Tabla8[Lugar Designado])</f>
        <v>CENTRO DE LA CULTURA DE SANTIAGO</v>
      </c>
      <c r="H485" s="53" t="s">
        <v>11</v>
      </c>
      <c r="I485" s="62"/>
      <c r="J485" s="53" t="str">
        <f>_xlfn.XLOOKUP(Tabla15[[#This Row],[cargo]],Tabla612[CARGO],Tabla612[CATEGORIA DEL SERVIDOR],"FIJO")</f>
        <v>ESTATUTO SIMPLIFICADO</v>
      </c>
      <c r="K485" s="53" t="str">
        <f>IF(ISTEXT(Tabla15[[#This Row],[CARRERA]]),Tabla15[[#This Row],[CARRERA]],Tabla15[[#This Row],[STATUS]])</f>
        <v>ESTATUTO SIMPLIFICADO</v>
      </c>
      <c r="L485" s="63">
        <v>10000</v>
      </c>
      <c r="M485" s="65">
        <v>0</v>
      </c>
      <c r="N485" s="63">
        <v>304</v>
      </c>
      <c r="O485" s="63">
        <v>287</v>
      </c>
      <c r="P485" s="29">
        <f>ROUND(Tabla15[[#This Row],[sbruto]]-Tabla15[[#This Row],[sneto]]-Tabla15[[#This Row],[ISR]]-Tabla15[[#This Row],[SFS]]-Tabla15[[#This Row],[AFP]],2)</f>
        <v>25</v>
      </c>
      <c r="Q485" s="63">
        <v>9384</v>
      </c>
      <c r="R485" s="53" t="str">
        <f>_xlfn.XLOOKUP(Tabla15[[#This Row],[cedula]],Tabla8[Numero Documento],Tabla8[Gen])</f>
        <v>F</v>
      </c>
      <c r="S485" s="53" t="str">
        <f>_xlfn.XLOOKUP(Tabla15[[#This Row],[cedula]],Tabla8[Numero Documento],Tabla8[Lugar Designado Codigo])</f>
        <v>01.83.02.00.03</v>
      </c>
    </row>
    <row r="486" spans="1:19">
      <c r="A486" s="53" t="s">
        <v>3049</v>
      </c>
      <c r="B486" s="53" t="s">
        <v>2610</v>
      </c>
      <c r="C486" s="53" t="s">
        <v>3098</v>
      </c>
      <c r="D486" s="53" t="str">
        <f>Tabla15[[#This Row],[cedula]]&amp;Tabla15[[#This Row],[prog]]&amp;LEFT(Tabla15[[#This Row],[tipo]],3)</f>
        <v>0310078995113FIJ</v>
      </c>
      <c r="E486" s="53" t="s">
        <v>29</v>
      </c>
      <c r="F486" s="53" t="s">
        <v>30</v>
      </c>
      <c r="G486" s="53" t="str">
        <f>_xlfn.XLOOKUP(Tabla15[[#This Row],[cedula]],Tabla8[Numero Documento],Tabla8[Lugar Designado])</f>
        <v>CENTRO DE LA CULTURA DE SANTIAGO</v>
      </c>
      <c r="H486" s="53" t="s">
        <v>11</v>
      </c>
      <c r="I486" s="62"/>
      <c r="J486" s="53" t="str">
        <f>_xlfn.XLOOKUP(Tabla15[[#This Row],[cargo]],Tabla612[CARGO],Tabla612[CATEGORIA DEL SERVIDOR],"FIJO")</f>
        <v>ESTATUTO SIMPLIFICADO</v>
      </c>
      <c r="K486" s="53" t="str">
        <f>IF(ISTEXT(Tabla15[[#This Row],[CARRERA]]),Tabla15[[#This Row],[CARRERA]],Tabla15[[#This Row],[STATUS]])</f>
        <v>ESTATUTO SIMPLIFICADO</v>
      </c>
      <c r="L486" s="63">
        <v>10000</v>
      </c>
      <c r="M486" s="67">
        <v>0</v>
      </c>
      <c r="N486" s="63">
        <v>304</v>
      </c>
      <c r="O486" s="63">
        <v>287</v>
      </c>
      <c r="P486" s="29">
        <f>ROUND(Tabla15[[#This Row],[sbruto]]-Tabla15[[#This Row],[sneto]]-Tabla15[[#This Row],[ISR]]-Tabla15[[#This Row],[SFS]]-Tabla15[[#This Row],[AFP]],2)</f>
        <v>375</v>
      </c>
      <c r="Q486" s="63">
        <v>9034</v>
      </c>
      <c r="R486" s="53" t="str">
        <f>_xlfn.XLOOKUP(Tabla15[[#This Row],[cedula]],Tabla8[Numero Documento],Tabla8[Gen])</f>
        <v>M</v>
      </c>
      <c r="S486" s="53" t="str">
        <f>_xlfn.XLOOKUP(Tabla15[[#This Row],[cedula]],Tabla8[Numero Documento],Tabla8[Lugar Designado Codigo])</f>
        <v>01.83.02.00.03</v>
      </c>
    </row>
    <row r="487" spans="1:19">
      <c r="A487" s="53" t="s">
        <v>3049</v>
      </c>
      <c r="B487" s="53" t="s">
        <v>2630</v>
      </c>
      <c r="C487" s="53" t="s">
        <v>3098</v>
      </c>
      <c r="D487" s="53" t="str">
        <f>Tabla15[[#This Row],[cedula]]&amp;Tabla15[[#This Row],[prog]]&amp;LEFT(Tabla15[[#This Row],[tipo]],3)</f>
        <v>0310458790613FIJ</v>
      </c>
      <c r="E487" s="53" t="s">
        <v>33</v>
      </c>
      <c r="F487" s="53" t="s">
        <v>34</v>
      </c>
      <c r="G487" s="53" t="str">
        <f>_xlfn.XLOOKUP(Tabla15[[#This Row],[cedula]],Tabla8[Numero Documento],Tabla8[Lugar Designado])</f>
        <v>CENTRO DE LA CULTURA DE SANTIAGO</v>
      </c>
      <c r="H487" s="53" t="s">
        <v>11</v>
      </c>
      <c r="I487" s="62"/>
      <c r="J487" s="53" t="str">
        <f>_xlfn.XLOOKUP(Tabla15[[#This Row],[cargo]],Tabla612[CARGO],Tabla612[CATEGORIA DEL SERVIDOR],"FIJO")</f>
        <v>FIJO</v>
      </c>
      <c r="K487" s="53" t="str">
        <f>IF(ISTEXT(Tabla15[[#This Row],[CARRERA]]),Tabla15[[#This Row],[CARRERA]],Tabla15[[#This Row],[STATUS]])</f>
        <v>FIJO</v>
      </c>
      <c r="L487" s="63">
        <v>10000</v>
      </c>
      <c r="M487" s="67">
        <v>0</v>
      </c>
      <c r="N487" s="63">
        <v>304</v>
      </c>
      <c r="O487" s="63">
        <v>287</v>
      </c>
      <c r="P487" s="29">
        <f>ROUND(Tabla15[[#This Row],[sbruto]]-Tabla15[[#This Row],[sneto]]-Tabla15[[#This Row],[ISR]]-Tabla15[[#This Row],[SFS]]-Tabla15[[#This Row],[AFP]],2)</f>
        <v>25</v>
      </c>
      <c r="Q487" s="63">
        <v>9384</v>
      </c>
      <c r="R487" s="53" t="str">
        <f>_xlfn.XLOOKUP(Tabla15[[#This Row],[cedula]],Tabla8[Numero Documento],Tabla8[Gen])</f>
        <v>F</v>
      </c>
      <c r="S487" s="53" t="str">
        <f>_xlfn.XLOOKUP(Tabla15[[#This Row],[cedula]],Tabla8[Numero Documento],Tabla8[Lugar Designado Codigo])</f>
        <v>01.83.02.00.03</v>
      </c>
    </row>
    <row r="488" spans="1:19">
      <c r="A488" s="53" t="s">
        <v>3049</v>
      </c>
      <c r="B488" s="53" t="s">
        <v>2650</v>
      </c>
      <c r="C488" s="53" t="s">
        <v>3098</v>
      </c>
      <c r="D488" s="53" t="str">
        <f>Tabla15[[#This Row],[cedula]]&amp;Tabla15[[#This Row],[prog]]&amp;LEFT(Tabla15[[#This Row],[tipo]],3)</f>
        <v>0310224315513FIJ</v>
      </c>
      <c r="E488" s="53" t="s">
        <v>40</v>
      </c>
      <c r="F488" s="53" t="s">
        <v>27</v>
      </c>
      <c r="G488" s="53" t="str">
        <f>_xlfn.XLOOKUP(Tabla15[[#This Row],[cedula]],Tabla8[Numero Documento],Tabla8[Lugar Designado])</f>
        <v>CENTRO DE LA CULTURA DE SANTIAGO</v>
      </c>
      <c r="H488" s="53" t="s">
        <v>11</v>
      </c>
      <c r="I488" s="62"/>
      <c r="J488" s="53" t="str">
        <f>_xlfn.XLOOKUP(Tabla15[[#This Row],[cargo]],Tabla612[CARGO],Tabla612[CATEGORIA DEL SERVIDOR],"FIJO")</f>
        <v>ESTATUTO SIMPLIFICADO</v>
      </c>
      <c r="K488" s="53" t="str">
        <f>IF(ISTEXT(Tabla15[[#This Row],[CARRERA]]),Tabla15[[#This Row],[CARRERA]],Tabla15[[#This Row],[STATUS]])</f>
        <v>ESTATUTO SIMPLIFICADO</v>
      </c>
      <c r="L488" s="63">
        <v>10000</v>
      </c>
      <c r="M488" s="65">
        <v>0</v>
      </c>
      <c r="N488" s="63">
        <v>304</v>
      </c>
      <c r="O488" s="63">
        <v>287</v>
      </c>
      <c r="P488" s="29">
        <f>ROUND(Tabla15[[#This Row],[sbruto]]-Tabla15[[#This Row],[sneto]]-Tabla15[[#This Row],[ISR]]-Tabla15[[#This Row],[SFS]]-Tabla15[[#This Row],[AFP]],2)</f>
        <v>625</v>
      </c>
      <c r="Q488" s="63">
        <v>8784</v>
      </c>
      <c r="R488" s="53" t="str">
        <f>_xlfn.XLOOKUP(Tabla15[[#This Row],[cedula]],Tabla8[Numero Documento],Tabla8[Gen])</f>
        <v>M</v>
      </c>
      <c r="S488" s="53" t="str">
        <f>_xlfn.XLOOKUP(Tabla15[[#This Row],[cedula]],Tabla8[Numero Documento],Tabla8[Lugar Designado Codigo])</f>
        <v>01.83.02.00.03</v>
      </c>
    </row>
    <row r="489" spans="1:19">
      <c r="A489" s="53" t="s">
        <v>3049</v>
      </c>
      <c r="B489" s="53" t="s">
        <v>2654</v>
      </c>
      <c r="C489" s="53" t="s">
        <v>3098</v>
      </c>
      <c r="D489" s="53" t="str">
        <f>Tabla15[[#This Row],[cedula]]&amp;Tabla15[[#This Row],[prog]]&amp;LEFT(Tabla15[[#This Row],[tipo]],3)</f>
        <v>0310081311613FIJ</v>
      </c>
      <c r="E489" s="53" t="s">
        <v>44</v>
      </c>
      <c r="F489" s="53" t="s">
        <v>45</v>
      </c>
      <c r="G489" s="53" t="str">
        <f>_xlfn.XLOOKUP(Tabla15[[#This Row],[cedula]],Tabla8[Numero Documento],Tabla8[Lugar Designado])</f>
        <v>CENTRO DE LA CULTURA DE SANTIAGO</v>
      </c>
      <c r="H489" s="53" t="s">
        <v>11</v>
      </c>
      <c r="I489" s="62"/>
      <c r="J489" s="53" t="str">
        <f>_xlfn.XLOOKUP(Tabla15[[#This Row],[cargo]],Tabla612[CARGO],Tabla612[CATEGORIA DEL SERVIDOR],"FIJO")</f>
        <v>FIJO</v>
      </c>
      <c r="K489" s="53" t="str">
        <f>IF(ISTEXT(Tabla15[[#This Row],[CARRERA]]),Tabla15[[#This Row],[CARRERA]],Tabla15[[#This Row],[STATUS]])</f>
        <v>FIJO</v>
      </c>
      <c r="L489" s="63">
        <v>10000</v>
      </c>
      <c r="M489" s="65">
        <v>0</v>
      </c>
      <c r="N489" s="63">
        <v>304</v>
      </c>
      <c r="O489" s="63">
        <v>287</v>
      </c>
      <c r="P489" s="29">
        <f>ROUND(Tabla15[[#This Row],[sbruto]]-Tabla15[[#This Row],[sneto]]-Tabla15[[#This Row],[ISR]]-Tabla15[[#This Row],[SFS]]-Tabla15[[#This Row],[AFP]],2)</f>
        <v>2487.4499999999998</v>
      </c>
      <c r="Q489" s="63">
        <v>6921.55</v>
      </c>
      <c r="R489" s="53" t="str">
        <f>_xlfn.XLOOKUP(Tabla15[[#This Row],[cedula]],Tabla8[Numero Documento],Tabla8[Gen])</f>
        <v>M</v>
      </c>
      <c r="S489" s="53" t="str">
        <f>_xlfn.XLOOKUP(Tabla15[[#This Row],[cedula]],Tabla8[Numero Documento],Tabla8[Lugar Designado Codigo])</f>
        <v>01.83.02.00.03</v>
      </c>
    </row>
    <row r="490" spans="1:19">
      <c r="A490" s="53" t="s">
        <v>3049</v>
      </c>
      <c r="B490" s="53" t="s">
        <v>2655</v>
      </c>
      <c r="C490" s="53" t="s">
        <v>3098</v>
      </c>
      <c r="D490" s="53" t="str">
        <f>Tabla15[[#This Row],[cedula]]&amp;Tabla15[[#This Row],[prog]]&amp;LEFT(Tabla15[[#This Row],[tipo]],3)</f>
        <v>0310067310613FIJ</v>
      </c>
      <c r="E490" s="53" t="s">
        <v>46</v>
      </c>
      <c r="F490" s="53" t="s">
        <v>47</v>
      </c>
      <c r="G490" s="53" t="str">
        <f>_xlfn.XLOOKUP(Tabla15[[#This Row],[cedula]],Tabla8[Numero Documento],Tabla8[Lugar Designado])</f>
        <v>CENTRO DE LA CULTURA DE SANTIAGO</v>
      </c>
      <c r="H490" s="53" t="s">
        <v>11</v>
      </c>
      <c r="I490" s="62"/>
      <c r="J490" s="53" t="str">
        <f>_xlfn.XLOOKUP(Tabla15[[#This Row],[cargo]],Tabla612[CARGO],Tabla612[CATEGORIA DEL SERVIDOR],"FIJO")</f>
        <v>FIJO</v>
      </c>
      <c r="K490" s="53" t="str">
        <f>IF(ISTEXT(Tabla15[[#This Row],[CARRERA]]),Tabla15[[#This Row],[CARRERA]],Tabla15[[#This Row],[STATUS]])</f>
        <v>FIJO</v>
      </c>
      <c r="L490" s="63">
        <v>10000</v>
      </c>
      <c r="M490" s="67">
        <v>0</v>
      </c>
      <c r="N490" s="63">
        <v>304</v>
      </c>
      <c r="O490" s="63">
        <v>287</v>
      </c>
      <c r="P490" s="29">
        <f>ROUND(Tabla15[[#This Row],[sbruto]]-Tabla15[[#This Row],[sneto]]-Tabla15[[#This Row],[ISR]]-Tabla15[[#This Row],[SFS]]-Tabla15[[#This Row],[AFP]],2)</f>
        <v>75</v>
      </c>
      <c r="Q490" s="63">
        <v>9334</v>
      </c>
      <c r="R490" s="53" t="str">
        <f>_xlfn.XLOOKUP(Tabla15[[#This Row],[cedula]],Tabla8[Numero Documento],Tabla8[Gen])</f>
        <v>F</v>
      </c>
      <c r="S490" s="53" t="str">
        <f>_xlfn.XLOOKUP(Tabla15[[#This Row],[cedula]],Tabla8[Numero Documento],Tabla8[Lugar Designado Codigo])</f>
        <v>01.83.02.00.03</v>
      </c>
    </row>
    <row r="491" spans="1:19">
      <c r="A491" s="53" t="s">
        <v>3049</v>
      </c>
      <c r="B491" s="53" t="s">
        <v>2664</v>
      </c>
      <c r="C491" s="53" t="s">
        <v>3098</v>
      </c>
      <c r="D491" s="53" t="str">
        <f>Tabla15[[#This Row],[cedula]]&amp;Tabla15[[#This Row],[prog]]&amp;LEFT(Tabla15[[#This Row],[tipo]],3)</f>
        <v>0310004372213FIJ</v>
      </c>
      <c r="E491" s="53" t="s">
        <v>48</v>
      </c>
      <c r="F491" s="53" t="s">
        <v>45</v>
      </c>
      <c r="G491" s="53" t="str">
        <f>_xlfn.XLOOKUP(Tabla15[[#This Row],[cedula]],Tabla8[Numero Documento],Tabla8[Lugar Designado])</f>
        <v>CENTRO DE LA CULTURA DE SANTIAGO</v>
      </c>
      <c r="H491" s="53" t="s">
        <v>11</v>
      </c>
      <c r="I491" s="62"/>
      <c r="J491" s="53" t="str">
        <f>_xlfn.XLOOKUP(Tabla15[[#This Row],[cargo]],Tabla612[CARGO],Tabla612[CATEGORIA DEL SERVIDOR],"FIJO")</f>
        <v>FIJO</v>
      </c>
      <c r="K491" s="53" t="str">
        <f>IF(ISTEXT(Tabla15[[#This Row],[CARRERA]]),Tabla15[[#This Row],[CARRERA]],Tabla15[[#This Row],[STATUS]])</f>
        <v>FIJO</v>
      </c>
      <c r="L491" s="63">
        <v>10000</v>
      </c>
      <c r="M491" s="65">
        <v>0</v>
      </c>
      <c r="N491" s="63">
        <v>304</v>
      </c>
      <c r="O491" s="63">
        <v>287</v>
      </c>
      <c r="P491" s="29">
        <f>ROUND(Tabla15[[#This Row],[sbruto]]-Tabla15[[#This Row],[sneto]]-Tabla15[[#This Row],[ISR]]-Tabla15[[#This Row],[SFS]]-Tabla15[[#This Row],[AFP]],2)</f>
        <v>375</v>
      </c>
      <c r="Q491" s="63">
        <v>9034</v>
      </c>
      <c r="R491" s="53" t="str">
        <f>_xlfn.XLOOKUP(Tabla15[[#This Row],[cedula]],Tabla8[Numero Documento],Tabla8[Gen])</f>
        <v>M</v>
      </c>
      <c r="S491" s="53" t="str">
        <f>_xlfn.XLOOKUP(Tabla15[[#This Row],[cedula]],Tabla8[Numero Documento],Tabla8[Lugar Designado Codigo])</f>
        <v>01.83.02.00.03</v>
      </c>
    </row>
    <row r="492" spans="1:19">
      <c r="A492" s="53" t="s">
        <v>3049</v>
      </c>
      <c r="B492" s="53" t="s">
        <v>2665</v>
      </c>
      <c r="C492" s="53" t="s">
        <v>3098</v>
      </c>
      <c r="D492" s="53" t="str">
        <f>Tabla15[[#This Row],[cedula]]&amp;Tabla15[[#This Row],[prog]]&amp;LEFT(Tabla15[[#This Row],[tipo]],3)</f>
        <v>0470004239513FIJ</v>
      </c>
      <c r="E492" s="53" t="s">
        <v>49</v>
      </c>
      <c r="F492" s="53" t="s">
        <v>45</v>
      </c>
      <c r="G492" s="53" t="str">
        <f>_xlfn.XLOOKUP(Tabla15[[#This Row],[cedula]],Tabla8[Numero Documento],Tabla8[Lugar Designado])</f>
        <v>CENTRO DE LA CULTURA DE SANTIAGO</v>
      </c>
      <c r="H492" s="53" t="s">
        <v>11</v>
      </c>
      <c r="I492" s="62"/>
      <c r="J492" s="53" t="str">
        <f>_xlfn.XLOOKUP(Tabla15[[#This Row],[cargo]],Tabla612[CARGO],Tabla612[CATEGORIA DEL SERVIDOR],"FIJO")</f>
        <v>FIJO</v>
      </c>
      <c r="K492" s="53" t="str">
        <f>IF(ISTEXT(Tabla15[[#This Row],[CARRERA]]),Tabla15[[#This Row],[CARRERA]],Tabla15[[#This Row],[STATUS]])</f>
        <v>FIJO</v>
      </c>
      <c r="L492" s="63">
        <v>10000</v>
      </c>
      <c r="M492" s="67">
        <v>0</v>
      </c>
      <c r="N492" s="63">
        <v>304</v>
      </c>
      <c r="O492" s="63">
        <v>287</v>
      </c>
      <c r="P492" s="29">
        <f>ROUND(Tabla15[[#This Row],[sbruto]]-Tabla15[[#This Row],[sneto]]-Tabla15[[#This Row],[ISR]]-Tabla15[[#This Row],[SFS]]-Tabla15[[#This Row],[AFP]],2)</f>
        <v>325</v>
      </c>
      <c r="Q492" s="63">
        <v>9084</v>
      </c>
      <c r="R492" s="53" t="str">
        <f>_xlfn.XLOOKUP(Tabla15[[#This Row],[cedula]],Tabla8[Numero Documento],Tabla8[Gen])</f>
        <v>M</v>
      </c>
      <c r="S492" s="53" t="str">
        <f>_xlfn.XLOOKUP(Tabla15[[#This Row],[cedula]],Tabla8[Numero Documento],Tabla8[Lugar Designado Codigo])</f>
        <v>01.83.02.00.03</v>
      </c>
    </row>
    <row r="493" spans="1:19">
      <c r="A493" s="53" t="s">
        <v>3049</v>
      </c>
      <c r="B493" s="53" t="s">
        <v>2666</v>
      </c>
      <c r="C493" s="53" t="s">
        <v>3098</v>
      </c>
      <c r="D493" s="53" t="str">
        <f>Tabla15[[#This Row],[cedula]]&amp;Tabla15[[#This Row],[prog]]&amp;LEFT(Tabla15[[#This Row],[tipo]],3)</f>
        <v>0310071961013FIJ</v>
      </c>
      <c r="E493" s="53" t="s">
        <v>1855</v>
      </c>
      <c r="F493" s="53" t="s">
        <v>8</v>
      </c>
      <c r="G493" s="53" t="str">
        <f>_xlfn.XLOOKUP(Tabla15[[#This Row],[cedula]],Tabla8[Numero Documento],Tabla8[Lugar Designado])</f>
        <v>CENTRO DE LA CULTURA DE SANTIAGO</v>
      </c>
      <c r="H493" s="53" t="s">
        <v>11</v>
      </c>
      <c r="I493" s="62"/>
      <c r="J493" s="53" t="str">
        <f>_xlfn.XLOOKUP(Tabla15[[#This Row],[cargo]],Tabla612[CARGO],Tabla612[CATEGORIA DEL SERVIDOR],"FIJO")</f>
        <v>ESTATUTO SIMPLIFICADO</v>
      </c>
      <c r="K493" s="53" t="str">
        <f>IF(ISTEXT(Tabla15[[#This Row],[CARRERA]]),Tabla15[[#This Row],[CARRERA]],Tabla15[[#This Row],[STATUS]])</f>
        <v>ESTATUTO SIMPLIFICADO</v>
      </c>
      <c r="L493" s="63">
        <v>10000</v>
      </c>
      <c r="M493" s="65">
        <v>0</v>
      </c>
      <c r="N493" s="63">
        <v>304</v>
      </c>
      <c r="O493" s="63">
        <v>287</v>
      </c>
      <c r="P493" s="29">
        <f>ROUND(Tabla15[[#This Row],[sbruto]]-Tabla15[[#This Row],[sneto]]-Tabla15[[#This Row],[ISR]]-Tabla15[[#This Row],[SFS]]-Tabla15[[#This Row],[AFP]],2)</f>
        <v>25</v>
      </c>
      <c r="Q493" s="63">
        <v>9384</v>
      </c>
      <c r="R493" s="53" t="str">
        <f>_xlfn.XLOOKUP(Tabla15[[#This Row],[cedula]],Tabla8[Numero Documento],Tabla8[Gen])</f>
        <v>M</v>
      </c>
      <c r="S493" s="53" t="str">
        <f>_xlfn.XLOOKUP(Tabla15[[#This Row],[cedula]],Tabla8[Numero Documento],Tabla8[Lugar Designado Codigo])</f>
        <v>01.83.02.00.03</v>
      </c>
    </row>
    <row r="494" spans="1:19">
      <c r="A494" s="53" t="s">
        <v>3049</v>
      </c>
      <c r="B494" s="53" t="s">
        <v>2675</v>
      </c>
      <c r="C494" s="53" t="s">
        <v>3098</v>
      </c>
      <c r="D494" s="53" t="str">
        <f>Tabla15[[#This Row],[cedula]]&amp;Tabla15[[#This Row],[prog]]&amp;LEFT(Tabla15[[#This Row],[tipo]],3)</f>
        <v>0310193955513FIJ</v>
      </c>
      <c r="E494" s="53" t="s">
        <v>51</v>
      </c>
      <c r="F494" s="53" t="s">
        <v>52</v>
      </c>
      <c r="G494" s="53" t="str">
        <f>_xlfn.XLOOKUP(Tabla15[[#This Row],[cedula]],Tabla8[Numero Documento],Tabla8[Lugar Designado])</f>
        <v>CENTRO DE LA CULTURA DE SANTIAGO</v>
      </c>
      <c r="H494" s="53" t="s">
        <v>11</v>
      </c>
      <c r="I494" s="62"/>
      <c r="J494" s="53" t="str">
        <f>_xlfn.XLOOKUP(Tabla15[[#This Row],[cargo]],Tabla612[CARGO],Tabla612[CATEGORIA DEL SERVIDOR],"FIJO")</f>
        <v>FIJO</v>
      </c>
      <c r="K494" s="53" t="str">
        <f>IF(ISTEXT(Tabla15[[#This Row],[CARRERA]]),Tabla15[[#This Row],[CARRERA]],Tabla15[[#This Row],[STATUS]])</f>
        <v>FIJO</v>
      </c>
      <c r="L494" s="63">
        <v>10000</v>
      </c>
      <c r="M494" s="65">
        <v>0</v>
      </c>
      <c r="N494" s="63">
        <v>304</v>
      </c>
      <c r="O494" s="63">
        <v>287</v>
      </c>
      <c r="P494" s="29">
        <f>ROUND(Tabla15[[#This Row],[sbruto]]-Tabla15[[#This Row],[sneto]]-Tabla15[[#This Row],[ISR]]-Tabla15[[#This Row],[SFS]]-Tabla15[[#This Row],[AFP]],2)</f>
        <v>375</v>
      </c>
      <c r="Q494" s="63">
        <v>9034</v>
      </c>
      <c r="R494" s="53" t="str">
        <f>_xlfn.XLOOKUP(Tabla15[[#This Row],[cedula]],Tabla8[Numero Documento],Tabla8[Gen])</f>
        <v>M</v>
      </c>
      <c r="S494" s="53" t="str">
        <f>_xlfn.XLOOKUP(Tabla15[[#This Row],[cedula]],Tabla8[Numero Documento],Tabla8[Lugar Designado Codigo])</f>
        <v>01.83.02.00.03</v>
      </c>
    </row>
    <row r="495" spans="1:19">
      <c r="A495" s="53" t="s">
        <v>3049</v>
      </c>
      <c r="B495" s="53" t="s">
        <v>2679</v>
      </c>
      <c r="C495" s="53" t="s">
        <v>3098</v>
      </c>
      <c r="D495" s="53" t="str">
        <f>Tabla15[[#This Row],[cedula]]&amp;Tabla15[[#This Row],[prog]]&amp;LEFT(Tabla15[[#This Row],[tipo]],3)</f>
        <v>0310047307713FIJ</v>
      </c>
      <c r="E495" s="53" t="s">
        <v>53</v>
      </c>
      <c r="F495" s="53" t="s">
        <v>54</v>
      </c>
      <c r="G495" s="53" t="str">
        <f>_xlfn.XLOOKUP(Tabla15[[#This Row],[cedula]],Tabla8[Numero Documento],Tabla8[Lugar Designado])</f>
        <v>CENTRO DE LA CULTURA DE SANTIAGO</v>
      </c>
      <c r="H495" s="53" t="s">
        <v>11</v>
      </c>
      <c r="I495" s="62"/>
      <c r="J495" s="53" t="str">
        <f>_xlfn.XLOOKUP(Tabla15[[#This Row],[cargo]],Tabla612[CARGO],Tabla612[CATEGORIA DEL SERVIDOR],"FIJO")</f>
        <v>FIJO</v>
      </c>
      <c r="K495" s="53" t="str">
        <f>IF(ISTEXT(Tabla15[[#This Row],[CARRERA]]),Tabla15[[#This Row],[CARRERA]],Tabla15[[#This Row],[STATUS]])</f>
        <v>FIJO</v>
      </c>
      <c r="L495" s="63">
        <v>10000</v>
      </c>
      <c r="M495" s="67">
        <v>0</v>
      </c>
      <c r="N495" s="63">
        <v>304</v>
      </c>
      <c r="O495" s="63">
        <v>287</v>
      </c>
      <c r="P495" s="29">
        <f>ROUND(Tabla15[[#This Row],[sbruto]]-Tabla15[[#This Row],[sneto]]-Tabla15[[#This Row],[ISR]]-Tabla15[[#This Row],[SFS]]-Tabla15[[#This Row],[AFP]],2)</f>
        <v>375</v>
      </c>
      <c r="Q495" s="63">
        <v>9034</v>
      </c>
      <c r="R495" s="53" t="str">
        <f>_xlfn.XLOOKUP(Tabla15[[#This Row],[cedula]],Tabla8[Numero Documento],Tabla8[Gen])</f>
        <v>M</v>
      </c>
      <c r="S495" s="53" t="str">
        <f>_xlfn.XLOOKUP(Tabla15[[#This Row],[cedula]],Tabla8[Numero Documento],Tabla8[Lugar Designado Codigo])</f>
        <v>01.83.02.00.03</v>
      </c>
    </row>
    <row r="496" spans="1:19">
      <c r="A496" s="53" t="s">
        <v>3049</v>
      </c>
      <c r="B496" s="53" t="s">
        <v>2693</v>
      </c>
      <c r="C496" s="53" t="s">
        <v>3098</v>
      </c>
      <c r="D496" s="53" t="str">
        <f>Tabla15[[#This Row],[cedula]]&amp;Tabla15[[#This Row],[prog]]&amp;LEFT(Tabla15[[#This Row],[tipo]],3)</f>
        <v>0310034362713FIJ</v>
      </c>
      <c r="E496" s="53" t="s">
        <v>62</v>
      </c>
      <c r="F496" s="53" t="s">
        <v>63</v>
      </c>
      <c r="G496" s="53" t="str">
        <f>_xlfn.XLOOKUP(Tabla15[[#This Row],[cedula]],Tabla8[Numero Documento],Tabla8[Lugar Designado])</f>
        <v>CENTRO DE LA CULTURA DE SANTIAGO</v>
      </c>
      <c r="H496" s="53" t="s">
        <v>11</v>
      </c>
      <c r="I496" s="62"/>
      <c r="J496" s="53" t="str">
        <f>_xlfn.XLOOKUP(Tabla15[[#This Row],[cargo]],Tabla612[CARGO],Tabla612[CATEGORIA DEL SERVIDOR],"FIJO")</f>
        <v>FIJO</v>
      </c>
      <c r="K496" s="53" t="str">
        <f>IF(ISTEXT(Tabla15[[#This Row],[CARRERA]]),Tabla15[[#This Row],[CARRERA]],Tabla15[[#This Row],[STATUS]])</f>
        <v>FIJO</v>
      </c>
      <c r="L496" s="63">
        <v>10000</v>
      </c>
      <c r="M496" s="65">
        <v>0</v>
      </c>
      <c r="N496" s="63">
        <v>304</v>
      </c>
      <c r="O496" s="63">
        <v>287</v>
      </c>
      <c r="P496" s="29">
        <f>ROUND(Tabla15[[#This Row],[sbruto]]-Tabla15[[#This Row],[sneto]]-Tabla15[[#This Row],[ISR]]-Tabla15[[#This Row],[SFS]]-Tabla15[[#This Row],[AFP]],2)</f>
        <v>575</v>
      </c>
      <c r="Q496" s="63">
        <v>8834</v>
      </c>
      <c r="R496" s="53" t="str">
        <f>_xlfn.XLOOKUP(Tabla15[[#This Row],[cedula]],Tabla8[Numero Documento],Tabla8[Gen])</f>
        <v>M</v>
      </c>
      <c r="S496" s="53" t="str">
        <f>_xlfn.XLOOKUP(Tabla15[[#This Row],[cedula]],Tabla8[Numero Documento],Tabla8[Lugar Designado Codigo])</f>
        <v>01.83.02.00.03</v>
      </c>
    </row>
    <row r="497" spans="1:19">
      <c r="A497" s="53" t="s">
        <v>3049</v>
      </c>
      <c r="B497" s="53" t="s">
        <v>2708</v>
      </c>
      <c r="C497" s="53" t="s">
        <v>3098</v>
      </c>
      <c r="D497" s="53" t="str">
        <f>Tabla15[[#This Row],[cedula]]&amp;Tabla15[[#This Row],[prog]]&amp;LEFT(Tabla15[[#This Row],[tipo]],3)</f>
        <v>0310117925113FIJ</v>
      </c>
      <c r="E497" s="53" t="s">
        <v>70</v>
      </c>
      <c r="F497" s="53" t="s">
        <v>52</v>
      </c>
      <c r="G497" s="53" t="str">
        <f>_xlfn.XLOOKUP(Tabla15[[#This Row],[cedula]],Tabla8[Numero Documento],Tabla8[Lugar Designado])</f>
        <v>CENTRO DE LA CULTURA DE SANTIAGO</v>
      </c>
      <c r="H497" s="53" t="s">
        <v>11</v>
      </c>
      <c r="I497" s="62"/>
      <c r="J497" s="53" t="str">
        <f>_xlfn.XLOOKUP(Tabla15[[#This Row],[cargo]],Tabla612[CARGO],Tabla612[CATEGORIA DEL SERVIDOR],"FIJO")</f>
        <v>FIJO</v>
      </c>
      <c r="K497" s="53" t="str">
        <f>IF(ISTEXT(Tabla15[[#This Row],[CARRERA]]),Tabla15[[#This Row],[CARRERA]],Tabla15[[#This Row],[STATUS]])</f>
        <v>FIJO</v>
      </c>
      <c r="L497" s="63">
        <v>10000</v>
      </c>
      <c r="M497" s="66">
        <v>0</v>
      </c>
      <c r="N497" s="63">
        <v>304</v>
      </c>
      <c r="O497" s="63">
        <v>287</v>
      </c>
      <c r="P497" s="29">
        <f>ROUND(Tabla15[[#This Row],[sbruto]]-Tabla15[[#This Row],[sneto]]-Tabla15[[#This Row],[ISR]]-Tabla15[[#This Row],[SFS]]-Tabla15[[#This Row],[AFP]],2)</f>
        <v>2487.4499999999998</v>
      </c>
      <c r="Q497" s="63">
        <v>6921.55</v>
      </c>
      <c r="R497" s="53" t="str">
        <f>_xlfn.XLOOKUP(Tabla15[[#This Row],[cedula]],Tabla8[Numero Documento],Tabla8[Gen])</f>
        <v>M</v>
      </c>
      <c r="S497" s="53" t="str">
        <f>_xlfn.XLOOKUP(Tabla15[[#This Row],[cedula]],Tabla8[Numero Documento],Tabla8[Lugar Designado Codigo])</f>
        <v>01.83.02.00.03</v>
      </c>
    </row>
    <row r="498" spans="1:19">
      <c r="A498" s="53" t="s">
        <v>3049</v>
      </c>
      <c r="B498" s="53" t="s">
        <v>2718</v>
      </c>
      <c r="C498" s="53" t="s">
        <v>3098</v>
      </c>
      <c r="D498" s="53" t="str">
        <f>Tabla15[[#This Row],[cedula]]&amp;Tabla15[[#This Row],[prog]]&amp;LEFT(Tabla15[[#This Row],[tipo]],3)</f>
        <v>4022706324113FIJ</v>
      </c>
      <c r="E498" s="53" t="s">
        <v>1185</v>
      </c>
      <c r="F498" s="53" t="s">
        <v>60</v>
      </c>
      <c r="G498" s="53" t="str">
        <f>_xlfn.XLOOKUP(Tabla15[[#This Row],[cedula]],Tabla8[Numero Documento],Tabla8[Lugar Designado])</f>
        <v>CENTRO DE LA CULTURA DE SANTIAGO</v>
      </c>
      <c r="H498" s="53" t="s">
        <v>11</v>
      </c>
      <c r="I498" s="62"/>
      <c r="J498" s="53" t="str">
        <f>_xlfn.XLOOKUP(Tabla15[[#This Row],[cargo]],Tabla612[CARGO],Tabla612[CATEGORIA DEL SERVIDOR],"FIJO")</f>
        <v>FIJO</v>
      </c>
      <c r="K498" s="53" t="str">
        <f>IF(ISTEXT(Tabla15[[#This Row],[CARRERA]]),Tabla15[[#This Row],[CARRERA]],Tabla15[[#This Row],[STATUS]])</f>
        <v>FIJO</v>
      </c>
      <c r="L498" s="63">
        <v>10000</v>
      </c>
      <c r="M498" s="67">
        <v>0</v>
      </c>
      <c r="N498" s="63">
        <v>304</v>
      </c>
      <c r="O498" s="63">
        <v>287</v>
      </c>
      <c r="P498" s="29">
        <f>ROUND(Tabla15[[#This Row],[sbruto]]-Tabla15[[#This Row],[sneto]]-Tabla15[[#This Row],[ISR]]-Tabla15[[#This Row],[SFS]]-Tabla15[[#This Row],[AFP]],2)</f>
        <v>25</v>
      </c>
      <c r="Q498" s="63">
        <v>9384</v>
      </c>
      <c r="R498" s="53" t="str">
        <f>_xlfn.XLOOKUP(Tabla15[[#This Row],[cedula]],Tabla8[Numero Documento],Tabla8[Gen])</f>
        <v>F</v>
      </c>
      <c r="S498" s="53" t="str">
        <f>_xlfn.XLOOKUP(Tabla15[[#This Row],[cedula]],Tabla8[Numero Documento],Tabla8[Lugar Designado Codigo])</f>
        <v>01.83.02.00.03</v>
      </c>
    </row>
    <row r="499" spans="1:19">
      <c r="A499" s="53" t="s">
        <v>3049</v>
      </c>
      <c r="B499" s="53" t="s">
        <v>2734</v>
      </c>
      <c r="C499" s="53" t="s">
        <v>3098</v>
      </c>
      <c r="D499" s="53" t="str">
        <f>Tabla15[[#This Row],[cedula]]&amp;Tabla15[[#This Row],[prog]]&amp;LEFT(Tabla15[[#This Row],[tipo]],3)</f>
        <v>0310326868013FIJ</v>
      </c>
      <c r="E499" s="53" t="s">
        <v>1975</v>
      </c>
      <c r="F499" s="53" t="s">
        <v>8</v>
      </c>
      <c r="G499" s="53" t="str">
        <f>_xlfn.XLOOKUP(Tabla15[[#This Row],[cedula]],Tabla8[Numero Documento],Tabla8[Lugar Designado])</f>
        <v>CENTRO DE LA CULTURA DE SANTIAGO</v>
      </c>
      <c r="H499" s="53" t="s">
        <v>11</v>
      </c>
      <c r="I499" s="62"/>
      <c r="J499" s="53" t="str">
        <f>_xlfn.XLOOKUP(Tabla15[[#This Row],[cargo]],Tabla612[CARGO],Tabla612[CATEGORIA DEL SERVIDOR],"FIJO")</f>
        <v>ESTATUTO SIMPLIFICADO</v>
      </c>
      <c r="K499" s="53" t="str">
        <f>IF(ISTEXT(Tabla15[[#This Row],[CARRERA]]),Tabla15[[#This Row],[CARRERA]],Tabla15[[#This Row],[STATUS]])</f>
        <v>ESTATUTO SIMPLIFICADO</v>
      </c>
      <c r="L499" s="63">
        <v>10000</v>
      </c>
      <c r="M499" s="65">
        <v>0</v>
      </c>
      <c r="N499" s="63">
        <v>304</v>
      </c>
      <c r="O499" s="63">
        <v>287</v>
      </c>
      <c r="P499" s="29">
        <f>ROUND(Tabla15[[#This Row],[sbruto]]-Tabla15[[#This Row],[sneto]]-Tabla15[[#This Row],[ISR]]-Tabla15[[#This Row],[SFS]]-Tabla15[[#This Row],[AFP]],2)</f>
        <v>25</v>
      </c>
      <c r="Q499" s="63">
        <v>9384</v>
      </c>
      <c r="R499" s="53" t="str">
        <f>_xlfn.XLOOKUP(Tabla15[[#This Row],[cedula]],Tabla8[Numero Documento],Tabla8[Gen])</f>
        <v>F</v>
      </c>
      <c r="S499" s="53" t="str">
        <f>_xlfn.XLOOKUP(Tabla15[[#This Row],[cedula]],Tabla8[Numero Documento],Tabla8[Lugar Designado Codigo])</f>
        <v>01.83.02.00.03</v>
      </c>
    </row>
    <row r="500" spans="1:19">
      <c r="A500" s="53" t="s">
        <v>3049</v>
      </c>
      <c r="B500" s="53" t="s">
        <v>2738</v>
      </c>
      <c r="C500" s="53" t="s">
        <v>3098</v>
      </c>
      <c r="D500" s="53" t="str">
        <f>Tabla15[[#This Row],[cedula]]&amp;Tabla15[[#This Row],[prog]]&amp;LEFT(Tabla15[[#This Row],[tipo]],3)</f>
        <v>0310102581913FIJ</v>
      </c>
      <c r="E500" s="53" t="s">
        <v>71</v>
      </c>
      <c r="F500" s="53" t="s">
        <v>72</v>
      </c>
      <c r="G500" s="53" t="str">
        <f>_xlfn.XLOOKUP(Tabla15[[#This Row],[cedula]],Tabla8[Numero Documento],Tabla8[Lugar Designado])</f>
        <v>CENTRO DE LA CULTURA DE SANTIAGO</v>
      </c>
      <c r="H500" s="53" t="s">
        <v>11</v>
      </c>
      <c r="I500" s="62"/>
      <c r="J500" s="53" t="str">
        <f>_xlfn.XLOOKUP(Tabla15[[#This Row],[cargo]],Tabla612[CARGO],Tabla612[CATEGORIA DEL SERVIDOR],"FIJO")</f>
        <v>FIJO</v>
      </c>
      <c r="K500" s="53" t="str">
        <f>IF(ISTEXT(Tabla15[[#This Row],[CARRERA]]),Tabla15[[#This Row],[CARRERA]],Tabla15[[#This Row],[STATUS]])</f>
        <v>FIJO</v>
      </c>
      <c r="L500" s="63">
        <v>10000</v>
      </c>
      <c r="M500" s="66">
        <v>0</v>
      </c>
      <c r="N500" s="63">
        <v>304</v>
      </c>
      <c r="O500" s="63">
        <v>287</v>
      </c>
      <c r="P500" s="29">
        <f>ROUND(Tabla15[[#This Row],[sbruto]]-Tabla15[[#This Row],[sneto]]-Tabla15[[#This Row],[ISR]]-Tabla15[[#This Row],[SFS]]-Tabla15[[#This Row],[AFP]],2)</f>
        <v>75</v>
      </c>
      <c r="Q500" s="63">
        <v>9334</v>
      </c>
      <c r="R500" s="53" t="str">
        <f>_xlfn.XLOOKUP(Tabla15[[#This Row],[cedula]],Tabla8[Numero Documento],Tabla8[Gen])</f>
        <v>F</v>
      </c>
      <c r="S500" s="53" t="str">
        <f>_xlfn.XLOOKUP(Tabla15[[#This Row],[cedula]],Tabla8[Numero Documento],Tabla8[Lugar Designado Codigo])</f>
        <v>01.83.02.00.03</v>
      </c>
    </row>
    <row r="501" spans="1:19">
      <c r="A501" s="53" t="s">
        <v>3049</v>
      </c>
      <c r="B501" s="53" t="s">
        <v>2731</v>
      </c>
      <c r="C501" s="53" t="s">
        <v>3098</v>
      </c>
      <c r="D501" s="53" t="str">
        <f>Tabla15[[#This Row],[cedula]]&amp;Tabla15[[#This Row],[prog]]&amp;LEFT(Tabla15[[#This Row],[tipo]],3)</f>
        <v>0011710116213FIJ</v>
      </c>
      <c r="E501" s="53" t="s">
        <v>1107</v>
      </c>
      <c r="F501" s="53" t="s">
        <v>123</v>
      </c>
      <c r="G501" s="53" t="str">
        <f>_xlfn.XLOOKUP(Tabla15[[#This Row],[cedula]],Tabla8[Numero Documento],Tabla8[Lugar Designado])</f>
        <v>CENTRO DE LA CULTURA NARCISO GONZALEZ</v>
      </c>
      <c r="H501" s="53" t="s">
        <v>11</v>
      </c>
      <c r="I501" s="62"/>
      <c r="J501" s="53" t="str">
        <f>_xlfn.XLOOKUP(Tabla15[[#This Row],[cargo]],Tabla612[CARGO],Tabla612[CATEGORIA DEL SERVIDOR],"FIJO")</f>
        <v>FIJO</v>
      </c>
      <c r="K501" s="53" t="str">
        <f>IF(ISTEXT(Tabla15[[#This Row],[CARRERA]]),Tabla15[[#This Row],[CARRERA]],Tabla15[[#This Row],[STATUS]])</f>
        <v>FIJO</v>
      </c>
      <c r="L501" s="63">
        <v>90000</v>
      </c>
      <c r="M501" s="64">
        <v>9753.1200000000008</v>
      </c>
      <c r="N501" s="63">
        <v>2736</v>
      </c>
      <c r="O501" s="63">
        <v>2583</v>
      </c>
      <c r="P501" s="29">
        <f>ROUND(Tabla15[[#This Row],[sbruto]]-Tabla15[[#This Row],[sneto]]-Tabla15[[#This Row],[ISR]]-Tabla15[[#This Row],[SFS]]-Tabla15[[#This Row],[AFP]],2)</f>
        <v>28386</v>
      </c>
      <c r="Q501" s="63">
        <v>46541.88</v>
      </c>
      <c r="R501" s="53" t="str">
        <f>_xlfn.XLOOKUP(Tabla15[[#This Row],[cedula]],Tabla8[Numero Documento],Tabla8[Gen])</f>
        <v>M</v>
      </c>
      <c r="S501" s="53" t="str">
        <f>_xlfn.XLOOKUP(Tabla15[[#This Row],[cedula]],Tabla8[Numero Documento],Tabla8[Lugar Designado Codigo])</f>
        <v>01.83.02.00.04</v>
      </c>
    </row>
    <row r="502" spans="1:19">
      <c r="A502" s="53" t="s">
        <v>3049</v>
      </c>
      <c r="B502" s="53" t="s">
        <v>1320</v>
      </c>
      <c r="C502" s="53" t="s">
        <v>3098</v>
      </c>
      <c r="D502" s="53" t="str">
        <f>Tabla15[[#This Row],[cedula]]&amp;Tabla15[[#This Row],[prog]]&amp;LEFT(Tabla15[[#This Row],[tipo]],3)</f>
        <v>0100071434313FIJ</v>
      </c>
      <c r="E502" s="53" t="s">
        <v>260</v>
      </c>
      <c r="F502" s="53" t="s">
        <v>261</v>
      </c>
      <c r="G502" s="53" t="str">
        <f>_xlfn.XLOOKUP(Tabla15[[#This Row],[cedula]],Tabla8[Numero Documento],Tabla8[Lugar Designado])</f>
        <v>CENTRO DE LA CULTURA NARCISO GONZALEZ</v>
      </c>
      <c r="H502" s="53" t="s">
        <v>11</v>
      </c>
      <c r="I502" s="62" t="str">
        <f>_xlfn.XLOOKUP(Tabla15[[#This Row],[cedula]],TCARRERA[CEDULA],TCARRERA[CATEGORIA DEL SERVIDOR],"")</f>
        <v>CARRERA ADMINISTRATIVA</v>
      </c>
      <c r="J502" s="53" t="str">
        <f>_xlfn.XLOOKUP(Tabla15[[#This Row],[cargo]],Tabla612[CARGO],Tabla612[CATEGORIA DEL SERVIDOR],"FIJO")</f>
        <v>FIJO</v>
      </c>
      <c r="K502" s="53" t="str">
        <f>IF(ISTEXT(Tabla15[[#This Row],[CARRERA]]),Tabla15[[#This Row],[CARRERA]],Tabla15[[#This Row],[STATUS]])</f>
        <v>CARRERA ADMINISTRATIVA</v>
      </c>
      <c r="L502" s="63">
        <v>70000</v>
      </c>
      <c r="M502" s="64">
        <v>5368.48</v>
      </c>
      <c r="N502" s="63">
        <v>2128</v>
      </c>
      <c r="O502" s="63">
        <v>2009</v>
      </c>
      <c r="P502" s="29">
        <f>ROUND(Tabla15[[#This Row],[sbruto]]-Tabla15[[#This Row],[sneto]]-Tabla15[[#This Row],[ISR]]-Tabla15[[#This Row],[SFS]]-Tabla15[[#This Row],[AFP]],2)</f>
        <v>10755.99</v>
      </c>
      <c r="Q502" s="63">
        <v>49738.53</v>
      </c>
      <c r="R502" s="53" t="str">
        <f>_xlfn.XLOOKUP(Tabla15[[#This Row],[cedula]],Tabla8[Numero Documento],Tabla8[Gen])</f>
        <v>F</v>
      </c>
      <c r="S502" s="53" t="str">
        <f>_xlfn.XLOOKUP(Tabla15[[#This Row],[cedula]],Tabla8[Numero Documento],Tabla8[Lugar Designado Codigo])</f>
        <v>01.83.02.00.04</v>
      </c>
    </row>
    <row r="503" spans="1:19">
      <c r="A503" s="53" t="s">
        <v>3049</v>
      </c>
      <c r="B503" s="53" t="s">
        <v>2637</v>
      </c>
      <c r="C503" s="53" t="s">
        <v>3098</v>
      </c>
      <c r="D503" s="53" t="str">
        <f>Tabla15[[#This Row],[cedula]]&amp;Tabla15[[#This Row],[prog]]&amp;LEFT(Tabla15[[#This Row],[tipo]],3)</f>
        <v>0011375723113FIJ</v>
      </c>
      <c r="E503" s="53" t="s">
        <v>1162</v>
      </c>
      <c r="F503" s="53" t="s">
        <v>1164</v>
      </c>
      <c r="G503" s="53" t="str">
        <f>_xlfn.XLOOKUP(Tabla15[[#This Row],[cedula]],Tabla8[Numero Documento],Tabla8[Lugar Designado])</f>
        <v>CENTRO DE LA CULTURA NARCISO GONZALEZ</v>
      </c>
      <c r="H503" s="53" t="s">
        <v>11</v>
      </c>
      <c r="I503" s="62"/>
      <c r="J503" s="53" t="str">
        <f>_xlfn.XLOOKUP(Tabla15[[#This Row],[cargo]],Tabla612[CARGO],Tabla612[CATEGORIA DEL SERVIDOR],"FIJO")</f>
        <v>FIJO</v>
      </c>
      <c r="K503" s="53" t="str">
        <f>IF(ISTEXT(Tabla15[[#This Row],[CARRERA]]),Tabla15[[#This Row],[CARRERA]],Tabla15[[#This Row],[STATUS]])</f>
        <v>FIJO</v>
      </c>
      <c r="L503" s="63">
        <v>55000</v>
      </c>
      <c r="M503" s="64">
        <v>2559.6799999999998</v>
      </c>
      <c r="N503" s="63">
        <v>1672</v>
      </c>
      <c r="O503" s="63">
        <v>1578.5</v>
      </c>
      <c r="P503" s="29">
        <f>ROUND(Tabla15[[#This Row],[sbruto]]-Tabla15[[#This Row],[sneto]]-Tabla15[[#This Row],[ISR]]-Tabla15[[#This Row],[SFS]]-Tabla15[[#This Row],[AFP]],2)</f>
        <v>5071</v>
      </c>
      <c r="Q503" s="63">
        <v>44118.82</v>
      </c>
      <c r="R503" s="53" t="str">
        <f>_xlfn.XLOOKUP(Tabla15[[#This Row],[cedula]],Tabla8[Numero Documento],Tabla8[Gen])</f>
        <v>M</v>
      </c>
      <c r="S503" s="53" t="str">
        <f>_xlfn.XLOOKUP(Tabla15[[#This Row],[cedula]],Tabla8[Numero Documento],Tabla8[Lugar Designado Codigo])</f>
        <v>01.83.02.00.04</v>
      </c>
    </row>
    <row r="504" spans="1:19">
      <c r="A504" s="53" t="s">
        <v>3049</v>
      </c>
      <c r="B504" s="53" t="s">
        <v>1568</v>
      </c>
      <c r="C504" s="53" t="s">
        <v>3098</v>
      </c>
      <c r="D504" s="53" t="str">
        <f>Tabla15[[#This Row],[cedula]]&amp;Tabla15[[#This Row],[prog]]&amp;LEFT(Tabla15[[#This Row],[tipo]],3)</f>
        <v>0010378351013FIJ</v>
      </c>
      <c r="E504" s="53" t="s">
        <v>99</v>
      </c>
      <c r="F504" s="53" t="s">
        <v>100</v>
      </c>
      <c r="G504" s="53" t="str">
        <f>_xlfn.XLOOKUP(Tabla15[[#This Row],[cedula]],Tabla8[Numero Documento],Tabla8[Lugar Designado])</f>
        <v>CENTRO DE LA CULTURA NARCISO GONZALEZ</v>
      </c>
      <c r="H504" s="53" t="s">
        <v>11</v>
      </c>
      <c r="I504" s="62" t="str">
        <f>_xlfn.XLOOKUP(Tabla15[[#This Row],[cedula]],TCARRERA[CEDULA],TCARRERA[CATEGORIA DEL SERVIDOR],"")</f>
        <v>CARRERA ADMINISTRATIVA</v>
      </c>
      <c r="J504" s="53" t="str">
        <f>_xlfn.XLOOKUP(Tabla15[[#This Row],[cargo]],Tabla612[CARGO],Tabla612[CATEGORIA DEL SERVIDOR],"FIJO")</f>
        <v>FIJO</v>
      </c>
      <c r="K504" s="53" t="str">
        <f>IF(ISTEXT(Tabla15[[#This Row],[CARRERA]]),Tabla15[[#This Row],[CARRERA]],Tabla15[[#This Row],[STATUS]])</f>
        <v>CARRERA ADMINISTRATIVA</v>
      </c>
      <c r="L504" s="63">
        <v>50000</v>
      </c>
      <c r="M504" s="64">
        <v>1627.13</v>
      </c>
      <c r="N504" s="63">
        <v>1520</v>
      </c>
      <c r="O504" s="63">
        <v>1435</v>
      </c>
      <c r="P504" s="29">
        <f>ROUND(Tabla15[[#This Row],[sbruto]]-Tabla15[[#This Row],[sneto]]-Tabla15[[#This Row],[ISR]]-Tabla15[[#This Row],[SFS]]-Tabla15[[#This Row],[AFP]],2)</f>
        <v>15021.46</v>
      </c>
      <c r="Q504" s="63">
        <v>30396.41</v>
      </c>
      <c r="R504" s="53" t="str">
        <f>_xlfn.XLOOKUP(Tabla15[[#This Row],[cedula]],Tabla8[Numero Documento],Tabla8[Gen])</f>
        <v>F</v>
      </c>
      <c r="S504" s="53" t="str">
        <f>_xlfn.XLOOKUP(Tabla15[[#This Row],[cedula]],Tabla8[Numero Documento],Tabla8[Lugar Designado Codigo])</f>
        <v>01.83.02.00.04</v>
      </c>
    </row>
    <row r="505" spans="1:19">
      <c r="A505" s="53" t="s">
        <v>3049</v>
      </c>
      <c r="B505" s="53" t="s">
        <v>2619</v>
      </c>
      <c r="C505" s="53" t="s">
        <v>3098</v>
      </c>
      <c r="D505" s="53" t="str">
        <f>Tabla15[[#This Row],[cedula]]&amp;Tabla15[[#This Row],[prog]]&amp;LEFT(Tabla15[[#This Row],[tipo]],3)</f>
        <v>0011445495213FIJ</v>
      </c>
      <c r="E505" s="53" t="s">
        <v>81</v>
      </c>
      <c r="F505" s="53" t="s">
        <v>82</v>
      </c>
      <c r="G505" s="53" t="str">
        <f>_xlfn.XLOOKUP(Tabla15[[#This Row],[cedula]],Tabla8[Numero Documento],Tabla8[Lugar Designado])</f>
        <v>CENTRO DE LA CULTURA NARCISO GONZALEZ</v>
      </c>
      <c r="H505" s="53" t="s">
        <v>11</v>
      </c>
      <c r="I505" s="62"/>
      <c r="J505" s="53" t="str">
        <f>_xlfn.XLOOKUP(Tabla15[[#This Row],[cargo]],Tabla612[CARGO],Tabla612[CATEGORIA DEL SERVIDOR],"FIJO")</f>
        <v>FIJO</v>
      </c>
      <c r="K505" s="53" t="str">
        <f>IF(ISTEXT(Tabla15[[#This Row],[CARRERA]]),Tabla15[[#This Row],[CARRERA]],Tabla15[[#This Row],[STATUS]])</f>
        <v>FIJO</v>
      </c>
      <c r="L505" s="63">
        <v>45000</v>
      </c>
      <c r="M505" s="64">
        <v>694.59</v>
      </c>
      <c r="N505" s="63">
        <v>1368</v>
      </c>
      <c r="O505" s="63">
        <v>1291.5</v>
      </c>
      <c r="P505" s="29">
        <f>ROUND(Tabla15[[#This Row],[sbruto]]-Tabla15[[#This Row],[sneto]]-Tabla15[[#This Row],[ISR]]-Tabla15[[#This Row],[SFS]]-Tabla15[[#This Row],[AFP]],2)</f>
        <v>10695.22</v>
      </c>
      <c r="Q505" s="63">
        <v>30950.69</v>
      </c>
      <c r="R505" s="53" t="str">
        <f>_xlfn.XLOOKUP(Tabla15[[#This Row],[cedula]],Tabla8[Numero Documento],Tabla8[Gen])</f>
        <v>F</v>
      </c>
      <c r="S505" s="53" t="str">
        <f>_xlfn.XLOOKUP(Tabla15[[#This Row],[cedula]],Tabla8[Numero Documento],Tabla8[Lugar Designado Codigo])</f>
        <v>01.83.02.00.04</v>
      </c>
    </row>
    <row r="506" spans="1:19">
      <c r="A506" s="53" t="s">
        <v>3049</v>
      </c>
      <c r="B506" s="53" t="s">
        <v>2722</v>
      </c>
      <c r="C506" s="53" t="s">
        <v>3098</v>
      </c>
      <c r="D506" s="53" t="str">
        <f>Tabla15[[#This Row],[cedula]]&amp;Tabla15[[#This Row],[prog]]&amp;LEFT(Tabla15[[#This Row],[tipo]],3)</f>
        <v>0010251391813FIJ</v>
      </c>
      <c r="E506" s="53" t="s">
        <v>1184</v>
      </c>
      <c r="F506" s="53" t="s">
        <v>434</v>
      </c>
      <c r="G506" s="53" t="str">
        <f>_xlfn.XLOOKUP(Tabla15[[#This Row],[cedula]],Tabla8[Numero Documento],Tabla8[Lugar Designado])</f>
        <v>CENTRO DE LA CULTURA NARCISO GONZALEZ</v>
      </c>
      <c r="H506" s="53" t="s">
        <v>11</v>
      </c>
      <c r="I506" s="62"/>
      <c r="J506" s="53" t="str">
        <f>_xlfn.XLOOKUP(Tabla15[[#This Row],[cargo]],Tabla612[CARGO],Tabla612[CATEGORIA DEL SERVIDOR],"FIJO")</f>
        <v>FIJO</v>
      </c>
      <c r="K506" s="53" t="str">
        <f>IF(ISTEXT(Tabla15[[#This Row],[CARRERA]]),Tabla15[[#This Row],[CARRERA]],Tabla15[[#This Row],[STATUS]])</f>
        <v>FIJO</v>
      </c>
      <c r="L506" s="63">
        <v>40000</v>
      </c>
      <c r="M506" s="64">
        <v>442.65</v>
      </c>
      <c r="N506" s="63">
        <v>1216</v>
      </c>
      <c r="O506" s="63">
        <v>1148</v>
      </c>
      <c r="P506" s="29">
        <f>ROUND(Tabla15[[#This Row],[sbruto]]-Tabla15[[#This Row],[sneto]]-Tabla15[[#This Row],[ISR]]-Tabla15[[#This Row],[SFS]]-Tabla15[[#This Row],[AFP]],2)</f>
        <v>12483.55</v>
      </c>
      <c r="Q506" s="63">
        <v>24709.8</v>
      </c>
      <c r="R506" s="53" t="str">
        <f>_xlfn.XLOOKUP(Tabla15[[#This Row],[cedula]],Tabla8[Numero Documento],Tabla8[Gen])</f>
        <v>M</v>
      </c>
      <c r="S506" s="53" t="str">
        <f>_xlfn.XLOOKUP(Tabla15[[#This Row],[cedula]],Tabla8[Numero Documento],Tabla8[Lugar Designado Codigo])</f>
        <v>01.83.02.00.04</v>
      </c>
    </row>
    <row r="507" spans="1:19">
      <c r="A507" s="53" t="s">
        <v>3049</v>
      </c>
      <c r="B507" s="53" t="s">
        <v>2733</v>
      </c>
      <c r="C507" s="53" t="s">
        <v>3098</v>
      </c>
      <c r="D507" s="53" t="str">
        <f>Tabla15[[#This Row],[cedula]]&amp;Tabla15[[#This Row],[prog]]&amp;LEFT(Tabla15[[#This Row],[tipo]],3)</f>
        <v>4022404462413FIJ</v>
      </c>
      <c r="E507" s="53" t="s">
        <v>1198</v>
      </c>
      <c r="F507" s="53" t="s">
        <v>171</v>
      </c>
      <c r="G507" s="53" t="str">
        <f>_xlfn.XLOOKUP(Tabla15[[#This Row],[cedula]],Tabla8[Numero Documento],Tabla8[Lugar Designado])</f>
        <v>CENTRO DE LA CULTURA NARCISO GONZALEZ</v>
      </c>
      <c r="H507" s="53" t="s">
        <v>11</v>
      </c>
      <c r="I507" s="62"/>
      <c r="J507" s="53" t="str">
        <f>_xlfn.XLOOKUP(Tabla15[[#This Row],[cargo]],Tabla612[CARGO],Tabla612[CATEGORIA DEL SERVIDOR],"FIJO")</f>
        <v>ESTATUTO SIMPLIFICADO</v>
      </c>
      <c r="K507" s="53" t="str">
        <f>IF(ISTEXT(Tabla15[[#This Row],[CARRERA]]),Tabla15[[#This Row],[CARRERA]],Tabla15[[#This Row],[STATUS]])</f>
        <v>ESTATUTO SIMPLIFICADO</v>
      </c>
      <c r="L507" s="63">
        <v>35000</v>
      </c>
      <c r="M507" s="65">
        <v>0</v>
      </c>
      <c r="N507" s="63">
        <v>1064</v>
      </c>
      <c r="O507" s="63">
        <v>1004.5</v>
      </c>
      <c r="P507" s="29">
        <f>ROUND(Tabla15[[#This Row],[sbruto]]-Tabla15[[#This Row],[sneto]]-Tabla15[[#This Row],[ISR]]-Tabla15[[#This Row],[SFS]]-Tabla15[[#This Row],[AFP]],2)</f>
        <v>671</v>
      </c>
      <c r="Q507" s="63">
        <v>32260.5</v>
      </c>
      <c r="R507" s="53" t="str">
        <f>_xlfn.XLOOKUP(Tabla15[[#This Row],[cedula]],Tabla8[Numero Documento],Tabla8[Gen])</f>
        <v>F</v>
      </c>
      <c r="S507" s="53" t="str">
        <f>_xlfn.XLOOKUP(Tabla15[[#This Row],[cedula]],Tabla8[Numero Documento],Tabla8[Lugar Designado Codigo])</f>
        <v>01.83.02.00.04</v>
      </c>
    </row>
    <row r="508" spans="1:19">
      <c r="A508" s="53" t="s">
        <v>3049</v>
      </c>
      <c r="B508" s="53" t="s">
        <v>2582</v>
      </c>
      <c r="C508" s="53" t="s">
        <v>3098</v>
      </c>
      <c r="D508" s="53" t="str">
        <f>Tabla15[[#This Row],[cedula]]&amp;Tabla15[[#This Row],[prog]]&amp;LEFT(Tabla15[[#This Row],[tipo]],3)</f>
        <v>0011435428513FIJ</v>
      </c>
      <c r="E508" s="53" t="s">
        <v>74</v>
      </c>
      <c r="F508" s="53" t="s">
        <v>22</v>
      </c>
      <c r="G508" s="53" t="str">
        <f>_xlfn.XLOOKUP(Tabla15[[#This Row],[cedula]],Tabla8[Numero Documento],Tabla8[Lugar Designado])</f>
        <v>CENTRO DE LA CULTURA NARCISO GONZALEZ</v>
      </c>
      <c r="H508" s="53" t="s">
        <v>11</v>
      </c>
      <c r="I508" s="62"/>
      <c r="J508" s="53" t="str">
        <f>_xlfn.XLOOKUP(Tabla15[[#This Row],[cargo]],Tabla612[CARGO],Tabla612[CATEGORIA DEL SERVIDOR],"FIJO")</f>
        <v>ESTATUTO SIMPLIFICADO</v>
      </c>
      <c r="K508" s="53" t="str">
        <f>IF(ISTEXT(Tabla15[[#This Row],[CARRERA]]),Tabla15[[#This Row],[CARRERA]],Tabla15[[#This Row],[STATUS]])</f>
        <v>ESTATUTO SIMPLIFICADO</v>
      </c>
      <c r="L508" s="63">
        <v>31500</v>
      </c>
      <c r="M508" s="65">
        <v>0</v>
      </c>
      <c r="N508" s="63">
        <v>957.6</v>
      </c>
      <c r="O508" s="63">
        <v>904.05</v>
      </c>
      <c r="P508" s="29">
        <f>ROUND(Tabla15[[#This Row],[sbruto]]-Tabla15[[#This Row],[sneto]]-Tabla15[[#This Row],[ISR]]-Tabla15[[#This Row],[SFS]]-Tabla15[[#This Row],[AFP]],2)</f>
        <v>18777.71</v>
      </c>
      <c r="Q508" s="63">
        <v>10860.64</v>
      </c>
      <c r="R508" s="53" t="str">
        <f>_xlfn.XLOOKUP(Tabla15[[#This Row],[cedula]],Tabla8[Numero Documento],Tabla8[Gen])</f>
        <v>M</v>
      </c>
      <c r="S508" s="53" t="str">
        <f>_xlfn.XLOOKUP(Tabla15[[#This Row],[cedula]],Tabla8[Numero Documento],Tabla8[Lugar Designado Codigo])</f>
        <v>01.83.02.00.04</v>
      </c>
    </row>
    <row r="509" spans="1:19">
      <c r="A509" s="53" t="s">
        <v>3049</v>
      </c>
      <c r="B509" s="53" t="s">
        <v>2661</v>
      </c>
      <c r="C509" s="53" t="s">
        <v>3098</v>
      </c>
      <c r="D509" s="53" t="str">
        <f>Tabla15[[#This Row],[cedula]]&amp;Tabla15[[#This Row],[prog]]&amp;LEFT(Tabla15[[#This Row],[tipo]],3)</f>
        <v>0010179433713FIJ</v>
      </c>
      <c r="E509" s="53" t="s">
        <v>1998</v>
      </c>
      <c r="F509" s="53" t="s">
        <v>434</v>
      </c>
      <c r="G509" s="53" t="str">
        <f>_xlfn.XLOOKUP(Tabla15[[#This Row],[cedula]],Tabla8[Numero Documento],Tabla8[Lugar Designado])</f>
        <v>CENTRO DE LA CULTURA NARCISO GONZALEZ</v>
      </c>
      <c r="H509" s="53" t="s">
        <v>11</v>
      </c>
      <c r="I509" s="62"/>
      <c r="J509" s="53" t="str">
        <f>_xlfn.XLOOKUP(Tabla15[[#This Row],[cargo]],Tabla612[CARGO],Tabla612[CATEGORIA DEL SERVIDOR],"FIJO")</f>
        <v>FIJO</v>
      </c>
      <c r="K509" s="53" t="str">
        <f>IF(ISTEXT(Tabla15[[#This Row],[CARRERA]]),Tabla15[[#This Row],[CARRERA]],Tabla15[[#This Row],[STATUS]])</f>
        <v>FIJO</v>
      </c>
      <c r="L509" s="63">
        <v>30000</v>
      </c>
      <c r="M509" s="67">
        <v>0</v>
      </c>
      <c r="N509" s="63">
        <v>912</v>
      </c>
      <c r="O509" s="63">
        <v>861</v>
      </c>
      <c r="P509" s="29">
        <f>ROUND(Tabla15[[#This Row],[sbruto]]-Tabla15[[#This Row],[sneto]]-Tabla15[[#This Row],[ISR]]-Tabla15[[#This Row],[SFS]]-Tabla15[[#This Row],[AFP]],2)</f>
        <v>25</v>
      </c>
      <c r="Q509" s="63">
        <v>28202</v>
      </c>
      <c r="R509" s="53" t="str">
        <f>_xlfn.XLOOKUP(Tabla15[[#This Row],[cedula]],Tabla8[Numero Documento],Tabla8[Gen])</f>
        <v>M</v>
      </c>
      <c r="S509" s="53" t="str">
        <f>_xlfn.XLOOKUP(Tabla15[[#This Row],[cedula]],Tabla8[Numero Documento],Tabla8[Lugar Designado Codigo])</f>
        <v>01.83.02.00.04</v>
      </c>
    </row>
    <row r="510" spans="1:19">
      <c r="A510" s="53" t="s">
        <v>3049</v>
      </c>
      <c r="B510" s="53" t="s">
        <v>1529</v>
      </c>
      <c r="C510" s="53" t="s">
        <v>3098</v>
      </c>
      <c r="D510" s="53" t="str">
        <f>Tabla15[[#This Row],[cedula]]&amp;Tabla15[[#This Row],[prog]]&amp;LEFT(Tabla15[[#This Row],[tipo]],3)</f>
        <v>0010339444113FIJ</v>
      </c>
      <c r="E510" s="53" t="s">
        <v>78</v>
      </c>
      <c r="F510" s="53" t="s">
        <v>79</v>
      </c>
      <c r="G510" s="53" t="str">
        <f>_xlfn.XLOOKUP(Tabla15[[#This Row],[cedula]],Tabla8[Numero Documento],Tabla8[Lugar Designado])</f>
        <v>CENTRO DE LA CULTURA NARCISO GONZALEZ</v>
      </c>
      <c r="H510" s="53" t="s">
        <v>11</v>
      </c>
      <c r="I510" s="62" t="str">
        <f>_xlfn.XLOOKUP(Tabla15[[#This Row],[cedula]],TCARRERA[CEDULA],TCARRERA[CATEGORIA DEL SERVIDOR],"")</f>
        <v>CARRERA ADMINISTRATIVA</v>
      </c>
      <c r="J510" s="53" t="str">
        <f>_xlfn.XLOOKUP(Tabla15[[#This Row],[cargo]],Tabla612[CARGO],Tabla612[CATEGORIA DEL SERVIDOR],"FIJO")</f>
        <v>FIJO</v>
      </c>
      <c r="K510" s="53" t="str">
        <f>IF(ISTEXT(Tabla15[[#This Row],[CARRERA]]),Tabla15[[#This Row],[CARRERA]],Tabla15[[#This Row],[STATUS]])</f>
        <v>CARRERA ADMINISTRATIVA</v>
      </c>
      <c r="L510" s="63">
        <v>26617.88</v>
      </c>
      <c r="M510" s="67">
        <v>0</v>
      </c>
      <c r="N510" s="63">
        <v>809.18</v>
      </c>
      <c r="O510" s="63">
        <v>763.93</v>
      </c>
      <c r="P510" s="29">
        <f>ROUND(Tabla15[[#This Row],[sbruto]]-Tabla15[[#This Row],[sneto]]-Tabla15[[#This Row],[ISR]]-Tabla15[[#This Row],[SFS]]-Tabla15[[#This Row],[AFP]],2)</f>
        <v>1642.02</v>
      </c>
      <c r="Q510" s="63">
        <v>23402.75</v>
      </c>
      <c r="R510" s="53" t="str">
        <f>_xlfn.XLOOKUP(Tabla15[[#This Row],[cedula]],Tabla8[Numero Documento],Tabla8[Gen])</f>
        <v>F</v>
      </c>
      <c r="S510" s="53" t="str">
        <f>_xlfn.XLOOKUP(Tabla15[[#This Row],[cedula]],Tabla8[Numero Documento],Tabla8[Lugar Designado Codigo])</f>
        <v>01.83.02.00.04</v>
      </c>
    </row>
    <row r="511" spans="1:19">
      <c r="A511" s="53" t="s">
        <v>3049</v>
      </c>
      <c r="B511" s="53" t="s">
        <v>1543</v>
      </c>
      <c r="C511" s="53" t="s">
        <v>3098</v>
      </c>
      <c r="D511" s="53" t="str">
        <f>Tabla15[[#This Row],[cedula]]&amp;Tabla15[[#This Row],[prog]]&amp;LEFT(Tabla15[[#This Row],[tipo]],3)</f>
        <v>0010360197713FIJ</v>
      </c>
      <c r="E511" s="53" t="s">
        <v>85</v>
      </c>
      <c r="F511" s="53" t="s">
        <v>86</v>
      </c>
      <c r="G511" s="53" t="str">
        <f>_xlfn.XLOOKUP(Tabla15[[#This Row],[cedula]],Tabla8[Numero Documento],Tabla8[Lugar Designado])</f>
        <v>CENTRO DE LA CULTURA NARCISO GONZALEZ</v>
      </c>
      <c r="H511" s="53" t="s">
        <v>11</v>
      </c>
      <c r="I511" s="62" t="str">
        <f>_xlfn.XLOOKUP(Tabla15[[#This Row],[cedula]],TCARRERA[CEDULA],TCARRERA[CATEGORIA DEL SERVIDOR],"")</f>
        <v>CARRERA ADMINISTRATIVA</v>
      </c>
      <c r="J511" s="53" t="str">
        <f>_xlfn.XLOOKUP(Tabla15[[#This Row],[cargo]],Tabla612[CARGO],Tabla612[CATEGORIA DEL SERVIDOR],"FIJO")</f>
        <v>FIJO</v>
      </c>
      <c r="K511" s="53" t="str">
        <f>IF(ISTEXT(Tabla15[[#This Row],[CARRERA]]),Tabla15[[#This Row],[CARRERA]],Tabla15[[#This Row],[STATUS]])</f>
        <v>CARRERA ADMINISTRATIVA</v>
      </c>
      <c r="L511" s="63">
        <v>26250</v>
      </c>
      <c r="M511" s="67">
        <v>0</v>
      </c>
      <c r="N511" s="63">
        <v>798</v>
      </c>
      <c r="O511" s="63">
        <v>753.38</v>
      </c>
      <c r="P511" s="29">
        <f>ROUND(Tabla15[[#This Row],[sbruto]]-Tabla15[[#This Row],[sneto]]-Tabla15[[#This Row],[ISR]]-Tabla15[[#This Row],[SFS]]-Tabla15[[#This Row],[AFP]],2)</f>
        <v>19788.400000000001</v>
      </c>
      <c r="Q511" s="63">
        <v>4910.22</v>
      </c>
      <c r="R511" s="53" t="str">
        <f>_xlfn.XLOOKUP(Tabla15[[#This Row],[cedula]],Tabla8[Numero Documento],Tabla8[Gen])</f>
        <v>M</v>
      </c>
      <c r="S511" s="53" t="str">
        <f>_xlfn.XLOOKUP(Tabla15[[#This Row],[cedula]],Tabla8[Numero Documento],Tabla8[Lugar Designado Codigo])</f>
        <v>01.83.02.00.04</v>
      </c>
    </row>
    <row r="512" spans="1:19">
      <c r="A512" s="53" t="s">
        <v>3049</v>
      </c>
      <c r="B512" s="53" t="s">
        <v>1546</v>
      </c>
      <c r="C512" s="53" t="s">
        <v>3098</v>
      </c>
      <c r="D512" s="53" t="str">
        <f>Tabla15[[#This Row],[cedula]]&amp;Tabla15[[#This Row],[prog]]&amp;LEFT(Tabla15[[#This Row],[tipo]],3)</f>
        <v>0010854345513FIJ</v>
      </c>
      <c r="E512" s="53" t="s">
        <v>87</v>
      </c>
      <c r="F512" s="53" t="s">
        <v>88</v>
      </c>
      <c r="G512" s="53" t="str">
        <f>_xlfn.XLOOKUP(Tabla15[[#This Row],[cedula]],Tabla8[Numero Documento],Tabla8[Lugar Designado])</f>
        <v>CENTRO DE LA CULTURA NARCISO GONZALEZ</v>
      </c>
      <c r="H512" s="53" t="s">
        <v>11</v>
      </c>
      <c r="I512" s="62" t="str">
        <f>_xlfn.XLOOKUP(Tabla15[[#This Row],[cedula]],TCARRERA[CEDULA],TCARRERA[CATEGORIA DEL SERVIDOR],"")</f>
        <v>CARRERA ADMINISTRATIVA</v>
      </c>
      <c r="J512" s="53" t="str">
        <f>_xlfn.XLOOKUP(Tabla15[[#This Row],[cargo]],Tabla612[CARGO],Tabla612[CATEGORIA DEL SERVIDOR],"FIJO")</f>
        <v>FIJO</v>
      </c>
      <c r="K512" s="53" t="str">
        <f>IF(ISTEXT(Tabla15[[#This Row],[CARRERA]]),Tabla15[[#This Row],[CARRERA]],Tabla15[[#This Row],[STATUS]])</f>
        <v>CARRERA ADMINISTRATIVA</v>
      </c>
      <c r="L512" s="63">
        <v>26250</v>
      </c>
      <c r="M512" s="65">
        <v>0</v>
      </c>
      <c r="N512" s="63">
        <v>798</v>
      </c>
      <c r="O512" s="63">
        <v>753.38</v>
      </c>
      <c r="P512" s="29">
        <f>ROUND(Tabla15[[#This Row],[sbruto]]-Tabla15[[#This Row],[sneto]]-Tabla15[[#This Row],[ISR]]-Tabla15[[#This Row],[SFS]]-Tabla15[[#This Row],[AFP]],2)</f>
        <v>18562.79</v>
      </c>
      <c r="Q512" s="63">
        <v>6135.83</v>
      </c>
      <c r="R512" s="53" t="str">
        <f>_xlfn.XLOOKUP(Tabla15[[#This Row],[cedula]],Tabla8[Numero Documento],Tabla8[Gen])</f>
        <v>F</v>
      </c>
      <c r="S512" s="53" t="str">
        <f>_xlfn.XLOOKUP(Tabla15[[#This Row],[cedula]],Tabla8[Numero Documento],Tabla8[Lugar Designado Codigo])</f>
        <v>01.83.02.00.04</v>
      </c>
    </row>
    <row r="513" spans="1:19">
      <c r="A513" s="53" t="s">
        <v>3049</v>
      </c>
      <c r="B513" s="53" t="s">
        <v>2572</v>
      </c>
      <c r="C513" s="53" t="s">
        <v>3098</v>
      </c>
      <c r="D513" s="53" t="str">
        <f>Tabla15[[#This Row],[cedula]]&amp;Tabla15[[#This Row],[prog]]&amp;LEFT(Tabla15[[#This Row],[tipo]],3)</f>
        <v>0010011017013FIJ</v>
      </c>
      <c r="E513" s="53" t="s">
        <v>1028</v>
      </c>
      <c r="F513" s="53" t="s">
        <v>110</v>
      </c>
      <c r="G513" s="53" t="str">
        <f>_xlfn.XLOOKUP(Tabla15[[#This Row],[cedula]],Tabla8[Numero Documento],Tabla8[Lugar Designado])</f>
        <v>CENTRO DE LA CULTURA NARCISO GONZALEZ</v>
      </c>
      <c r="H513" s="53" t="s">
        <v>11</v>
      </c>
      <c r="I513" s="62"/>
      <c r="J513" s="53" t="str">
        <f>_xlfn.XLOOKUP(Tabla15[[#This Row],[cargo]],Tabla612[CARGO],Tabla612[CATEGORIA DEL SERVIDOR],"FIJO")</f>
        <v>ESTATUTO SIMPLIFICADO</v>
      </c>
      <c r="K513" s="53" t="str">
        <f>IF(ISTEXT(Tabla15[[#This Row],[CARRERA]]),Tabla15[[#This Row],[CARRERA]],Tabla15[[#This Row],[STATUS]])</f>
        <v>ESTATUTO SIMPLIFICADO</v>
      </c>
      <c r="L513" s="63">
        <v>25000</v>
      </c>
      <c r="M513" s="65">
        <v>0</v>
      </c>
      <c r="N513" s="63">
        <v>760</v>
      </c>
      <c r="O513" s="63">
        <v>717.5</v>
      </c>
      <c r="P513" s="29">
        <f>ROUND(Tabla15[[#This Row],[sbruto]]-Tabla15[[#This Row],[sneto]]-Tabla15[[#This Row],[ISR]]-Tabla15[[#This Row],[SFS]]-Tabla15[[#This Row],[AFP]],2)</f>
        <v>25</v>
      </c>
      <c r="Q513" s="63">
        <v>23497.5</v>
      </c>
      <c r="R513" s="53" t="str">
        <f>_xlfn.XLOOKUP(Tabla15[[#This Row],[cedula]],Tabla8[Numero Documento],Tabla8[Gen])</f>
        <v>F</v>
      </c>
      <c r="S513" s="53" t="str">
        <f>_xlfn.XLOOKUP(Tabla15[[#This Row],[cedula]],Tabla8[Numero Documento],Tabla8[Lugar Designado Codigo])</f>
        <v>01.83.02.00.04</v>
      </c>
    </row>
    <row r="514" spans="1:19">
      <c r="A514" s="53" t="s">
        <v>3049</v>
      </c>
      <c r="B514" s="53" t="s">
        <v>2660</v>
      </c>
      <c r="C514" s="53" t="s">
        <v>3098</v>
      </c>
      <c r="D514" s="53" t="str">
        <f>Tabla15[[#This Row],[cedula]]&amp;Tabla15[[#This Row],[prog]]&amp;LEFT(Tabla15[[#This Row],[tipo]],3)</f>
        <v>0011777414113FIJ</v>
      </c>
      <c r="E514" s="53" t="s">
        <v>1997</v>
      </c>
      <c r="F514" s="53" t="s">
        <v>474</v>
      </c>
      <c r="G514" s="53" t="str">
        <f>_xlfn.XLOOKUP(Tabla15[[#This Row],[cedula]],Tabla8[Numero Documento],Tabla8[Lugar Designado])</f>
        <v>CENTRO DE LA CULTURA NARCISO GONZALEZ</v>
      </c>
      <c r="H514" s="53" t="s">
        <v>11</v>
      </c>
      <c r="I514" s="62"/>
      <c r="J514" s="53" t="str">
        <f>_xlfn.XLOOKUP(Tabla15[[#This Row],[cargo]],Tabla612[CARGO],Tabla612[CATEGORIA DEL SERVIDOR],"FIJO")</f>
        <v>ESTATUTO SIMPLIFICADO</v>
      </c>
      <c r="K514" s="53" t="str">
        <f>IF(ISTEXT(Tabla15[[#This Row],[CARRERA]]),Tabla15[[#This Row],[CARRERA]],Tabla15[[#This Row],[STATUS]])</f>
        <v>ESTATUTO SIMPLIFICADO</v>
      </c>
      <c r="L514" s="63">
        <v>24000</v>
      </c>
      <c r="M514" s="65">
        <v>0</v>
      </c>
      <c r="N514" s="63">
        <v>729.6</v>
      </c>
      <c r="O514" s="63">
        <v>688.8</v>
      </c>
      <c r="P514" s="29">
        <f>ROUND(Tabla15[[#This Row],[sbruto]]-Tabla15[[#This Row],[sneto]]-Tabla15[[#This Row],[ISR]]-Tabla15[[#This Row],[SFS]]-Tabla15[[#This Row],[AFP]],2)</f>
        <v>25</v>
      </c>
      <c r="Q514" s="63">
        <v>22556.6</v>
      </c>
      <c r="R514" s="53" t="str">
        <f>_xlfn.XLOOKUP(Tabla15[[#This Row],[cedula]],Tabla8[Numero Documento],Tabla8[Gen])</f>
        <v>M</v>
      </c>
      <c r="S514" s="53" t="str">
        <f>_xlfn.XLOOKUP(Tabla15[[#This Row],[cedula]],Tabla8[Numero Documento],Tabla8[Lugar Designado Codigo])</f>
        <v>01.83.02.00.04</v>
      </c>
    </row>
    <row r="515" spans="1:19">
      <c r="A515" s="53" t="s">
        <v>3049</v>
      </c>
      <c r="B515" s="53" t="s">
        <v>1551</v>
      </c>
      <c r="C515" s="53" t="s">
        <v>3098</v>
      </c>
      <c r="D515" s="53" t="str">
        <f>Tabla15[[#This Row],[cedula]]&amp;Tabla15[[#This Row],[prog]]&amp;LEFT(Tabla15[[#This Row],[tipo]],3)</f>
        <v>0010160545913FIJ</v>
      </c>
      <c r="E515" s="53" t="s">
        <v>89</v>
      </c>
      <c r="F515" s="53" t="s">
        <v>90</v>
      </c>
      <c r="G515" s="53" t="str">
        <f>_xlfn.XLOOKUP(Tabla15[[#This Row],[cedula]],Tabla8[Numero Documento],Tabla8[Lugar Designado])</f>
        <v>CENTRO DE LA CULTURA NARCISO GONZALEZ</v>
      </c>
      <c r="H515" s="53" t="s">
        <v>11</v>
      </c>
      <c r="I515" s="62" t="str">
        <f>_xlfn.XLOOKUP(Tabla15[[#This Row],[cedula]],TCARRERA[CEDULA],TCARRERA[CATEGORIA DEL SERVIDOR],"")</f>
        <v>CARRERA ADMINISTRATIVA</v>
      </c>
      <c r="J515" s="53" t="str">
        <f>_xlfn.XLOOKUP(Tabla15[[#This Row],[cargo]],Tabla612[CARGO],Tabla612[CATEGORIA DEL SERVIDOR],"FIJO")</f>
        <v>FIJO</v>
      </c>
      <c r="K515" s="53" t="str">
        <f>IF(ISTEXT(Tabla15[[#This Row],[CARRERA]]),Tabla15[[#This Row],[CARRERA]],Tabla15[[#This Row],[STATUS]])</f>
        <v>CARRERA ADMINISTRATIVA</v>
      </c>
      <c r="L515" s="63">
        <v>22000</v>
      </c>
      <c r="M515" s="66">
        <v>0</v>
      </c>
      <c r="N515" s="63">
        <v>668.8</v>
      </c>
      <c r="O515" s="63">
        <v>631.4</v>
      </c>
      <c r="P515" s="29">
        <f>ROUND(Tabla15[[#This Row],[sbruto]]-Tabla15[[#This Row],[sneto]]-Tabla15[[#This Row],[ISR]]-Tabla15[[#This Row],[SFS]]-Tabla15[[#This Row],[AFP]],2)</f>
        <v>375</v>
      </c>
      <c r="Q515" s="63">
        <v>20324.8</v>
      </c>
      <c r="R515" s="53" t="str">
        <f>_xlfn.XLOOKUP(Tabla15[[#This Row],[cedula]],Tabla8[Numero Documento],Tabla8[Gen])</f>
        <v>M</v>
      </c>
      <c r="S515" s="53" t="str">
        <f>_xlfn.XLOOKUP(Tabla15[[#This Row],[cedula]],Tabla8[Numero Documento],Tabla8[Lugar Designado Codigo])</f>
        <v>01.83.02.00.04</v>
      </c>
    </row>
    <row r="516" spans="1:19">
      <c r="A516" s="53" t="s">
        <v>3049</v>
      </c>
      <c r="B516" s="53" t="s">
        <v>2563</v>
      </c>
      <c r="C516" s="53" t="s">
        <v>3098</v>
      </c>
      <c r="D516" s="53" t="str">
        <f>Tabla15[[#This Row],[cedula]]&amp;Tabla15[[#This Row],[prog]]&amp;LEFT(Tabla15[[#This Row],[tipo]],3)</f>
        <v>0011773379013FIJ</v>
      </c>
      <c r="E516" s="53" t="s">
        <v>1194</v>
      </c>
      <c r="F516" s="53" t="s">
        <v>42</v>
      </c>
      <c r="G516" s="53" t="str">
        <f>_xlfn.XLOOKUP(Tabla15[[#This Row],[cedula]],Tabla8[Numero Documento],Tabla8[Lugar Designado])</f>
        <v>CENTRO DE LA CULTURA NARCISO GONZALEZ</v>
      </c>
      <c r="H516" s="53" t="s">
        <v>11</v>
      </c>
      <c r="I516" s="62"/>
      <c r="J516" s="53" t="str">
        <f>_xlfn.XLOOKUP(Tabla15[[#This Row],[cargo]],Tabla612[CARGO],Tabla612[CATEGORIA DEL SERVIDOR],"FIJO")</f>
        <v>ESTATUTO SIMPLIFICADO</v>
      </c>
      <c r="K516" s="53" t="str">
        <f>IF(ISTEXT(Tabla15[[#This Row],[CARRERA]]),Tabla15[[#This Row],[CARRERA]],Tabla15[[#This Row],[STATUS]])</f>
        <v>ESTATUTO SIMPLIFICADO</v>
      </c>
      <c r="L516" s="63">
        <v>22000</v>
      </c>
      <c r="M516" s="67">
        <v>0</v>
      </c>
      <c r="N516" s="63">
        <v>668.8</v>
      </c>
      <c r="O516" s="63">
        <v>631.4</v>
      </c>
      <c r="P516" s="29">
        <f>ROUND(Tabla15[[#This Row],[sbruto]]-Tabla15[[#This Row],[sneto]]-Tabla15[[#This Row],[ISR]]-Tabla15[[#This Row],[SFS]]-Tabla15[[#This Row],[AFP]],2)</f>
        <v>2571</v>
      </c>
      <c r="Q516" s="63">
        <v>18128.8</v>
      </c>
      <c r="R516" s="53" t="str">
        <f>_xlfn.XLOOKUP(Tabla15[[#This Row],[cedula]],Tabla8[Numero Documento],Tabla8[Gen])</f>
        <v>M</v>
      </c>
      <c r="S516" s="53" t="str">
        <f>_xlfn.XLOOKUP(Tabla15[[#This Row],[cedula]],Tabla8[Numero Documento],Tabla8[Lugar Designado Codigo])</f>
        <v>01.83.02.00.04</v>
      </c>
    </row>
    <row r="517" spans="1:19">
      <c r="A517" s="53" t="s">
        <v>3049</v>
      </c>
      <c r="B517" s="53" t="s">
        <v>2607</v>
      </c>
      <c r="C517" s="53" t="s">
        <v>3098</v>
      </c>
      <c r="D517" s="53" t="str">
        <f>Tabla15[[#This Row],[cedula]]&amp;Tabla15[[#This Row],[prog]]&amp;LEFT(Tabla15[[#This Row],[tipo]],3)</f>
        <v>0310188131013FIJ</v>
      </c>
      <c r="E517" s="53" t="s">
        <v>1190</v>
      </c>
      <c r="F517" s="53" t="s">
        <v>30</v>
      </c>
      <c r="G517" s="53" t="str">
        <f>_xlfn.XLOOKUP(Tabla15[[#This Row],[cedula]],Tabla8[Numero Documento],Tabla8[Lugar Designado])</f>
        <v>CENTRO DE LA CULTURA NARCISO GONZALEZ</v>
      </c>
      <c r="H517" s="53" t="s">
        <v>11</v>
      </c>
      <c r="I517" s="62"/>
      <c r="J517" s="53" t="str">
        <f>_xlfn.XLOOKUP(Tabla15[[#This Row],[cargo]],Tabla612[CARGO],Tabla612[CATEGORIA DEL SERVIDOR],"FIJO")</f>
        <v>ESTATUTO SIMPLIFICADO</v>
      </c>
      <c r="K517" s="53" t="str">
        <f>IF(ISTEXT(Tabla15[[#This Row],[CARRERA]]),Tabla15[[#This Row],[CARRERA]],Tabla15[[#This Row],[STATUS]])</f>
        <v>ESTATUTO SIMPLIFICADO</v>
      </c>
      <c r="L517" s="63">
        <v>22000</v>
      </c>
      <c r="M517" s="66">
        <v>0</v>
      </c>
      <c r="N517" s="63">
        <v>668.8</v>
      </c>
      <c r="O517" s="63">
        <v>631.4</v>
      </c>
      <c r="P517" s="29">
        <f>ROUND(Tabla15[[#This Row],[sbruto]]-Tabla15[[#This Row],[sneto]]-Tabla15[[#This Row],[ISR]]-Tabla15[[#This Row],[SFS]]-Tabla15[[#This Row],[AFP]],2)</f>
        <v>5831.52</v>
      </c>
      <c r="Q517" s="63">
        <v>14868.28</v>
      </c>
      <c r="R517" s="53" t="str">
        <f>_xlfn.XLOOKUP(Tabla15[[#This Row],[cedula]],Tabla8[Numero Documento],Tabla8[Gen])</f>
        <v>M</v>
      </c>
      <c r="S517" s="53" t="str">
        <f>_xlfn.XLOOKUP(Tabla15[[#This Row],[cedula]],Tabla8[Numero Documento],Tabla8[Lugar Designado Codigo])</f>
        <v>01.83.02.00.04</v>
      </c>
    </row>
    <row r="518" spans="1:19">
      <c r="A518" s="53" t="s">
        <v>3049</v>
      </c>
      <c r="B518" s="53" t="s">
        <v>2567</v>
      </c>
      <c r="C518" s="53" t="s">
        <v>3098</v>
      </c>
      <c r="D518" s="53" t="str">
        <f>Tabla15[[#This Row],[cedula]]&amp;Tabla15[[#This Row],[prog]]&amp;LEFT(Tabla15[[#This Row],[tipo]],3)</f>
        <v>4023981787313FIJ</v>
      </c>
      <c r="E518" s="53" t="s">
        <v>1977</v>
      </c>
      <c r="F518" s="53" t="s">
        <v>8</v>
      </c>
      <c r="G518" s="53" t="str">
        <f>_xlfn.XLOOKUP(Tabla15[[#This Row],[cedula]],Tabla8[Numero Documento],Tabla8[Lugar Designado])</f>
        <v>CENTRO DE LA CULTURA NARCISO GONZALEZ</v>
      </c>
      <c r="H518" s="53" t="s">
        <v>11</v>
      </c>
      <c r="I518" s="62"/>
      <c r="J518" s="53" t="str">
        <f>_xlfn.XLOOKUP(Tabla15[[#This Row],[cargo]],Tabla612[CARGO],Tabla612[CATEGORIA DEL SERVIDOR],"FIJO")</f>
        <v>ESTATUTO SIMPLIFICADO</v>
      </c>
      <c r="K518" s="53" t="str">
        <f>IF(ISTEXT(Tabla15[[#This Row],[CARRERA]]),Tabla15[[#This Row],[CARRERA]],Tabla15[[#This Row],[STATUS]])</f>
        <v>ESTATUTO SIMPLIFICADO</v>
      </c>
      <c r="L518" s="63">
        <v>20000</v>
      </c>
      <c r="M518" s="65">
        <v>0</v>
      </c>
      <c r="N518" s="63">
        <v>608</v>
      </c>
      <c r="O518" s="63">
        <v>574</v>
      </c>
      <c r="P518" s="29">
        <f>ROUND(Tabla15[[#This Row],[sbruto]]-Tabla15[[#This Row],[sneto]]-Tabla15[[#This Row],[ISR]]-Tabla15[[#This Row],[SFS]]-Tabla15[[#This Row],[AFP]],2)</f>
        <v>1671</v>
      </c>
      <c r="Q518" s="63">
        <v>17147</v>
      </c>
      <c r="R518" s="53" t="str">
        <f>_xlfn.XLOOKUP(Tabla15[[#This Row],[cedula]],Tabla8[Numero Documento],Tabla8[Gen])</f>
        <v>F</v>
      </c>
      <c r="S518" s="53" t="str">
        <f>_xlfn.XLOOKUP(Tabla15[[#This Row],[cedula]],Tabla8[Numero Documento],Tabla8[Lugar Designado Codigo])</f>
        <v>01.83.02.00.04</v>
      </c>
    </row>
    <row r="519" spans="1:19">
      <c r="A519" s="53" t="s">
        <v>3049</v>
      </c>
      <c r="B519" s="53" t="s">
        <v>2695</v>
      </c>
      <c r="C519" s="53" t="s">
        <v>3098</v>
      </c>
      <c r="D519" s="53" t="str">
        <f>Tabla15[[#This Row],[cedula]]&amp;Tabla15[[#This Row],[prog]]&amp;LEFT(Tabla15[[#This Row],[tipo]],3)</f>
        <v>4022211921213FIJ</v>
      </c>
      <c r="E519" s="53" t="s">
        <v>1272</v>
      </c>
      <c r="F519" s="53" t="s">
        <v>110</v>
      </c>
      <c r="G519" s="53" t="str">
        <f>_xlfn.XLOOKUP(Tabla15[[#This Row],[cedula]],Tabla8[Numero Documento],Tabla8[Lugar Designado])</f>
        <v>CENTRO DE LA CULTURA NARCISO GONZALEZ</v>
      </c>
      <c r="H519" s="53" t="s">
        <v>11</v>
      </c>
      <c r="I519" s="62"/>
      <c r="J519" s="53" t="str">
        <f>_xlfn.XLOOKUP(Tabla15[[#This Row],[cargo]],Tabla612[CARGO],Tabla612[CATEGORIA DEL SERVIDOR],"FIJO")</f>
        <v>ESTATUTO SIMPLIFICADO</v>
      </c>
      <c r="K519" s="53" t="str">
        <f>IF(ISTEXT(Tabla15[[#This Row],[CARRERA]]),Tabla15[[#This Row],[CARRERA]],Tabla15[[#This Row],[STATUS]])</f>
        <v>ESTATUTO SIMPLIFICADO</v>
      </c>
      <c r="L519" s="63">
        <v>20000</v>
      </c>
      <c r="M519" s="65">
        <v>0</v>
      </c>
      <c r="N519" s="63">
        <v>608</v>
      </c>
      <c r="O519" s="63">
        <v>574</v>
      </c>
      <c r="P519" s="29">
        <f>ROUND(Tabla15[[#This Row],[sbruto]]-Tabla15[[#This Row],[sneto]]-Tabla15[[#This Row],[ISR]]-Tabla15[[#This Row],[SFS]]-Tabla15[[#This Row],[AFP]],2)</f>
        <v>25</v>
      </c>
      <c r="Q519" s="63">
        <v>18793</v>
      </c>
      <c r="R519" s="53" t="str">
        <f>_xlfn.XLOOKUP(Tabla15[[#This Row],[cedula]],Tabla8[Numero Documento],Tabla8[Gen])</f>
        <v>M</v>
      </c>
      <c r="S519" s="53" t="str">
        <f>_xlfn.XLOOKUP(Tabla15[[#This Row],[cedula]],Tabla8[Numero Documento],Tabla8[Lugar Designado Codigo])</f>
        <v>01.83.02.00.04</v>
      </c>
    </row>
    <row r="520" spans="1:19">
      <c r="A520" s="53" t="s">
        <v>3049</v>
      </c>
      <c r="B520" s="53" t="s">
        <v>1556</v>
      </c>
      <c r="C520" s="53" t="s">
        <v>3098</v>
      </c>
      <c r="D520" s="53" t="str">
        <f>Tabla15[[#This Row],[cedula]]&amp;Tabla15[[#This Row],[prog]]&amp;LEFT(Tabla15[[#This Row],[tipo]],3)</f>
        <v>0180008602513FIJ</v>
      </c>
      <c r="E520" s="53" t="s">
        <v>92</v>
      </c>
      <c r="F520" s="53" t="s">
        <v>93</v>
      </c>
      <c r="G520" s="53" t="str">
        <f>_xlfn.XLOOKUP(Tabla15[[#This Row],[cedula]],Tabla8[Numero Documento],Tabla8[Lugar Designado])</f>
        <v>CENTRO DE LA CULTURA NARCISO GONZALEZ</v>
      </c>
      <c r="H520" s="53" t="s">
        <v>11</v>
      </c>
      <c r="I520" s="62" t="str">
        <f>_xlfn.XLOOKUP(Tabla15[[#This Row],[cedula]],TCARRERA[CEDULA],TCARRERA[CATEGORIA DEL SERVIDOR],"")</f>
        <v>CARRERA ADMINISTRATIVA</v>
      </c>
      <c r="J520" s="53" t="str">
        <f>_xlfn.XLOOKUP(Tabla15[[#This Row],[cargo]],Tabla612[CARGO],Tabla612[CATEGORIA DEL SERVIDOR],"FIJO")</f>
        <v>FIJO</v>
      </c>
      <c r="K520" s="53" t="str">
        <f>IF(ISTEXT(Tabla15[[#This Row],[CARRERA]]),Tabla15[[#This Row],[CARRERA]],Tabla15[[#This Row],[STATUS]])</f>
        <v>CARRERA ADMINISTRATIVA</v>
      </c>
      <c r="L520" s="63">
        <v>16500</v>
      </c>
      <c r="M520" s="67">
        <v>0</v>
      </c>
      <c r="N520" s="63">
        <v>501.6</v>
      </c>
      <c r="O520" s="63">
        <v>473.55</v>
      </c>
      <c r="P520" s="29">
        <f>ROUND(Tabla15[[#This Row],[sbruto]]-Tabla15[[#This Row],[sneto]]-Tabla15[[#This Row],[ISR]]-Tabla15[[#This Row],[SFS]]-Tabla15[[#This Row],[AFP]],2)</f>
        <v>2809.04</v>
      </c>
      <c r="Q520" s="63">
        <v>12715.81</v>
      </c>
      <c r="R520" s="53" t="str">
        <f>_xlfn.XLOOKUP(Tabla15[[#This Row],[cedula]],Tabla8[Numero Documento],Tabla8[Gen])</f>
        <v>F</v>
      </c>
      <c r="S520" s="53" t="str">
        <f>_xlfn.XLOOKUP(Tabla15[[#This Row],[cedula]],Tabla8[Numero Documento],Tabla8[Lugar Designado Codigo])</f>
        <v>01.83.02.00.04</v>
      </c>
    </row>
    <row r="521" spans="1:19">
      <c r="A521" s="53" t="s">
        <v>3049</v>
      </c>
      <c r="B521" s="53" t="s">
        <v>2557</v>
      </c>
      <c r="C521" s="53" t="s">
        <v>3098</v>
      </c>
      <c r="D521" s="53" t="str">
        <f>Tabla15[[#This Row],[cedula]]&amp;Tabla15[[#This Row],[prog]]&amp;LEFT(Tabla15[[#This Row],[tipo]],3)</f>
        <v>4022931920313FIJ</v>
      </c>
      <c r="E521" s="53" t="s">
        <v>1210</v>
      </c>
      <c r="F521" s="53" t="s">
        <v>55</v>
      </c>
      <c r="G521" s="53" t="str">
        <f>_xlfn.XLOOKUP(Tabla15[[#This Row],[cedula]],Tabla8[Numero Documento],Tabla8[Lugar Designado])</f>
        <v>CENTRO DE LA CULTURA NARCISO GONZALEZ</v>
      </c>
      <c r="H521" s="53" t="s">
        <v>11</v>
      </c>
      <c r="I521" s="62"/>
      <c r="J521" s="53" t="str">
        <f>_xlfn.XLOOKUP(Tabla15[[#This Row],[cargo]],Tabla612[CARGO],Tabla612[CATEGORIA DEL SERVIDOR],"FIJO")</f>
        <v>FIJO</v>
      </c>
      <c r="K521" s="53" t="str">
        <f>IF(ISTEXT(Tabla15[[#This Row],[CARRERA]]),Tabla15[[#This Row],[CARRERA]],Tabla15[[#This Row],[STATUS]])</f>
        <v>FIJO</v>
      </c>
      <c r="L521" s="63">
        <v>16500</v>
      </c>
      <c r="M521" s="66">
        <v>0</v>
      </c>
      <c r="N521" s="63">
        <v>501.6</v>
      </c>
      <c r="O521" s="63">
        <v>473.55</v>
      </c>
      <c r="P521" s="29">
        <f>ROUND(Tabla15[[#This Row],[sbruto]]-Tabla15[[#This Row],[sneto]]-Tabla15[[#This Row],[ISR]]-Tabla15[[#This Row],[SFS]]-Tabla15[[#This Row],[AFP]],2)</f>
        <v>6388.34</v>
      </c>
      <c r="Q521" s="63">
        <v>9136.51</v>
      </c>
      <c r="R521" s="53" t="str">
        <f>_xlfn.XLOOKUP(Tabla15[[#This Row],[cedula]],Tabla8[Numero Documento],Tabla8[Gen])</f>
        <v>F</v>
      </c>
      <c r="S521" s="53" t="str">
        <f>_xlfn.XLOOKUP(Tabla15[[#This Row],[cedula]],Tabla8[Numero Documento],Tabla8[Lugar Designado Codigo])</f>
        <v>01.83.02.00.04</v>
      </c>
    </row>
    <row r="522" spans="1:19">
      <c r="A522" s="53" t="s">
        <v>3049</v>
      </c>
      <c r="B522" s="53" t="s">
        <v>2578</v>
      </c>
      <c r="C522" s="53" t="s">
        <v>3098</v>
      </c>
      <c r="D522" s="53" t="str">
        <f>Tabla15[[#This Row],[cedula]]&amp;Tabla15[[#This Row],[prog]]&amp;LEFT(Tabla15[[#This Row],[tipo]],3)</f>
        <v>0010252709013FIJ</v>
      </c>
      <c r="E522" s="53" t="s">
        <v>1160</v>
      </c>
      <c r="F522" s="53" t="s">
        <v>60</v>
      </c>
      <c r="G522" s="53" t="str">
        <f>_xlfn.XLOOKUP(Tabla15[[#This Row],[cedula]],Tabla8[Numero Documento],Tabla8[Lugar Designado])</f>
        <v>CENTRO DE LA CULTURA NARCISO GONZALEZ</v>
      </c>
      <c r="H522" s="53" t="s">
        <v>11</v>
      </c>
      <c r="I522" s="62"/>
      <c r="J522" s="53" t="str">
        <f>_xlfn.XLOOKUP(Tabla15[[#This Row],[cargo]],Tabla612[CARGO],Tabla612[CATEGORIA DEL SERVIDOR],"FIJO")</f>
        <v>FIJO</v>
      </c>
      <c r="K522" s="53" t="str">
        <f>IF(ISTEXT(Tabla15[[#This Row],[CARRERA]]),Tabla15[[#This Row],[CARRERA]],Tabla15[[#This Row],[STATUS]])</f>
        <v>FIJO</v>
      </c>
      <c r="L522" s="63">
        <v>16500</v>
      </c>
      <c r="M522" s="67">
        <v>0</v>
      </c>
      <c r="N522" s="63">
        <v>501.6</v>
      </c>
      <c r="O522" s="63">
        <v>473.55</v>
      </c>
      <c r="P522" s="29">
        <f>ROUND(Tabla15[[#This Row],[sbruto]]-Tabla15[[#This Row],[sneto]]-Tabla15[[#This Row],[ISR]]-Tabla15[[#This Row],[SFS]]-Tabla15[[#This Row],[AFP]],2)</f>
        <v>1104</v>
      </c>
      <c r="Q522" s="63">
        <v>14420.85</v>
      </c>
      <c r="R522" s="53" t="str">
        <f>_xlfn.XLOOKUP(Tabla15[[#This Row],[cedula]],Tabla8[Numero Documento],Tabla8[Gen])</f>
        <v>F</v>
      </c>
      <c r="S522" s="53" t="str">
        <f>_xlfn.XLOOKUP(Tabla15[[#This Row],[cedula]],Tabla8[Numero Documento],Tabla8[Lugar Designado Codigo])</f>
        <v>01.83.02.00.04</v>
      </c>
    </row>
    <row r="523" spans="1:19">
      <c r="A523" s="53" t="s">
        <v>3049</v>
      </c>
      <c r="B523" s="53" t="s">
        <v>2609</v>
      </c>
      <c r="C523" s="53" t="s">
        <v>3098</v>
      </c>
      <c r="D523" s="53" t="str">
        <f>Tabla15[[#This Row],[cedula]]&amp;Tabla15[[#This Row],[prog]]&amp;LEFT(Tabla15[[#This Row],[tipo]],3)</f>
        <v>2250015382413FIJ</v>
      </c>
      <c r="E523" s="53" t="s">
        <v>76</v>
      </c>
      <c r="F523" s="53" t="s">
        <v>77</v>
      </c>
      <c r="G523" s="53" t="str">
        <f>_xlfn.XLOOKUP(Tabla15[[#This Row],[cedula]],Tabla8[Numero Documento],Tabla8[Lugar Designado])</f>
        <v>CENTRO DE LA CULTURA NARCISO GONZALEZ</v>
      </c>
      <c r="H523" s="53" t="s">
        <v>11</v>
      </c>
      <c r="I523" s="62"/>
      <c r="J523" s="53" t="str">
        <f>_xlfn.XLOOKUP(Tabla15[[#This Row],[cargo]],Tabla612[CARGO],Tabla612[CATEGORIA DEL SERVIDOR],"FIJO")</f>
        <v>FIJO</v>
      </c>
      <c r="K523" s="53" t="str">
        <f>IF(ISTEXT(Tabla15[[#This Row],[CARRERA]]),Tabla15[[#This Row],[CARRERA]],Tabla15[[#This Row],[STATUS]])</f>
        <v>FIJO</v>
      </c>
      <c r="L523" s="63">
        <v>16500</v>
      </c>
      <c r="M523" s="67">
        <v>0</v>
      </c>
      <c r="N523" s="63">
        <v>501.6</v>
      </c>
      <c r="O523" s="63">
        <v>473.55</v>
      </c>
      <c r="P523" s="29">
        <f>ROUND(Tabla15[[#This Row],[sbruto]]-Tabla15[[#This Row],[sneto]]-Tabla15[[#This Row],[ISR]]-Tabla15[[#This Row],[SFS]]-Tabla15[[#This Row],[AFP]],2)</f>
        <v>325</v>
      </c>
      <c r="Q523" s="63">
        <v>15199.85</v>
      </c>
      <c r="R523" s="53" t="str">
        <f>_xlfn.XLOOKUP(Tabla15[[#This Row],[cedula]],Tabla8[Numero Documento],Tabla8[Gen])</f>
        <v>M</v>
      </c>
      <c r="S523" s="53" t="str">
        <f>_xlfn.XLOOKUP(Tabla15[[#This Row],[cedula]],Tabla8[Numero Documento],Tabla8[Lugar Designado Codigo])</f>
        <v>01.83.02.00.04</v>
      </c>
    </row>
    <row r="524" spans="1:19">
      <c r="A524" s="53" t="s">
        <v>3049</v>
      </c>
      <c r="B524" s="53" t="s">
        <v>2648</v>
      </c>
      <c r="C524" s="53" t="s">
        <v>3098</v>
      </c>
      <c r="D524" s="53" t="str">
        <f>Tabla15[[#This Row],[cedula]]&amp;Tabla15[[#This Row],[prog]]&amp;LEFT(Tabla15[[#This Row],[tipo]],3)</f>
        <v>0010326001413FIJ</v>
      </c>
      <c r="E524" s="53" t="s">
        <v>83</v>
      </c>
      <c r="F524" s="53" t="s">
        <v>84</v>
      </c>
      <c r="G524" s="53" t="str">
        <f>_xlfn.XLOOKUP(Tabla15[[#This Row],[cedula]],Tabla8[Numero Documento],Tabla8[Lugar Designado])</f>
        <v>CENTRO DE LA CULTURA NARCISO GONZALEZ</v>
      </c>
      <c r="H524" s="53" t="s">
        <v>11</v>
      </c>
      <c r="I524" s="62"/>
      <c r="J524" s="53" t="str">
        <f>_xlfn.XLOOKUP(Tabla15[[#This Row],[cargo]],Tabla612[CARGO],Tabla612[CATEGORIA DEL SERVIDOR],"FIJO")</f>
        <v>FIJO</v>
      </c>
      <c r="K524" s="53" t="str">
        <f>IF(ISTEXT(Tabla15[[#This Row],[CARRERA]]),Tabla15[[#This Row],[CARRERA]],Tabla15[[#This Row],[STATUS]])</f>
        <v>FIJO</v>
      </c>
      <c r="L524" s="63">
        <v>16500</v>
      </c>
      <c r="M524" s="65">
        <v>0</v>
      </c>
      <c r="N524" s="63">
        <v>501.6</v>
      </c>
      <c r="O524" s="63">
        <v>473.55</v>
      </c>
      <c r="P524" s="29">
        <f>ROUND(Tabla15[[#This Row],[sbruto]]-Tabla15[[#This Row],[sneto]]-Tabla15[[#This Row],[ISR]]-Tabla15[[#This Row],[SFS]]-Tabla15[[#This Row],[AFP]],2)</f>
        <v>3188.63</v>
      </c>
      <c r="Q524" s="63">
        <v>12336.22</v>
      </c>
      <c r="R524" s="53" t="str">
        <f>_xlfn.XLOOKUP(Tabla15[[#This Row],[cedula]],Tabla8[Numero Documento],Tabla8[Gen])</f>
        <v>M</v>
      </c>
      <c r="S524" s="53" t="str">
        <f>_xlfn.XLOOKUP(Tabla15[[#This Row],[cedula]],Tabla8[Numero Documento],Tabla8[Lugar Designado Codigo])</f>
        <v>01.83.02.00.04</v>
      </c>
    </row>
    <row r="525" spans="1:19">
      <c r="A525" s="53" t="s">
        <v>3049</v>
      </c>
      <c r="B525" s="53" t="s">
        <v>2671</v>
      </c>
      <c r="C525" s="53" t="s">
        <v>3098</v>
      </c>
      <c r="D525" s="53" t="str">
        <f>Tabla15[[#This Row],[cedula]]&amp;Tabla15[[#This Row],[prog]]&amp;LEFT(Tabla15[[#This Row],[tipo]],3)</f>
        <v>0011860037813FIJ</v>
      </c>
      <c r="E525" s="53" t="s">
        <v>1188</v>
      </c>
      <c r="F525" s="53" t="s">
        <v>8</v>
      </c>
      <c r="G525" s="53" t="str">
        <f>_xlfn.XLOOKUP(Tabla15[[#This Row],[cedula]],Tabla8[Numero Documento],Tabla8[Lugar Designado])</f>
        <v>CENTRO DE LA CULTURA NARCISO GONZALEZ</v>
      </c>
      <c r="H525" s="53" t="s">
        <v>11</v>
      </c>
      <c r="I525" s="62"/>
      <c r="J525" s="53" t="str">
        <f>_xlfn.XLOOKUP(Tabla15[[#This Row],[cargo]],Tabla612[CARGO],Tabla612[CATEGORIA DEL SERVIDOR],"FIJO")</f>
        <v>ESTATUTO SIMPLIFICADO</v>
      </c>
      <c r="K525" s="53" t="str">
        <f>IF(ISTEXT(Tabla15[[#This Row],[CARRERA]]),Tabla15[[#This Row],[CARRERA]],Tabla15[[#This Row],[STATUS]])</f>
        <v>ESTATUTO SIMPLIFICADO</v>
      </c>
      <c r="L525" s="63">
        <v>16500</v>
      </c>
      <c r="M525" s="65">
        <v>0</v>
      </c>
      <c r="N525" s="63">
        <v>501.6</v>
      </c>
      <c r="O525" s="63">
        <v>473.55</v>
      </c>
      <c r="P525" s="29">
        <f>ROUND(Tabla15[[#This Row],[sbruto]]-Tabla15[[#This Row],[sneto]]-Tabla15[[#This Row],[ISR]]-Tabla15[[#This Row],[SFS]]-Tabla15[[#This Row],[AFP]],2)</f>
        <v>8363.52</v>
      </c>
      <c r="Q525" s="63">
        <v>7161.33</v>
      </c>
      <c r="R525" s="53" t="str">
        <f>_xlfn.XLOOKUP(Tabla15[[#This Row],[cedula]],Tabla8[Numero Documento],Tabla8[Gen])</f>
        <v>F</v>
      </c>
      <c r="S525" s="53" t="str">
        <f>_xlfn.XLOOKUP(Tabla15[[#This Row],[cedula]],Tabla8[Numero Documento],Tabla8[Lugar Designado Codigo])</f>
        <v>01.83.02.00.04</v>
      </c>
    </row>
    <row r="526" spans="1:19">
      <c r="A526" s="53" t="s">
        <v>3049</v>
      </c>
      <c r="B526" s="53" t="s">
        <v>2700</v>
      </c>
      <c r="C526" s="53" t="s">
        <v>3098</v>
      </c>
      <c r="D526" s="53" t="str">
        <f>Tabla15[[#This Row],[cedula]]&amp;Tabla15[[#This Row],[prog]]&amp;LEFT(Tabla15[[#This Row],[tipo]],3)</f>
        <v>0010369382613FIJ</v>
      </c>
      <c r="E526" s="53" t="s">
        <v>94</v>
      </c>
      <c r="F526" s="53" t="s">
        <v>95</v>
      </c>
      <c r="G526" s="53" t="str">
        <f>_xlfn.XLOOKUP(Tabla15[[#This Row],[cedula]],Tabla8[Numero Documento],Tabla8[Lugar Designado])</f>
        <v>CENTRO DE LA CULTURA NARCISO GONZALEZ</v>
      </c>
      <c r="H526" s="53" t="s">
        <v>11</v>
      </c>
      <c r="I526" s="62"/>
      <c r="J526" s="53" t="str">
        <f>_xlfn.XLOOKUP(Tabla15[[#This Row],[cargo]],Tabla612[CARGO],Tabla612[CATEGORIA DEL SERVIDOR],"FIJO")</f>
        <v>ESTATUTO SIMPLIFICADO</v>
      </c>
      <c r="K526" s="53" t="str">
        <f>IF(ISTEXT(Tabla15[[#This Row],[CARRERA]]),Tabla15[[#This Row],[CARRERA]],Tabla15[[#This Row],[STATUS]])</f>
        <v>ESTATUTO SIMPLIFICADO</v>
      </c>
      <c r="L526" s="63">
        <v>16500</v>
      </c>
      <c r="M526" s="65">
        <v>0</v>
      </c>
      <c r="N526" s="63">
        <v>501.6</v>
      </c>
      <c r="O526" s="63">
        <v>473.55</v>
      </c>
      <c r="P526" s="29">
        <f>ROUND(Tabla15[[#This Row],[sbruto]]-Tabla15[[#This Row],[sneto]]-Tabla15[[#This Row],[ISR]]-Tabla15[[#This Row],[SFS]]-Tabla15[[#This Row],[AFP]],2)</f>
        <v>11197.81</v>
      </c>
      <c r="Q526" s="63">
        <v>4327.04</v>
      </c>
      <c r="R526" s="53" t="str">
        <f>_xlfn.XLOOKUP(Tabla15[[#This Row],[cedula]],Tabla8[Numero Documento],Tabla8[Gen])</f>
        <v>M</v>
      </c>
      <c r="S526" s="53" t="str">
        <f>_xlfn.XLOOKUP(Tabla15[[#This Row],[cedula]],Tabla8[Numero Documento],Tabla8[Lugar Designado Codigo])</f>
        <v>01.83.02.00.04</v>
      </c>
    </row>
    <row r="527" spans="1:19">
      <c r="A527" s="53" t="s">
        <v>3049</v>
      </c>
      <c r="B527" s="53" t="s">
        <v>2710</v>
      </c>
      <c r="C527" s="53" t="s">
        <v>3098</v>
      </c>
      <c r="D527" s="53" t="str">
        <f>Tabla15[[#This Row],[cedula]]&amp;Tabla15[[#This Row],[prog]]&amp;LEFT(Tabla15[[#This Row],[tipo]],3)</f>
        <v>4022443080713FIJ</v>
      </c>
      <c r="E527" s="53" t="s">
        <v>1202</v>
      </c>
      <c r="F527" s="53" t="s">
        <v>60</v>
      </c>
      <c r="G527" s="53" t="str">
        <f>_xlfn.XLOOKUP(Tabla15[[#This Row],[cedula]],Tabla8[Numero Documento],Tabla8[Lugar Designado])</f>
        <v>CENTRO DE LA CULTURA NARCISO GONZALEZ</v>
      </c>
      <c r="H527" s="53" t="s">
        <v>11</v>
      </c>
      <c r="I527" s="62"/>
      <c r="J527" s="53" t="str">
        <f>_xlfn.XLOOKUP(Tabla15[[#This Row],[cargo]],Tabla612[CARGO],Tabla612[CATEGORIA DEL SERVIDOR],"FIJO")</f>
        <v>FIJO</v>
      </c>
      <c r="K527" s="53" t="str">
        <f>IF(ISTEXT(Tabla15[[#This Row],[CARRERA]]),Tabla15[[#This Row],[CARRERA]],Tabla15[[#This Row],[STATUS]])</f>
        <v>FIJO</v>
      </c>
      <c r="L527" s="63">
        <v>16500</v>
      </c>
      <c r="M527" s="66">
        <v>0</v>
      </c>
      <c r="N527" s="63">
        <v>501.6</v>
      </c>
      <c r="O527" s="63">
        <v>473.55</v>
      </c>
      <c r="P527" s="29">
        <f>ROUND(Tabla15[[#This Row],[sbruto]]-Tabla15[[#This Row],[sneto]]-Tabla15[[#This Row],[ISR]]-Tabla15[[#This Row],[SFS]]-Tabla15[[#This Row],[AFP]],2)</f>
        <v>25</v>
      </c>
      <c r="Q527" s="63">
        <v>15499.85</v>
      </c>
      <c r="R527" s="53" t="str">
        <f>_xlfn.XLOOKUP(Tabla15[[#This Row],[cedula]],Tabla8[Numero Documento],Tabla8[Gen])</f>
        <v>F</v>
      </c>
      <c r="S527" s="53" t="str">
        <f>_xlfn.XLOOKUP(Tabla15[[#This Row],[cedula]],Tabla8[Numero Documento],Tabla8[Lugar Designado Codigo])</f>
        <v>01.83.02.00.04</v>
      </c>
    </row>
    <row r="528" spans="1:19">
      <c r="A528" s="53" t="s">
        <v>3049</v>
      </c>
      <c r="B528" s="53" t="s">
        <v>2720</v>
      </c>
      <c r="C528" s="53" t="s">
        <v>3098</v>
      </c>
      <c r="D528" s="53" t="str">
        <f>Tabla15[[#This Row],[cedula]]&amp;Tabla15[[#This Row],[prog]]&amp;LEFT(Tabla15[[#This Row],[tipo]],3)</f>
        <v>0011382754713FIJ</v>
      </c>
      <c r="E528" s="53" t="s">
        <v>101</v>
      </c>
      <c r="F528" s="53" t="s">
        <v>102</v>
      </c>
      <c r="G528" s="53" t="str">
        <f>_xlfn.XLOOKUP(Tabla15[[#This Row],[cedula]],Tabla8[Numero Documento],Tabla8[Lugar Designado])</f>
        <v>CENTRO DE LA CULTURA NARCISO GONZALEZ</v>
      </c>
      <c r="H528" s="53" t="s">
        <v>11</v>
      </c>
      <c r="I528" s="62"/>
      <c r="J528" s="53" t="str">
        <f>_xlfn.XLOOKUP(Tabla15[[#This Row],[cargo]],Tabla612[CARGO],Tabla612[CATEGORIA DEL SERVIDOR],"FIJO")</f>
        <v>FIJO</v>
      </c>
      <c r="K528" s="53" t="str">
        <f>IF(ISTEXT(Tabla15[[#This Row],[CARRERA]]),Tabla15[[#This Row],[CARRERA]],Tabla15[[#This Row],[STATUS]])</f>
        <v>FIJO</v>
      </c>
      <c r="L528" s="63">
        <v>16500</v>
      </c>
      <c r="M528" s="67">
        <v>0</v>
      </c>
      <c r="N528" s="63">
        <v>501.6</v>
      </c>
      <c r="O528" s="63">
        <v>473.55</v>
      </c>
      <c r="P528" s="29">
        <f>ROUND(Tabla15[[#This Row],[sbruto]]-Tabla15[[#This Row],[sneto]]-Tabla15[[#This Row],[ISR]]-Tabla15[[#This Row],[SFS]]-Tabla15[[#This Row],[AFP]],2)</f>
        <v>1523</v>
      </c>
      <c r="Q528" s="63">
        <v>14001.85</v>
      </c>
      <c r="R528" s="53" t="str">
        <f>_xlfn.XLOOKUP(Tabla15[[#This Row],[cedula]],Tabla8[Numero Documento],Tabla8[Gen])</f>
        <v>M</v>
      </c>
      <c r="S528" s="53" t="str">
        <f>_xlfn.XLOOKUP(Tabla15[[#This Row],[cedula]],Tabla8[Numero Documento],Tabla8[Lugar Designado Codigo])</f>
        <v>01.83.02.00.04</v>
      </c>
    </row>
    <row r="529" spans="1:19">
      <c r="A529" s="53" t="s">
        <v>3049</v>
      </c>
      <c r="B529" s="53" t="s">
        <v>2739</v>
      </c>
      <c r="C529" s="53" t="s">
        <v>3098</v>
      </c>
      <c r="D529" s="53" t="str">
        <f>Tabla15[[#This Row],[cedula]]&amp;Tabla15[[#This Row],[prog]]&amp;LEFT(Tabla15[[#This Row],[tipo]],3)</f>
        <v>0010488345913FIJ</v>
      </c>
      <c r="E529" s="53" t="s">
        <v>103</v>
      </c>
      <c r="F529" s="53" t="s">
        <v>104</v>
      </c>
      <c r="G529" s="53" t="str">
        <f>_xlfn.XLOOKUP(Tabla15[[#This Row],[cedula]],Tabla8[Numero Documento],Tabla8[Lugar Designado])</f>
        <v>CENTRO DE LA CULTURA NARCISO GONZALEZ</v>
      </c>
      <c r="H529" s="53" t="s">
        <v>11</v>
      </c>
      <c r="I529" s="62"/>
      <c r="J529" s="53" t="str">
        <f>_xlfn.XLOOKUP(Tabla15[[#This Row],[cargo]],Tabla612[CARGO],Tabla612[CATEGORIA DEL SERVIDOR],"FIJO")</f>
        <v>FIJO</v>
      </c>
      <c r="K529" s="53" t="str">
        <f>IF(ISTEXT(Tabla15[[#This Row],[CARRERA]]),Tabla15[[#This Row],[CARRERA]],Tabla15[[#This Row],[STATUS]])</f>
        <v>FIJO</v>
      </c>
      <c r="L529" s="63">
        <v>16500</v>
      </c>
      <c r="M529" s="66">
        <v>0</v>
      </c>
      <c r="N529" s="63">
        <v>501.6</v>
      </c>
      <c r="O529" s="63">
        <v>473.55</v>
      </c>
      <c r="P529" s="29">
        <f>ROUND(Tabla15[[#This Row],[sbruto]]-Tabla15[[#This Row],[sneto]]-Tabla15[[#This Row],[ISR]]-Tabla15[[#This Row],[SFS]]-Tabla15[[#This Row],[AFP]],2)</f>
        <v>1571</v>
      </c>
      <c r="Q529" s="63">
        <v>13953.85</v>
      </c>
      <c r="R529" s="53" t="str">
        <f>_xlfn.XLOOKUP(Tabla15[[#This Row],[cedula]],Tabla8[Numero Documento],Tabla8[Gen])</f>
        <v>F</v>
      </c>
      <c r="S529" s="53" t="str">
        <f>_xlfn.XLOOKUP(Tabla15[[#This Row],[cedula]],Tabla8[Numero Documento],Tabla8[Lugar Designado Codigo])</f>
        <v>01.83.02.00.04</v>
      </c>
    </row>
    <row r="530" spans="1:19">
      <c r="A530" s="53" t="s">
        <v>3049</v>
      </c>
      <c r="B530" s="53" t="s">
        <v>2712</v>
      </c>
      <c r="C530" s="53" t="s">
        <v>3098</v>
      </c>
      <c r="D530" s="53" t="str">
        <f>Tabla15[[#This Row],[cedula]]&amp;Tabla15[[#This Row],[prog]]&amp;LEFT(Tabla15[[#This Row],[tipo]],3)</f>
        <v>0010751634613FIJ</v>
      </c>
      <c r="E530" s="53" t="s">
        <v>97</v>
      </c>
      <c r="F530" s="53" t="s">
        <v>98</v>
      </c>
      <c r="G530" s="53" t="str">
        <f>_xlfn.XLOOKUP(Tabla15[[#This Row],[cedula]],Tabla8[Numero Documento],Tabla8[Lugar Designado])</f>
        <v>CENTRO DE LA CULTURA NARCISO GONZALEZ</v>
      </c>
      <c r="H530" s="53" t="s">
        <v>11</v>
      </c>
      <c r="I530" s="62"/>
      <c r="J530" s="53" t="str">
        <f>_xlfn.XLOOKUP(Tabla15[[#This Row],[cargo]],Tabla612[CARGO],Tabla612[CATEGORIA DEL SERVIDOR],"FIJO")</f>
        <v>FIJO</v>
      </c>
      <c r="K530" s="53" t="str">
        <f>IF(ISTEXT(Tabla15[[#This Row],[CARRERA]]),Tabla15[[#This Row],[CARRERA]],Tabla15[[#This Row],[STATUS]])</f>
        <v>FIJO</v>
      </c>
      <c r="L530" s="63">
        <v>13771.77</v>
      </c>
      <c r="M530" s="65">
        <v>0</v>
      </c>
      <c r="N530" s="63">
        <v>418.66</v>
      </c>
      <c r="O530" s="63">
        <v>395.25</v>
      </c>
      <c r="P530" s="29">
        <f>ROUND(Tabla15[[#This Row],[sbruto]]-Tabla15[[#This Row],[sneto]]-Tabla15[[#This Row],[ISR]]-Tabla15[[#This Row],[SFS]]-Tabla15[[#This Row],[AFP]],2)</f>
        <v>25</v>
      </c>
      <c r="Q530" s="63">
        <v>12932.86</v>
      </c>
      <c r="R530" s="53" t="str">
        <f>_xlfn.XLOOKUP(Tabla15[[#This Row],[cedula]],Tabla8[Numero Documento],Tabla8[Gen])</f>
        <v>M</v>
      </c>
      <c r="S530" s="53" t="str">
        <f>_xlfn.XLOOKUP(Tabla15[[#This Row],[cedula]],Tabla8[Numero Documento],Tabla8[Lugar Designado Codigo])</f>
        <v>01.83.02.00.04</v>
      </c>
    </row>
    <row r="531" spans="1:19">
      <c r="A531" s="53" t="s">
        <v>3049</v>
      </c>
      <c r="B531" s="53" t="s">
        <v>2616</v>
      </c>
      <c r="C531" s="53" t="s">
        <v>3098</v>
      </c>
      <c r="D531" s="53" t="str">
        <f>Tabla15[[#This Row],[cedula]]&amp;Tabla15[[#This Row],[prog]]&amp;LEFT(Tabla15[[#This Row],[tipo]],3)</f>
        <v>0010906776913FIJ</v>
      </c>
      <c r="E531" s="53" t="s">
        <v>80</v>
      </c>
      <c r="F531" s="53" t="s">
        <v>8</v>
      </c>
      <c r="G531" s="53" t="str">
        <f>_xlfn.XLOOKUP(Tabla15[[#This Row],[cedula]],Tabla8[Numero Documento],Tabla8[Lugar Designado])</f>
        <v>CENTRO DE LA CULTURA NARCISO GONZALEZ</v>
      </c>
      <c r="H531" s="53" t="s">
        <v>11</v>
      </c>
      <c r="I531" s="62"/>
      <c r="J531" s="53" t="str">
        <f>_xlfn.XLOOKUP(Tabla15[[#This Row],[cargo]],Tabla612[CARGO],Tabla612[CATEGORIA DEL SERVIDOR],"FIJO")</f>
        <v>ESTATUTO SIMPLIFICADO</v>
      </c>
      <c r="K531" s="53" t="str">
        <f>IF(ISTEXT(Tabla15[[#This Row],[CARRERA]]),Tabla15[[#This Row],[CARRERA]],Tabla15[[#This Row],[STATUS]])</f>
        <v>ESTATUTO SIMPLIFICADO</v>
      </c>
      <c r="L531" s="63">
        <v>11000</v>
      </c>
      <c r="M531" s="67">
        <v>0</v>
      </c>
      <c r="N531" s="63">
        <v>334.4</v>
      </c>
      <c r="O531" s="63">
        <v>315.7</v>
      </c>
      <c r="P531" s="29">
        <f>ROUND(Tabla15[[#This Row],[sbruto]]-Tabla15[[#This Row],[sneto]]-Tabla15[[#This Row],[ISR]]-Tabla15[[#This Row],[SFS]]-Tabla15[[#This Row],[AFP]],2)</f>
        <v>2528.19</v>
      </c>
      <c r="Q531" s="63">
        <v>7821.71</v>
      </c>
      <c r="R531" s="53" t="str">
        <f>_xlfn.XLOOKUP(Tabla15[[#This Row],[cedula]],Tabla8[Numero Documento],Tabla8[Gen])</f>
        <v>F</v>
      </c>
      <c r="S531" s="53" t="str">
        <f>_xlfn.XLOOKUP(Tabla15[[#This Row],[cedula]],Tabla8[Numero Documento],Tabla8[Lugar Designado Codigo])</f>
        <v>01.83.02.00.04</v>
      </c>
    </row>
    <row r="532" spans="1:19">
      <c r="A532" s="53" t="s">
        <v>3049</v>
      </c>
      <c r="B532" s="53" t="s">
        <v>2704</v>
      </c>
      <c r="C532" s="53" t="s">
        <v>3098</v>
      </c>
      <c r="D532" s="53" t="str">
        <f>Tabla15[[#This Row],[cedula]]&amp;Tabla15[[#This Row],[prog]]&amp;LEFT(Tabla15[[#This Row],[tipo]],3)</f>
        <v>0010274150113FIJ</v>
      </c>
      <c r="E532" s="53" t="s">
        <v>96</v>
      </c>
      <c r="F532" s="53" t="s">
        <v>8</v>
      </c>
      <c r="G532" s="53" t="str">
        <f>_xlfn.XLOOKUP(Tabla15[[#This Row],[cedula]],Tabla8[Numero Documento],Tabla8[Lugar Designado])</f>
        <v>CENTRO DE LA CULTURA NARCISO GONZALEZ</v>
      </c>
      <c r="H532" s="53" t="s">
        <v>11</v>
      </c>
      <c r="I532" s="62"/>
      <c r="J532" s="53" t="str">
        <f>_xlfn.XLOOKUP(Tabla15[[#This Row],[cargo]],Tabla612[CARGO],Tabla612[CATEGORIA DEL SERVIDOR],"FIJO")</f>
        <v>ESTATUTO SIMPLIFICADO</v>
      </c>
      <c r="K532" s="53" t="str">
        <f>IF(ISTEXT(Tabla15[[#This Row],[CARRERA]]),Tabla15[[#This Row],[CARRERA]],Tabla15[[#This Row],[STATUS]])</f>
        <v>ESTATUTO SIMPLIFICADO</v>
      </c>
      <c r="L532" s="63">
        <v>11000</v>
      </c>
      <c r="M532" s="65">
        <v>0</v>
      </c>
      <c r="N532" s="63">
        <v>334.4</v>
      </c>
      <c r="O532" s="63">
        <v>315.7</v>
      </c>
      <c r="P532" s="29">
        <f>ROUND(Tabla15[[#This Row],[sbruto]]-Tabla15[[#This Row],[sneto]]-Tabla15[[#This Row],[ISR]]-Tabla15[[#This Row],[SFS]]-Tabla15[[#This Row],[AFP]],2)</f>
        <v>7438.84</v>
      </c>
      <c r="Q532" s="63">
        <v>2911.06</v>
      </c>
      <c r="R532" s="53" t="str">
        <f>_xlfn.XLOOKUP(Tabla15[[#This Row],[cedula]],Tabla8[Numero Documento],Tabla8[Gen])</f>
        <v>F</v>
      </c>
      <c r="S532" s="53" t="str">
        <f>_xlfn.XLOOKUP(Tabla15[[#This Row],[cedula]],Tabla8[Numero Documento],Tabla8[Lugar Designado Codigo])</f>
        <v>01.83.02.00.04</v>
      </c>
    </row>
    <row r="533" spans="1:19">
      <c r="A533" s="53" t="s">
        <v>3049</v>
      </c>
      <c r="B533" s="53" t="s">
        <v>2705</v>
      </c>
      <c r="C533" s="53" t="s">
        <v>3098</v>
      </c>
      <c r="D533" s="53" t="str">
        <f>Tabla15[[#This Row],[cedula]]&amp;Tabla15[[#This Row],[prog]]&amp;LEFT(Tabla15[[#This Row],[tipo]],3)</f>
        <v>0100108368013FIJ</v>
      </c>
      <c r="E533" s="53" t="s">
        <v>1105</v>
      </c>
      <c r="F533" s="53" t="s">
        <v>59</v>
      </c>
      <c r="G533" s="53" t="str">
        <f>_xlfn.XLOOKUP(Tabla15[[#This Row],[cedula]],Tabla8[Numero Documento],Tabla8[Lugar Designado])</f>
        <v>CENTRO CULTURAL DE AZUA</v>
      </c>
      <c r="H533" s="53" t="s">
        <v>11</v>
      </c>
      <c r="I533" s="62"/>
      <c r="J533" s="53" t="str">
        <f>_xlfn.XLOOKUP(Tabla15[[#This Row],[cargo]],Tabla612[CARGO],Tabla612[CATEGORIA DEL SERVIDOR],"FIJO")</f>
        <v>FIJO</v>
      </c>
      <c r="K533" s="53" t="str">
        <f>IF(ISTEXT(Tabla15[[#This Row],[CARRERA]]),Tabla15[[#This Row],[CARRERA]],Tabla15[[#This Row],[STATUS]])</f>
        <v>FIJO</v>
      </c>
      <c r="L533" s="63">
        <v>100000</v>
      </c>
      <c r="M533" s="64">
        <v>11727.26</v>
      </c>
      <c r="N533" s="63">
        <v>3040</v>
      </c>
      <c r="O533" s="63">
        <v>2870</v>
      </c>
      <c r="P533" s="29">
        <f>ROUND(Tabla15[[#This Row],[sbruto]]-Tabla15[[#This Row],[sneto]]-Tabla15[[#This Row],[ISR]]-Tabla15[[#This Row],[SFS]]-Tabla15[[#This Row],[AFP]],2)</f>
        <v>11083.45</v>
      </c>
      <c r="Q533" s="63">
        <v>71279.289999999994</v>
      </c>
      <c r="R533" s="53" t="str">
        <f>_xlfn.XLOOKUP(Tabla15[[#This Row],[cedula]],Tabla8[Numero Documento],Tabla8[Gen])</f>
        <v>M</v>
      </c>
      <c r="S533" s="53" t="str">
        <f>_xlfn.XLOOKUP(Tabla15[[#This Row],[cedula]],Tabla8[Numero Documento],Tabla8[Lugar Designado Codigo])</f>
        <v>01.83.02.00.05</v>
      </c>
    </row>
    <row r="534" spans="1:19">
      <c r="A534" s="53" t="s">
        <v>3049</v>
      </c>
      <c r="B534" s="53" t="s">
        <v>3506</v>
      </c>
      <c r="C534" s="53" t="s">
        <v>3098</v>
      </c>
      <c r="D534" s="53" t="str">
        <f>Tabla15[[#This Row],[cedula]]&amp;Tabla15[[#This Row],[prog]]&amp;LEFT(Tabla15[[#This Row],[tipo]],3)</f>
        <v>4021005820813FIJ</v>
      </c>
      <c r="E534" s="53" t="s">
        <v>3505</v>
      </c>
      <c r="F534" s="53" t="s">
        <v>55</v>
      </c>
      <c r="G534" s="53" t="str">
        <f>_xlfn.XLOOKUP(Tabla15[[#This Row],[cedula]],Tabla8[Numero Documento],Tabla8[Lugar Designado])</f>
        <v>CENTRO CULTURAL DE AZUA</v>
      </c>
      <c r="H534" s="53" t="s">
        <v>11</v>
      </c>
      <c r="I534" s="62"/>
      <c r="J534" s="53" t="str">
        <f>_xlfn.XLOOKUP(Tabla15[[#This Row],[cargo]],Tabla612[CARGO],Tabla612[CATEGORIA DEL SERVIDOR],"FIJO")</f>
        <v>FIJO</v>
      </c>
      <c r="K534" s="53" t="str">
        <f>IF(ISTEXT(Tabla15[[#This Row],[CARRERA]]),Tabla15[[#This Row],[CARRERA]],Tabla15[[#This Row],[STATUS]])</f>
        <v>FIJO</v>
      </c>
      <c r="L534" s="63">
        <v>25000</v>
      </c>
      <c r="M534" s="67">
        <v>0</v>
      </c>
      <c r="N534" s="63">
        <v>760</v>
      </c>
      <c r="O534" s="63">
        <v>717.5</v>
      </c>
      <c r="P534" s="29">
        <f>ROUND(Tabla15[[#This Row],[sbruto]]-Tabla15[[#This Row],[sneto]]-Tabla15[[#This Row],[ISR]]-Tabla15[[#This Row],[SFS]]-Tabla15[[#This Row],[AFP]],2)</f>
        <v>25</v>
      </c>
      <c r="Q534" s="63">
        <v>23497.5</v>
      </c>
      <c r="R534" s="53" t="str">
        <f>_xlfn.XLOOKUP(Tabla15[[#This Row],[cedula]],Tabla8[Numero Documento],Tabla8[Gen])</f>
        <v>F</v>
      </c>
      <c r="S534" s="53" t="str">
        <f>_xlfn.XLOOKUP(Tabla15[[#This Row],[cedula]],Tabla8[Numero Documento],Tabla8[Lugar Designado Codigo])</f>
        <v>01.83.02.00.05</v>
      </c>
    </row>
    <row r="535" spans="1:19">
      <c r="A535" s="53" t="s">
        <v>3049</v>
      </c>
      <c r="B535" s="53" t="s">
        <v>3516</v>
      </c>
      <c r="C535" s="53" t="s">
        <v>3098</v>
      </c>
      <c r="D535" s="53" t="str">
        <f>Tabla15[[#This Row],[cedula]]&amp;Tabla15[[#This Row],[prog]]&amp;LEFT(Tabla15[[#This Row],[tipo]],3)</f>
        <v>0100119364613FIJ</v>
      </c>
      <c r="E535" s="53" t="s">
        <v>3515</v>
      </c>
      <c r="F535" s="53" t="s">
        <v>210</v>
      </c>
      <c r="G535" s="53" t="str">
        <f>_xlfn.XLOOKUP(Tabla15[[#This Row],[cedula]],Tabla8[Numero Documento],Tabla8[Lugar Designado])</f>
        <v>CENTRO CULTURAL DE AZUA</v>
      </c>
      <c r="H535" s="53" t="s">
        <v>11</v>
      </c>
      <c r="I535" s="62"/>
      <c r="J535" s="53" t="str">
        <f>_xlfn.XLOOKUP(Tabla15[[#This Row],[cargo]],Tabla612[CARGO],Tabla612[CATEGORIA DEL SERVIDOR],"FIJO")</f>
        <v>FIJO</v>
      </c>
      <c r="K535" s="53" t="str">
        <f>IF(ISTEXT(Tabla15[[#This Row],[CARRERA]]),Tabla15[[#This Row],[CARRERA]],Tabla15[[#This Row],[STATUS]])</f>
        <v>FIJO</v>
      </c>
      <c r="L535" s="63">
        <v>25000</v>
      </c>
      <c r="M535" s="67">
        <v>0</v>
      </c>
      <c r="N535" s="63">
        <v>760</v>
      </c>
      <c r="O535" s="63">
        <v>717.5</v>
      </c>
      <c r="P535" s="29">
        <f>ROUND(Tabla15[[#This Row],[sbruto]]-Tabla15[[#This Row],[sneto]]-Tabla15[[#This Row],[ISR]]-Tabla15[[#This Row],[SFS]]-Tabla15[[#This Row],[AFP]],2)</f>
        <v>25</v>
      </c>
      <c r="Q535" s="63">
        <v>23497.5</v>
      </c>
      <c r="R535" s="53" t="str">
        <f>_xlfn.XLOOKUP(Tabla15[[#This Row],[cedula]],Tabla8[Numero Documento],Tabla8[Gen])</f>
        <v>M</v>
      </c>
      <c r="S535" s="53" t="str">
        <f>_xlfn.XLOOKUP(Tabla15[[#This Row],[cedula]],Tabla8[Numero Documento],Tabla8[Lugar Designado Codigo])</f>
        <v>01.83.02.00.05</v>
      </c>
    </row>
    <row r="536" spans="1:19">
      <c r="A536" s="53" t="s">
        <v>3049</v>
      </c>
      <c r="B536" s="53" t="s">
        <v>2596</v>
      </c>
      <c r="C536" s="53" t="s">
        <v>3098</v>
      </c>
      <c r="D536" s="53" t="str">
        <f>Tabla15[[#This Row],[cedula]]&amp;Tabla15[[#This Row],[prog]]&amp;LEFT(Tabla15[[#This Row],[tipo]],3)</f>
        <v>0120119445113FIJ</v>
      </c>
      <c r="E536" s="53" t="s">
        <v>1615</v>
      </c>
      <c r="F536" s="53" t="s">
        <v>10</v>
      </c>
      <c r="G536" s="53" t="str">
        <f>_xlfn.XLOOKUP(Tabla15[[#This Row],[cedula]],Tabla8[Numero Documento],Tabla8[Lugar Designado])</f>
        <v>CENTRO CULTURAL SAN JUAN DE LA MAGUANA</v>
      </c>
      <c r="H536" s="53" t="s">
        <v>11</v>
      </c>
      <c r="I536" s="62"/>
      <c r="J536" s="53" t="str">
        <f>_xlfn.XLOOKUP(Tabla15[[#This Row],[cargo]],Tabla612[CARGO],Tabla612[CATEGORIA DEL SERVIDOR],"FIJO")</f>
        <v>ESTATUTO SIMPLIFICADO</v>
      </c>
      <c r="K536" s="53" t="str">
        <f>IF(ISTEXT(Tabla15[[#This Row],[CARRERA]]),Tabla15[[#This Row],[CARRERA]],Tabla15[[#This Row],[STATUS]])</f>
        <v>ESTATUTO SIMPLIFICADO</v>
      </c>
      <c r="L536" s="63">
        <v>25000</v>
      </c>
      <c r="M536" s="65">
        <v>0</v>
      </c>
      <c r="N536" s="63">
        <v>760</v>
      </c>
      <c r="O536" s="63">
        <v>717.5</v>
      </c>
      <c r="P536" s="29">
        <f>ROUND(Tabla15[[#This Row],[sbruto]]-Tabla15[[#This Row],[sneto]]-Tabla15[[#This Row],[ISR]]-Tabla15[[#This Row],[SFS]]-Tabla15[[#This Row],[AFP]],2)</f>
        <v>1537.45</v>
      </c>
      <c r="Q536" s="63">
        <v>21985.05</v>
      </c>
      <c r="R536" s="53" t="str">
        <f>_xlfn.XLOOKUP(Tabla15[[#This Row],[cedula]],Tabla8[Numero Documento],Tabla8[Gen])</f>
        <v>F</v>
      </c>
      <c r="S536" s="53" t="str">
        <f>_xlfn.XLOOKUP(Tabla15[[#This Row],[cedula]],Tabla8[Numero Documento],Tabla8[Lugar Designado Codigo])</f>
        <v>01.83.02.00.06</v>
      </c>
    </row>
    <row r="537" spans="1:19">
      <c r="A537" s="53" t="s">
        <v>3049</v>
      </c>
      <c r="B537" s="53" t="s">
        <v>2672</v>
      </c>
      <c r="C537" s="53" t="s">
        <v>3098</v>
      </c>
      <c r="D537" s="53" t="str">
        <f>Tabla15[[#This Row],[cedula]]&amp;Tabla15[[#This Row],[prog]]&amp;LEFT(Tabla15[[#This Row],[tipo]],3)</f>
        <v>0120087644713FIJ</v>
      </c>
      <c r="E537" s="53" t="s">
        <v>1291</v>
      </c>
      <c r="F537" s="53" t="s">
        <v>128</v>
      </c>
      <c r="G537" s="53" t="str">
        <f>_xlfn.XLOOKUP(Tabla15[[#This Row],[cedula]],Tabla8[Numero Documento],Tabla8[Lugar Designado])</f>
        <v>CENTRO CULTURAL SAN JUAN DE LA MAGUANA</v>
      </c>
      <c r="H537" s="53" t="s">
        <v>11</v>
      </c>
      <c r="I537" s="62"/>
      <c r="J537" s="53" t="str">
        <f>_xlfn.XLOOKUP(Tabla15[[#This Row],[cargo]],Tabla612[CARGO],Tabla612[CATEGORIA DEL SERVIDOR],"FIJO")</f>
        <v>ESTATUTO SIMPLIFICADO</v>
      </c>
      <c r="K537" s="53" t="str">
        <f>IF(ISTEXT(Tabla15[[#This Row],[CARRERA]]),Tabla15[[#This Row],[CARRERA]],Tabla15[[#This Row],[STATUS]])</f>
        <v>ESTATUTO SIMPLIFICADO</v>
      </c>
      <c r="L537" s="63">
        <v>10000</v>
      </c>
      <c r="M537" s="65">
        <v>0</v>
      </c>
      <c r="N537" s="63">
        <v>304</v>
      </c>
      <c r="O537" s="63">
        <v>287</v>
      </c>
      <c r="P537" s="29">
        <f>ROUND(Tabla15[[#This Row],[sbruto]]-Tabla15[[#This Row],[sneto]]-Tabla15[[#This Row],[ISR]]-Tabla15[[#This Row],[SFS]]-Tabla15[[#This Row],[AFP]],2)</f>
        <v>25</v>
      </c>
      <c r="Q537" s="63">
        <v>9384</v>
      </c>
      <c r="R537" s="53" t="str">
        <f>_xlfn.XLOOKUP(Tabla15[[#This Row],[cedula]],Tabla8[Numero Documento],Tabla8[Gen])</f>
        <v>M</v>
      </c>
      <c r="S537" s="53" t="str">
        <f>_xlfn.XLOOKUP(Tabla15[[#This Row],[cedula]],Tabla8[Numero Documento],Tabla8[Lugar Designado Codigo])</f>
        <v>01.83.02.00.06</v>
      </c>
    </row>
    <row r="538" spans="1:19">
      <c r="A538" s="53" t="s">
        <v>3049</v>
      </c>
      <c r="B538" s="53" t="s">
        <v>2701</v>
      </c>
      <c r="C538" s="53" t="s">
        <v>3098</v>
      </c>
      <c r="D538" s="53" t="str">
        <f>Tabla15[[#This Row],[cedula]]&amp;Tabla15[[#This Row],[prog]]&amp;LEFT(Tabla15[[#This Row],[tipo]],3)</f>
        <v>0120002979913FIJ</v>
      </c>
      <c r="E538" s="53" t="s">
        <v>1292</v>
      </c>
      <c r="F538" s="53" t="s">
        <v>8</v>
      </c>
      <c r="G538" s="53" t="str">
        <f>_xlfn.XLOOKUP(Tabla15[[#This Row],[cedula]],Tabla8[Numero Documento],Tabla8[Lugar Designado])</f>
        <v>CENTRO CULTURAL SAN JUAN DE LA MAGUANA</v>
      </c>
      <c r="H538" s="53" t="s">
        <v>11</v>
      </c>
      <c r="I538" s="62"/>
      <c r="J538" s="53" t="str">
        <f>_xlfn.XLOOKUP(Tabla15[[#This Row],[cargo]],Tabla612[CARGO],Tabla612[CATEGORIA DEL SERVIDOR],"FIJO")</f>
        <v>ESTATUTO SIMPLIFICADO</v>
      </c>
      <c r="K538" s="53" t="str">
        <f>IF(ISTEXT(Tabla15[[#This Row],[CARRERA]]),Tabla15[[#This Row],[CARRERA]],Tabla15[[#This Row],[STATUS]])</f>
        <v>ESTATUTO SIMPLIFICADO</v>
      </c>
      <c r="L538" s="63">
        <v>10000</v>
      </c>
      <c r="M538" s="65">
        <v>0</v>
      </c>
      <c r="N538" s="63">
        <v>304</v>
      </c>
      <c r="O538" s="63">
        <v>287</v>
      </c>
      <c r="P538" s="29">
        <f>ROUND(Tabla15[[#This Row],[sbruto]]-Tabla15[[#This Row],[sneto]]-Tabla15[[#This Row],[ISR]]-Tabla15[[#This Row],[SFS]]-Tabla15[[#This Row],[AFP]],2)</f>
        <v>25</v>
      </c>
      <c r="Q538" s="63">
        <v>9384</v>
      </c>
      <c r="R538" s="53" t="str">
        <f>_xlfn.XLOOKUP(Tabla15[[#This Row],[cedula]],Tabla8[Numero Documento],Tabla8[Gen])</f>
        <v>M</v>
      </c>
      <c r="S538" s="53" t="str">
        <f>_xlfn.XLOOKUP(Tabla15[[#This Row],[cedula]],Tabla8[Numero Documento],Tabla8[Lugar Designado Codigo])</f>
        <v>01.83.02.00.06</v>
      </c>
    </row>
    <row r="539" spans="1:19">
      <c r="A539" s="53" t="s">
        <v>3049</v>
      </c>
      <c r="B539" s="53" t="s">
        <v>2707</v>
      </c>
      <c r="C539" s="53" t="s">
        <v>3098</v>
      </c>
      <c r="D539" s="53" t="str">
        <f>Tabla15[[#This Row],[cedula]]&amp;Tabla15[[#This Row],[prog]]&amp;LEFT(Tabla15[[#This Row],[tipo]],3)</f>
        <v>0160004452113FIJ</v>
      </c>
      <c r="E539" s="53" t="s">
        <v>14</v>
      </c>
      <c r="F539" s="53" t="s">
        <v>15</v>
      </c>
      <c r="G539" s="53" t="str">
        <f>_xlfn.XLOOKUP(Tabla15[[#This Row],[cedula]],Tabla8[Numero Documento],Tabla8[Lugar Designado])</f>
        <v>CENTRO CULTURAL DE ELIAS PIÑA</v>
      </c>
      <c r="H539" s="53" t="s">
        <v>11</v>
      </c>
      <c r="I539" s="62"/>
      <c r="J539" s="53" t="str">
        <f>_xlfn.XLOOKUP(Tabla15[[#This Row],[cargo]],Tabla612[CARGO],Tabla612[CATEGORIA DEL SERVIDOR],"FIJO")</f>
        <v>FIJO</v>
      </c>
      <c r="K539" s="53" t="str">
        <f>IF(ISTEXT(Tabla15[[#This Row],[CARRERA]]),Tabla15[[#This Row],[CARRERA]],Tabla15[[#This Row],[STATUS]])</f>
        <v>FIJO</v>
      </c>
      <c r="L539" s="63">
        <v>11000</v>
      </c>
      <c r="M539" s="65">
        <v>0</v>
      </c>
      <c r="N539" s="63">
        <v>334.4</v>
      </c>
      <c r="O539" s="63">
        <v>315.7</v>
      </c>
      <c r="P539" s="29">
        <f>ROUND(Tabla15[[#This Row],[sbruto]]-Tabla15[[#This Row],[sneto]]-Tabla15[[#This Row],[ISR]]-Tabla15[[#This Row],[SFS]]-Tabla15[[#This Row],[AFP]],2)</f>
        <v>25</v>
      </c>
      <c r="Q539" s="63">
        <v>10324.9</v>
      </c>
      <c r="R539" s="53" t="str">
        <f>_xlfn.XLOOKUP(Tabla15[[#This Row],[cedula]],Tabla8[Numero Documento],Tabla8[Gen])</f>
        <v>M</v>
      </c>
      <c r="S539" s="53" t="str">
        <f>_xlfn.XLOOKUP(Tabla15[[#This Row],[cedula]],Tabla8[Numero Documento],Tabla8[Lugar Designado Codigo])</f>
        <v>01.83.02.00.07</v>
      </c>
    </row>
    <row r="540" spans="1:19">
      <c r="A540" s="53" t="s">
        <v>3049</v>
      </c>
      <c r="B540" s="53" t="s">
        <v>2613</v>
      </c>
      <c r="C540" s="53" t="s">
        <v>3098</v>
      </c>
      <c r="D540" s="53" t="str">
        <f>Tabla15[[#This Row],[cedula]]&amp;Tabla15[[#This Row],[prog]]&amp;LEFT(Tabla15[[#This Row],[tipo]],3)</f>
        <v>0160006348913FIJ</v>
      </c>
      <c r="E540" s="53" t="s">
        <v>6</v>
      </c>
      <c r="F540" s="53" t="s">
        <v>8</v>
      </c>
      <c r="G540" s="53" t="str">
        <f>_xlfn.XLOOKUP(Tabla15[[#This Row],[cedula]],Tabla8[Numero Documento],Tabla8[Lugar Designado])</f>
        <v>CENTRO CULTURAL DE ELIAS PIÑA</v>
      </c>
      <c r="H540" s="53" t="s">
        <v>11</v>
      </c>
      <c r="I540" s="62"/>
      <c r="J540" s="53" t="str">
        <f>_xlfn.XLOOKUP(Tabla15[[#This Row],[cargo]],Tabla612[CARGO],Tabla612[CATEGORIA DEL SERVIDOR],"FIJO")</f>
        <v>ESTATUTO SIMPLIFICADO</v>
      </c>
      <c r="K540" s="53" t="str">
        <f>IF(ISTEXT(Tabla15[[#This Row],[CARRERA]]),Tabla15[[#This Row],[CARRERA]],Tabla15[[#This Row],[STATUS]])</f>
        <v>ESTATUTO SIMPLIFICADO</v>
      </c>
      <c r="L540" s="63">
        <v>10000</v>
      </c>
      <c r="M540" s="65">
        <v>0</v>
      </c>
      <c r="N540" s="63">
        <v>304</v>
      </c>
      <c r="O540" s="63">
        <v>287</v>
      </c>
      <c r="P540" s="29">
        <f>ROUND(Tabla15[[#This Row],[sbruto]]-Tabla15[[#This Row],[sneto]]-Tabla15[[#This Row],[ISR]]-Tabla15[[#This Row],[SFS]]-Tabla15[[#This Row],[AFP]],2)</f>
        <v>325</v>
      </c>
      <c r="Q540" s="63">
        <v>9084</v>
      </c>
      <c r="R540" s="53" t="str">
        <f>_xlfn.XLOOKUP(Tabla15[[#This Row],[cedula]],Tabla8[Numero Documento],Tabla8[Gen])</f>
        <v>F</v>
      </c>
      <c r="S540" s="53" t="str">
        <f>_xlfn.XLOOKUP(Tabla15[[#This Row],[cedula]],Tabla8[Numero Documento],Tabla8[Lugar Designado Codigo])</f>
        <v>01.83.02.00.07</v>
      </c>
    </row>
    <row r="541" spans="1:19">
      <c r="A541" s="53" t="s">
        <v>3049</v>
      </c>
      <c r="B541" s="53" t="s">
        <v>2631</v>
      </c>
      <c r="C541" s="53" t="s">
        <v>3098</v>
      </c>
      <c r="D541" s="53" t="str">
        <f>Tabla15[[#This Row],[cedula]]&amp;Tabla15[[#This Row],[prog]]&amp;LEFT(Tabla15[[#This Row],[tipo]],3)</f>
        <v>4022130175313FIJ</v>
      </c>
      <c r="E541" s="53" t="s">
        <v>9</v>
      </c>
      <c r="F541" s="53" t="s">
        <v>10</v>
      </c>
      <c r="G541" s="53" t="str">
        <f>_xlfn.XLOOKUP(Tabla15[[#This Row],[cedula]],Tabla8[Numero Documento],Tabla8[Lugar Designado])</f>
        <v>CENTRO CULTURAL DE ELIAS PIÑA</v>
      </c>
      <c r="H541" s="53" t="s">
        <v>11</v>
      </c>
      <c r="I541" s="62"/>
      <c r="J541" s="53" t="str">
        <f>_xlfn.XLOOKUP(Tabla15[[#This Row],[cargo]],Tabla612[CARGO],Tabla612[CATEGORIA DEL SERVIDOR],"FIJO")</f>
        <v>ESTATUTO SIMPLIFICADO</v>
      </c>
      <c r="K541" s="53" t="str">
        <f>IF(ISTEXT(Tabla15[[#This Row],[CARRERA]]),Tabla15[[#This Row],[CARRERA]],Tabla15[[#This Row],[STATUS]])</f>
        <v>ESTATUTO SIMPLIFICADO</v>
      </c>
      <c r="L541" s="63">
        <v>10000</v>
      </c>
      <c r="M541" s="67">
        <v>0</v>
      </c>
      <c r="N541" s="63">
        <v>304</v>
      </c>
      <c r="O541" s="63">
        <v>287</v>
      </c>
      <c r="P541" s="29">
        <f>ROUND(Tabla15[[#This Row],[sbruto]]-Tabla15[[#This Row],[sneto]]-Tabla15[[#This Row],[ISR]]-Tabla15[[#This Row],[SFS]]-Tabla15[[#This Row],[AFP]],2)</f>
        <v>325</v>
      </c>
      <c r="Q541" s="63">
        <v>9084</v>
      </c>
      <c r="R541" s="53" t="str">
        <f>_xlfn.XLOOKUP(Tabla15[[#This Row],[cedula]],Tabla8[Numero Documento],Tabla8[Gen])</f>
        <v>F</v>
      </c>
      <c r="S541" s="53" t="str">
        <f>_xlfn.XLOOKUP(Tabla15[[#This Row],[cedula]],Tabla8[Numero Documento],Tabla8[Lugar Designado Codigo])</f>
        <v>01.83.02.00.07</v>
      </c>
    </row>
    <row r="542" spans="1:19">
      <c r="A542" s="53" t="s">
        <v>3049</v>
      </c>
      <c r="B542" s="53" t="s">
        <v>2728</v>
      </c>
      <c r="C542" s="53" t="s">
        <v>3098</v>
      </c>
      <c r="D542" s="53" t="str">
        <f>Tabla15[[#This Row],[cedula]]&amp;Tabla15[[#This Row],[prog]]&amp;LEFT(Tabla15[[#This Row],[tipo]],3)</f>
        <v>0160017769313FIJ</v>
      </c>
      <c r="E542" s="53" t="s">
        <v>16</v>
      </c>
      <c r="F542" s="53" t="s">
        <v>17</v>
      </c>
      <c r="G542" s="53" t="str">
        <f>_xlfn.XLOOKUP(Tabla15[[#This Row],[cedula]],Tabla8[Numero Documento],Tabla8[Lugar Designado])</f>
        <v>CENTRO CULTURAL DE ELIAS PIÑA</v>
      </c>
      <c r="H542" s="53" t="s">
        <v>11</v>
      </c>
      <c r="I542" s="62"/>
      <c r="J542" s="53" t="str">
        <f>_xlfn.XLOOKUP(Tabla15[[#This Row],[cargo]],Tabla612[CARGO],Tabla612[CATEGORIA DEL SERVIDOR],"FIJO")</f>
        <v>FIJO</v>
      </c>
      <c r="K542" s="53" t="str">
        <f>IF(ISTEXT(Tabla15[[#This Row],[CARRERA]]),Tabla15[[#This Row],[CARRERA]],Tabla15[[#This Row],[STATUS]])</f>
        <v>FIJO</v>
      </c>
      <c r="L542" s="63">
        <v>10000</v>
      </c>
      <c r="M542" s="65">
        <v>0</v>
      </c>
      <c r="N542" s="63">
        <v>304</v>
      </c>
      <c r="O542" s="63">
        <v>287</v>
      </c>
      <c r="P542" s="29">
        <f>ROUND(Tabla15[[#This Row],[sbruto]]-Tabla15[[#This Row],[sneto]]-Tabla15[[#This Row],[ISR]]-Tabla15[[#This Row],[SFS]]-Tabla15[[#This Row],[AFP]],2)</f>
        <v>25</v>
      </c>
      <c r="Q542" s="63">
        <v>9384</v>
      </c>
      <c r="R542" s="53" t="str">
        <f>_xlfn.XLOOKUP(Tabla15[[#This Row],[cedula]],Tabla8[Numero Documento],Tabla8[Gen])</f>
        <v>M</v>
      </c>
      <c r="S542" s="53" t="str">
        <f>_xlfn.XLOOKUP(Tabla15[[#This Row],[cedula]],Tabla8[Numero Documento],Tabla8[Lugar Designado Codigo])</f>
        <v>01.83.02.00.07</v>
      </c>
    </row>
    <row r="543" spans="1:19">
      <c r="A543" s="53" t="s">
        <v>3049</v>
      </c>
      <c r="B543" s="53" t="s">
        <v>2276</v>
      </c>
      <c r="C543" s="53" t="s">
        <v>3084</v>
      </c>
      <c r="D543" s="53" t="str">
        <f>Tabla15[[#This Row],[cedula]]&amp;Tabla15[[#This Row],[prog]]&amp;LEFT(Tabla15[[#This Row],[tipo]],3)</f>
        <v>0010171561301FIJ</v>
      </c>
      <c r="E543" s="53" t="s">
        <v>996</v>
      </c>
      <c r="F543" s="53" t="s">
        <v>928</v>
      </c>
      <c r="G543" s="53" t="str">
        <f>_xlfn.XLOOKUP(Tabla15[[#This Row],[cedula]],Tabla8[Numero Documento],Tabla8[Lugar Designado])</f>
        <v>VICEMINISTERIO DE PATRIMONIO CULTURAL</v>
      </c>
      <c r="H543" s="53" t="s">
        <v>11</v>
      </c>
      <c r="I543" s="62"/>
      <c r="J543" s="53" t="s">
        <v>776</v>
      </c>
      <c r="K543" s="53" t="str">
        <f>IF(ISTEXT(Tabla15[[#This Row],[CARRERA]]),Tabla15[[#This Row],[CARRERA]],Tabla15[[#This Row],[STATUS]])</f>
        <v>DE LIBRE NOMBRAMIENTO Y REMOCION</v>
      </c>
      <c r="L543" s="63">
        <v>220000</v>
      </c>
      <c r="M543" s="64">
        <v>40768.42</v>
      </c>
      <c r="N543" s="63">
        <v>4943.8</v>
      </c>
      <c r="O543" s="63">
        <v>6314</v>
      </c>
      <c r="P543" s="29">
        <f>ROUND(Tabla15[[#This Row],[sbruto]]-Tabla15[[#This Row],[sneto]]-Tabla15[[#This Row],[ISR]]-Tabla15[[#This Row],[SFS]]-Tabla15[[#This Row],[AFP]],2)</f>
        <v>4025</v>
      </c>
      <c r="Q543" s="63">
        <v>163948.78</v>
      </c>
      <c r="R543" s="53" t="str">
        <f>_xlfn.XLOOKUP(Tabla15[[#This Row],[cedula]],Tabla8[Numero Documento],Tabla8[Gen])</f>
        <v>M</v>
      </c>
      <c r="S543" s="53" t="str">
        <f>_xlfn.XLOOKUP(Tabla15[[#This Row],[cedula]],Tabla8[Numero Documento],Tabla8[Lugar Designado Codigo])</f>
        <v>01.83.03</v>
      </c>
    </row>
    <row r="544" spans="1:19">
      <c r="A544" s="53" t="s">
        <v>3049</v>
      </c>
      <c r="B544" s="53" t="s">
        <v>1367</v>
      </c>
      <c r="C544" s="53" t="s">
        <v>3084</v>
      </c>
      <c r="D544" s="53" t="str">
        <f>Tabla15[[#This Row],[cedula]]&amp;Tabla15[[#This Row],[prog]]&amp;LEFT(Tabla15[[#This Row],[tipo]],3)</f>
        <v>0010149784001FIJ</v>
      </c>
      <c r="E544" s="53" t="s">
        <v>986</v>
      </c>
      <c r="F544" s="53" t="s">
        <v>987</v>
      </c>
      <c r="G544" s="53" t="str">
        <f>_xlfn.XLOOKUP(Tabla15[[#This Row],[cedula]],Tabla8[Numero Documento],Tabla8[Lugar Designado])</f>
        <v>VICEMINISTERIO DE PATRIMONIO CULTURAL</v>
      </c>
      <c r="H544" s="53" t="s">
        <v>11</v>
      </c>
      <c r="I544" s="62" t="str">
        <f>_xlfn.XLOOKUP(Tabla15[[#This Row],[cedula]],TCARRERA[CEDULA],TCARRERA[CATEGORIA DEL SERVIDOR],"")</f>
        <v>CARRERA ADMINISTRATIVA</v>
      </c>
      <c r="J544" s="53" t="str">
        <f>_xlfn.XLOOKUP(Tabla15[[#This Row],[cargo]],Tabla612[CARGO],Tabla612[CATEGORIA DEL SERVIDOR],"FIJO")</f>
        <v>FIJO</v>
      </c>
      <c r="K544" s="53" t="str">
        <f>IF(ISTEXT(Tabla15[[#This Row],[CARRERA]]),Tabla15[[#This Row],[CARRERA]],Tabla15[[#This Row],[STATUS]])</f>
        <v>CARRERA ADMINISTRATIVA</v>
      </c>
      <c r="L544" s="63">
        <v>150000</v>
      </c>
      <c r="M544" s="64">
        <v>23866.62</v>
      </c>
      <c r="N544" s="63">
        <v>4560</v>
      </c>
      <c r="O544" s="63">
        <v>4305</v>
      </c>
      <c r="P544" s="29">
        <f>ROUND(Tabla15[[#This Row],[sbruto]]-Tabla15[[#This Row],[sneto]]-Tabla15[[#This Row],[ISR]]-Tabla15[[#This Row],[SFS]]-Tabla15[[#This Row],[AFP]],2)</f>
        <v>75</v>
      </c>
      <c r="Q544" s="63">
        <v>117193.38</v>
      </c>
      <c r="R544" s="53" t="str">
        <f>_xlfn.XLOOKUP(Tabla15[[#This Row],[cedula]],Tabla8[Numero Documento],Tabla8[Gen])</f>
        <v>F</v>
      </c>
      <c r="S544" s="53" t="str">
        <f>_xlfn.XLOOKUP(Tabla15[[#This Row],[cedula]],Tabla8[Numero Documento],Tabla8[Lugar Designado Codigo])</f>
        <v>01.83.03</v>
      </c>
    </row>
    <row r="545" spans="1:19">
      <c r="A545" s="53" t="s">
        <v>3049</v>
      </c>
      <c r="B545" s="53" t="s">
        <v>2183</v>
      </c>
      <c r="C545" s="53" t="s">
        <v>3084</v>
      </c>
      <c r="D545" s="53" t="str">
        <f>Tabla15[[#This Row],[cedula]]&amp;Tabla15[[#This Row],[prog]]&amp;LEFT(Tabla15[[#This Row],[tipo]],3)</f>
        <v>0010124380601FIJ</v>
      </c>
      <c r="E545" s="53" t="s">
        <v>3331</v>
      </c>
      <c r="F545" s="53" t="s">
        <v>1085</v>
      </c>
      <c r="G545" s="53" t="str">
        <f>_xlfn.XLOOKUP(Tabla15[[#This Row],[cedula]],Tabla8[Numero Documento],Tabla8[Lugar Designado])</f>
        <v>VICEMINISTERIO DE PATRIMONIO CULTURAL</v>
      </c>
      <c r="H545" s="53" t="s">
        <v>11</v>
      </c>
      <c r="I545" s="62"/>
      <c r="J545" s="53" t="str">
        <f>_xlfn.XLOOKUP(Tabla15[[#This Row],[cargo]],Tabla612[CARGO],Tabla612[CATEGORIA DEL SERVIDOR],"FIJO")</f>
        <v>FIJO</v>
      </c>
      <c r="K545" s="53" t="str">
        <f>IF(ISTEXT(Tabla15[[#This Row],[CARRERA]]),Tabla15[[#This Row],[CARRERA]],Tabla15[[#This Row],[STATUS]])</f>
        <v>FIJO</v>
      </c>
      <c r="L545" s="63">
        <v>150000</v>
      </c>
      <c r="M545" s="64">
        <v>23866.62</v>
      </c>
      <c r="N545" s="63">
        <v>4560</v>
      </c>
      <c r="O545" s="63">
        <v>4305</v>
      </c>
      <c r="P545" s="29">
        <f>ROUND(Tabla15[[#This Row],[sbruto]]-Tabla15[[#This Row],[sneto]]-Tabla15[[#This Row],[ISR]]-Tabla15[[#This Row],[SFS]]-Tabla15[[#This Row],[AFP]],2)</f>
        <v>8621</v>
      </c>
      <c r="Q545" s="63">
        <v>108647.38</v>
      </c>
      <c r="R545" s="53" t="str">
        <f>_xlfn.XLOOKUP(Tabla15[[#This Row],[cedula]],Tabla8[Numero Documento],Tabla8[Gen])</f>
        <v>F</v>
      </c>
      <c r="S545" s="53" t="str">
        <f>_xlfn.XLOOKUP(Tabla15[[#This Row],[cedula]],Tabla8[Numero Documento],Tabla8[Lugar Designado Codigo])</f>
        <v>01.83.03</v>
      </c>
    </row>
    <row r="546" spans="1:19">
      <c r="A546" s="53" t="s">
        <v>3049</v>
      </c>
      <c r="B546" s="53" t="s">
        <v>2037</v>
      </c>
      <c r="C546" s="53" t="s">
        <v>3084</v>
      </c>
      <c r="D546" s="53" t="str">
        <f>Tabla15[[#This Row],[cedula]]&amp;Tabla15[[#This Row],[prog]]&amp;LEFT(Tabla15[[#This Row],[tipo]],3)</f>
        <v>0010172001901FIJ</v>
      </c>
      <c r="E546" s="53" t="s">
        <v>965</v>
      </c>
      <c r="F546" s="53" t="s">
        <v>59</v>
      </c>
      <c r="G546" s="53" t="str">
        <f>_xlfn.XLOOKUP(Tabla15[[#This Row],[cedula]],Tabla8[Numero Documento],Tabla8[Lugar Designado])</f>
        <v>VICEMINISTERIO DE PATRIMONIO CULTURAL</v>
      </c>
      <c r="H546" s="53" t="s">
        <v>11</v>
      </c>
      <c r="I546" s="62"/>
      <c r="J546" s="53" t="str">
        <f>_xlfn.XLOOKUP(Tabla15[[#This Row],[cargo]],Tabla612[CARGO],Tabla612[CATEGORIA DEL SERVIDOR],"FIJO")</f>
        <v>FIJO</v>
      </c>
      <c r="K546" s="53" t="str">
        <f>IF(ISTEXT(Tabla15[[#This Row],[CARRERA]]),Tabla15[[#This Row],[CARRERA]],Tabla15[[#This Row],[STATUS]])</f>
        <v>FIJO</v>
      </c>
      <c r="L546" s="63">
        <v>130000</v>
      </c>
      <c r="M546" s="64">
        <v>19162.12</v>
      </c>
      <c r="N546" s="63">
        <v>3952</v>
      </c>
      <c r="O546" s="63">
        <v>3731</v>
      </c>
      <c r="P546" s="29">
        <f>ROUND(Tabla15[[#This Row],[sbruto]]-Tabla15[[#This Row],[sneto]]-Tabla15[[#This Row],[ISR]]-Tabla15[[#This Row],[SFS]]-Tabla15[[#This Row],[AFP]],2)</f>
        <v>15293.12</v>
      </c>
      <c r="Q546" s="63">
        <v>87861.759999999995</v>
      </c>
      <c r="R546" s="53" t="str">
        <f>_xlfn.XLOOKUP(Tabla15[[#This Row],[cedula]],Tabla8[Numero Documento],Tabla8[Gen])</f>
        <v>M</v>
      </c>
      <c r="S546" s="53" t="str">
        <f>_xlfn.XLOOKUP(Tabla15[[#This Row],[cedula]],Tabla8[Numero Documento],Tabla8[Lugar Designado Codigo])</f>
        <v>01.83.03</v>
      </c>
    </row>
    <row r="547" spans="1:19">
      <c r="A547" s="53" t="s">
        <v>3049</v>
      </c>
      <c r="B547" s="53" t="s">
        <v>2199</v>
      </c>
      <c r="C547" s="53" t="s">
        <v>3084</v>
      </c>
      <c r="D547" s="53" t="str">
        <f>Tabla15[[#This Row],[cedula]]&amp;Tabla15[[#This Row],[prog]]&amp;LEFT(Tabla15[[#This Row],[tipo]],3)</f>
        <v>0010089186001FIJ</v>
      </c>
      <c r="E547" s="53" t="s">
        <v>988</v>
      </c>
      <c r="F547" s="53" t="s">
        <v>989</v>
      </c>
      <c r="G547" s="53" t="str">
        <f>_xlfn.XLOOKUP(Tabla15[[#This Row],[cedula]],Tabla8[Numero Documento],Tabla8[Lugar Designado])</f>
        <v>VICEMINISTERIO DE PATRIMONIO CULTURAL</v>
      </c>
      <c r="H547" s="53" t="s">
        <v>11</v>
      </c>
      <c r="I547" s="62"/>
      <c r="J547" s="53" t="str">
        <f>_xlfn.XLOOKUP(Tabla15[[#This Row],[cargo]],Tabla612[CARGO],Tabla612[CATEGORIA DEL SERVIDOR],"FIJO")</f>
        <v>FIJO</v>
      </c>
      <c r="K547" s="53" t="str">
        <f>IF(ISTEXT(Tabla15[[#This Row],[CARRERA]]),Tabla15[[#This Row],[CARRERA]],Tabla15[[#This Row],[STATUS]])</f>
        <v>FIJO</v>
      </c>
      <c r="L547" s="63">
        <v>100000</v>
      </c>
      <c r="M547" s="64">
        <v>11727.26</v>
      </c>
      <c r="N547" s="63">
        <v>3040</v>
      </c>
      <c r="O547" s="63">
        <v>2870</v>
      </c>
      <c r="P547" s="29">
        <f>ROUND(Tabla15[[#This Row],[sbruto]]-Tabla15[[#This Row],[sneto]]-Tabla15[[#This Row],[ISR]]-Tabla15[[#This Row],[SFS]]-Tabla15[[#This Row],[AFP]],2)</f>
        <v>1637.45</v>
      </c>
      <c r="Q547" s="63">
        <v>80725.289999999994</v>
      </c>
      <c r="R547" s="53" t="str">
        <f>_xlfn.XLOOKUP(Tabla15[[#This Row],[cedula]],Tabla8[Numero Documento],Tabla8[Gen])</f>
        <v>F</v>
      </c>
      <c r="S547" s="53" t="str">
        <f>_xlfn.XLOOKUP(Tabla15[[#This Row],[cedula]],Tabla8[Numero Documento],Tabla8[Lugar Designado Codigo])</f>
        <v>01.83.03</v>
      </c>
    </row>
    <row r="548" spans="1:19">
      <c r="A548" s="53" t="s">
        <v>3049</v>
      </c>
      <c r="B548" s="53" t="s">
        <v>1321</v>
      </c>
      <c r="C548" s="53" t="s">
        <v>3084</v>
      </c>
      <c r="D548" s="53" t="str">
        <f>Tabla15[[#This Row],[cedula]]&amp;Tabla15[[#This Row],[prog]]&amp;LEFT(Tabla15[[#This Row],[tipo]],3)</f>
        <v>0010129229001FIJ</v>
      </c>
      <c r="E548" s="53" t="s">
        <v>322</v>
      </c>
      <c r="F548" s="53" t="s">
        <v>3247</v>
      </c>
      <c r="G548" s="53" t="str">
        <f>_xlfn.XLOOKUP(Tabla15[[#This Row],[cedula]],Tabla8[Numero Documento],Tabla8[Lugar Designado])</f>
        <v>VICEMINISTERIO DE PATRIMONIO CULTURAL</v>
      </c>
      <c r="H548" s="53" t="s">
        <v>11</v>
      </c>
      <c r="I548" s="62" t="str">
        <f>_xlfn.XLOOKUP(Tabla15[[#This Row],[cedula]],TCARRERA[CEDULA],TCARRERA[CATEGORIA DEL SERVIDOR],"")</f>
        <v>CARRERA ADMINISTRATIVA</v>
      </c>
      <c r="J548" s="53" t="str">
        <f>_xlfn.XLOOKUP(Tabla15[[#This Row],[cargo]],Tabla612[CARGO],Tabla612[CATEGORIA DEL SERVIDOR],"FIJO")</f>
        <v>FIJO</v>
      </c>
      <c r="K548" s="53" t="str">
        <f>IF(ISTEXT(Tabla15[[#This Row],[CARRERA]]),Tabla15[[#This Row],[CARRERA]],Tabla15[[#This Row],[STATUS]])</f>
        <v>CARRERA ADMINISTRATIVA</v>
      </c>
      <c r="L548" s="63">
        <v>65000</v>
      </c>
      <c r="M548" s="64">
        <v>4125.09</v>
      </c>
      <c r="N548" s="63">
        <v>1976</v>
      </c>
      <c r="O548" s="63">
        <v>1865.5</v>
      </c>
      <c r="P548" s="29">
        <f>ROUND(Tabla15[[#This Row],[sbruto]]-Tabla15[[#This Row],[sneto]]-Tabla15[[#This Row],[ISR]]-Tabla15[[#This Row],[SFS]]-Tabla15[[#This Row],[AFP]],2)</f>
        <v>20196.240000000002</v>
      </c>
      <c r="Q548" s="63">
        <v>36837.17</v>
      </c>
      <c r="R548" s="53" t="str">
        <f>_xlfn.XLOOKUP(Tabla15[[#This Row],[cedula]],Tabla8[Numero Documento],Tabla8[Gen])</f>
        <v>F</v>
      </c>
      <c r="S548" s="53" t="str">
        <f>_xlfn.XLOOKUP(Tabla15[[#This Row],[cedula]],Tabla8[Numero Documento],Tabla8[Lugar Designado Codigo])</f>
        <v>01.83.03</v>
      </c>
    </row>
    <row r="549" spans="1:19">
      <c r="A549" s="53" t="s">
        <v>3049</v>
      </c>
      <c r="B549" s="53" t="s">
        <v>2234</v>
      </c>
      <c r="C549" s="53" t="s">
        <v>3084</v>
      </c>
      <c r="D549" s="53" t="str">
        <f>Tabla15[[#This Row],[cedula]]&amp;Tabla15[[#This Row],[prog]]&amp;LEFT(Tabla15[[#This Row],[tipo]],3)</f>
        <v>0011151771001FIJ</v>
      </c>
      <c r="E549" s="53" t="s">
        <v>992</v>
      </c>
      <c r="F549" s="53" t="s">
        <v>491</v>
      </c>
      <c r="G549" s="53" t="str">
        <f>_xlfn.XLOOKUP(Tabla15[[#This Row],[cedula]],Tabla8[Numero Documento],Tabla8[Lugar Designado])</f>
        <v>VICEMINISTERIO DE PATRIMONIO CULTURAL</v>
      </c>
      <c r="H549" s="53" t="s">
        <v>11</v>
      </c>
      <c r="I549" s="62"/>
      <c r="J549" s="53" t="str">
        <f>_xlfn.XLOOKUP(Tabla15[[#This Row],[cargo]],Tabla612[CARGO],Tabla612[CATEGORIA DEL SERVIDOR],"FIJO")</f>
        <v>FIJO</v>
      </c>
      <c r="K549" s="53" t="str">
        <f>IF(ISTEXT(Tabla15[[#This Row],[CARRERA]]),Tabla15[[#This Row],[CARRERA]],Tabla15[[#This Row],[STATUS]])</f>
        <v>FIJO</v>
      </c>
      <c r="L549" s="63">
        <v>65000</v>
      </c>
      <c r="M549" s="63">
        <v>4427.58</v>
      </c>
      <c r="N549" s="63">
        <v>1976</v>
      </c>
      <c r="O549" s="63">
        <v>1865.5</v>
      </c>
      <c r="P549" s="29">
        <f>ROUND(Tabla15[[#This Row],[sbruto]]-Tabla15[[#This Row],[sneto]]-Tabla15[[#This Row],[ISR]]-Tabla15[[#This Row],[SFS]]-Tabla15[[#This Row],[AFP]],2)</f>
        <v>25</v>
      </c>
      <c r="Q549" s="63">
        <v>56705.919999999998</v>
      </c>
      <c r="R549" s="53" t="str">
        <f>_xlfn.XLOOKUP(Tabla15[[#This Row],[cedula]],Tabla8[Numero Documento],Tabla8[Gen])</f>
        <v>F</v>
      </c>
      <c r="S549" s="53" t="str">
        <f>_xlfn.XLOOKUP(Tabla15[[#This Row],[cedula]],Tabla8[Numero Documento],Tabla8[Lugar Designado Codigo])</f>
        <v>01.83.03</v>
      </c>
    </row>
    <row r="550" spans="1:19">
      <c r="A550" s="53" t="s">
        <v>3049</v>
      </c>
      <c r="B550" s="53" t="s">
        <v>2105</v>
      </c>
      <c r="C550" s="53" t="s">
        <v>3084</v>
      </c>
      <c r="D550" s="53" t="str">
        <f>Tabla15[[#This Row],[cedula]]&amp;Tabla15[[#This Row],[prog]]&amp;LEFT(Tabla15[[#This Row],[tipo]],3)</f>
        <v>0010049746001FIJ</v>
      </c>
      <c r="E550" s="53" t="s">
        <v>971</v>
      </c>
      <c r="F550" s="53" t="s">
        <v>17</v>
      </c>
      <c r="G550" s="53" t="str">
        <f>_xlfn.XLOOKUP(Tabla15[[#This Row],[cedula]],Tabla8[Numero Documento],Tabla8[Lugar Designado])</f>
        <v>VICEMINISTERIO DE PATRIMONIO CULTURAL</v>
      </c>
      <c r="H550" s="53" t="s">
        <v>11</v>
      </c>
      <c r="I550" s="62"/>
      <c r="J550" s="53" t="str">
        <f>_xlfn.XLOOKUP(Tabla15[[#This Row],[cargo]],Tabla612[CARGO],Tabla612[CATEGORIA DEL SERVIDOR],"FIJO")</f>
        <v>FIJO</v>
      </c>
      <c r="K550" s="53" t="str">
        <f>IF(ISTEXT(Tabla15[[#This Row],[CARRERA]]),Tabla15[[#This Row],[CARRERA]],Tabla15[[#This Row],[STATUS]])</f>
        <v>FIJO</v>
      </c>
      <c r="L550" s="63">
        <v>60000</v>
      </c>
      <c r="M550" s="64">
        <v>3486.68</v>
      </c>
      <c r="N550" s="63">
        <v>1824</v>
      </c>
      <c r="O550" s="63">
        <v>1722</v>
      </c>
      <c r="P550" s="29">
        <f>ROUND(Tabla15[[#This Row],[sbruto]]-Tabla15[[#This Row],[sneto]]-Tabla15[[#This Row],[ISR]]-Tabla15[[#This Row],[SFS]]-Tabla15[[#This Row],[AFP]],2)</f>
        <v>6471</v>
      </c>
      <c r="Q550" s="63">
        <v>46496.32</v>
      </c>
      <c r="R550" s="53" t="str">
        <f>_xlfn.XLOOKUP(Tabla15[[#This Row],[cedula]],Tabla8[Numero Documento],Tabla8[Gen])</f>
        <v>F</v>
      </c>
      <c r="S550" s="53" t="str">
        <f>_xlfn.XLOOKUP(Tabla15[[#This Row],[cedula]],Tabla8[Numero Documento],Tabla8[Lugar Designado Codigo])</f>
        <v>01.83.03</v>
      </c>
    </row>
    <row r="551" spans="1:19">
      <c r="A551" s="53" t="s">
        <v>3049</v>
      </c>
      <c r="B551" s="53" t="s">
        <v>3054</v>
      </c>
      <c r="C551" s="53" t="s">
        <v>3084</v>
      </c>
      <c r="D551" s="53" t="str">
        <f>Tabla15[[#This Row],[cedula]]&amp;Tabla15[[#This Row],[prog]]&amp;LEFT(Tabla15[[#This Row],[tipo]],3)</f>
        <v>0010317973501FIJ</v>
      </c>
      <c r="E551" s="53" t="s">
        <v>3068</v>
      </c>
      <c r="F551" s="53" t="s">
        <v>32</v>
      </c>
      <c r="G551" s="53" t="str">
        <f>_xlfn.XLOOKUP(Tabla15[[#This Row],[cedula]],Tabla8[Numero Documento],Tabla8[Lugar Designado])</f>
        <v>VICEMINISTERIO DE PATRIMONIO CULTURAL</v>
      </c>
      <c r="H551" s="53" t="s">
        <v>11</v>
      </c>
      <c r="I551" s="62"/>
      <c r="J551" s="53" t="str">
        <f>_xlfn.XLOOKUP(Tabla15[[#This Row],[cargo]],Tabla612[CARGO],Tabla612[CATEGORIA DEL SERVIDOR],"FIJO")</f>
        <v>FIJO</v>
      </c>
      <c r="K551" s="53" t="str">
        <f>IF(ISTEXT(Tabla15[[#This Row],[CARRERA]]),Tabla15[[#This Row],[CARRERA]],Tabla15[[#This Row],[STATUS]])</f>
        <v>FIJO</v>
      </c>
      <c r="L551" s="63">
        <v>60000</v>
      </c>
      <c r="M551" s="63">
        <v>3486.68</v>
      </c>
      <c r="N551" s="63">
        <v>1824</v>
      </c>
      <c r="O551" s="63">
        <v>1722</v>
      </c>
      <c r="P551" s="29">
        <f>ROUND(Tabla15[[#This Row],[sbruto]]-Tabla15[[#This Row],[sneto]]-Tabla15[[#This Row],[ISR]]-Tabla15[[#This Row],[SFS]]-Tabla15[[#This Row],[AFP]],2)</f>
        <v>25</v>
      </c>
      <c r="Q551" s="63">
        <v>52942.32</v>
      </c>
      <c r="R551" s="53" t="str">
        <f>_xlfn.XLOOKUP(Tabla15[[#This Row],[cedula]],Tabla8[Numero Documento],Tabla8[Gen])</f>
        <v>F</v>
      </c>
      <c r="S551" s="53" t="str">
        <f>_xlfn.XLOOKUP(Tabla15[[#This Row],[cedula]],Tabla8[Numero Documento],Tabla8[Lugar Designado Codigo])</f>
        <v>01.83.03</v>
      </c>
    </row>
    <row r="552" spans="1:19">
      <c r="A552" s="53" t="s">
        <v>3049</v>
      </c>
      <c r="B552" s="53" t="s">
        <v>1338</v>
      </c>
      <c r="C552" s="53" t="s">
        <v>3084</v>
      </c>
      <c r="D552" s="53" t="str">
        <f>Tabla15[[#This Row],[cedula]]&amp;Tabla15[[#This Row],[prog]]&amp;LEFT(Tabla15[[#This Row],[tipo]],3)</f>
        <v>0010135736601FIJ</v>
      </c>
      <c r="E552" s="53" t="s">
        <v>974</v>
      </c>
      <c r="F552" s="53" t="s">
        <v>975</v>
      </c>
      <c r="G552" s="53" t="str">
        <f>_xlfn.XLOOKUP(Tabla15[[#This Row],[cedula]],Tabla8[Numero Documento],Tabla8[Lugar Designado])</f>
        <v>VICEMINISTERIO DE PATRIMONIO CULTURAL</v>
      </c>
      <c r="H552" s="53" t="s">
        <v>11</v>
      </c>
      <c r="I552" s="62" t="str">
        <f>_xlfn.XLOOKUP(Tabla15[[#This Row],[cedula]],TCARRERA[CEDULA],TCARRERA[CATEGORIA DEL SERVIDOR],"")</f>
        <v>CARRERA ADMINISTRATIVA</v>
      </c>
      <c r="J552" s="53" t="str">
        <f>_xlfn.XLOOKUP(Tabla15[[#This Row],[cargo]],Tabla612[CARGO],Tabla612[CATEGORIA DEL SERVIDOR],"FIJO")</f>
        <v>FIJO</v>
      </c>
      <c r="K552" s="53" t="str">
        <f>IF(ISTEXT(Tabla15[[#This Row],[CARRERA]]),Tabla15[[#This Row],[CARRERA]],Tabla15[[#This Row],[STATUS]])</f>
        <v>CARRERA ADMINISTRATIVA</v>
      </c>
      <c r="L552" s="63">
        <v>55000</v>
      </c>
      <c r="M552" s="63">
        <v>2559.6799999999998</v>
      </c>
      <c r="N552" s="63">
        <v>1672</v>
      </c>
      <c r="O552" s="63">
        <v>1578.5</v>
      </c>
      <c r="P552" s="29">
        <f>ROUND(Tabla15[[#This Row],[sbruto]]-Tabla15[[#This Row],[sneto]]-Tabla15[[#This Row],[ISR]]-Tabla15[[#This Row],[SFS]]-Tabla15[[#This Row],[AFP]],2)</f>
        <v>14121</v>
      </c>
      <c r="Q552" s="63">
        <v>35068.82</v>
      </c>
      <c r="R552" s="53" t="str">
        <f>_xlfn.XLOOKUP(Tabla15[[#This Row],[cedula]],Tabla8[Numero Documento],Tabla8[Gen])</f>
        <v>F</v>
      </c>
      <c r="S552" s="53" t="str">
        <f>_xlfn.XLOOKUP(Tabla15[[#This Row],[cedula]],Tabla8[Numero Documento],Tabla8[Lugar Designado Codigo])</f>
        <v>01.83.03</v>
      </c>
    </row>
    <row r="553" spans="1:19">
      <c r="A553" s="53" t="s">
        <v>3049</v>
      </c>
      <c r="B553" s="53" t="s">
        <v>1386</v>
      </c>
      <c r="C553" s="53" t="s">
        <v>3084</v>
      </c>
      <c r="D553" s="53" t="str">
        <f>Tabla15[[#This Row],[cedula]]&amp;Tabla15[[#This Row],[prog]]&amp;LEFT(Tabla15[[#This Row],[tipo]],3)</f>
        <v>0010545823601FIJ</v>
      </c>
      <c r="E553" s="53" t="s">
        <v>995</v>
      </c>
      <c r="F553" s="53" t="s">
        <v>32</v>
      </c>
      <c r="G553" s="53" t="str">
        <f>_xlfn.XLOOKUP(Tabla15[[#This Row],[cedula]],Tabla8[Numero Documento],Tabla8[Lugar Designado])</f>
        <v>VICEMINISTERIO DE PATRIMONIO CULTURAL</v>
      </c>
      <c r="H553" s="53" t="s">
        <v>11</v>
      </c>
      <c r="I553" s="62" t="str">
        <f>_xlfn.XLOOKUP(Tabla15[[#This Row],[cedula]],TCARRERA[CEDULA],TCARRERA[CATEGORIA DEL SERVIDOR],"")</f>
        <v>CARRERA ADMINISTRATIVA</v>
      </c>
      <c r="J553" s="53" t="str">
        <f>_xlfn.XLOOKUP(Tabla15[[#This Row],[cargo]],Tabla612[CARGO],Tabla612[CATEGORIA DEL SERVIDOR],"FIJO")</f>
        <v>FIJO</v>
      </c>
      <c r="K553" s="53" t="str">
        <f>IF(ISTEXT(Tabla15[[#This Row],[CARRERA]]),Tabla15[[#This Row],[CARRERA]],Tabla15[[#This Row],[STATUS]])</f>
        <v>CARRERA ADMINISTRATIVA</v>
      </c>
      <c r="L553" s="63">
        <v>55000</v>
      </c>
      <c r="M553" s="64">
        <v>2332.81</v>
      </c>
      <c r="N553" s="63">
        <v>1672</v>
      </c>
      <c r="O553" s="63">
        <v>1578.5</v>
      </c>
      <c r="P553" s="29">
        <f>ROUND(Tabla15[[#This Row],[sbruto]]-Tabla15[[#This Row],[sneto]]-Tabla15[[#This Row],[ISR]]-Tabla15[[#This Row],[SFS]]-Tabla15[[#This Row],[AFP]],2)</f>
        <v>6833.45</v>
      </c>
      <c r="Q553" s="63">
        <v>42583.24</v>
      </c>
      <c r="R553" s="53" t="str">
        <f>_xlfn.XLOOKUP(Tabla15[[#This Row],[cedula]],Tabla8[Numero Documento],Tabla8[Gen])</f>
        <v>F</v>
      </c>
      <c r="S553" s="53" t="str">
        <f>_xlfn.XLOOKUP(Tabla15[[#This Row],[cedula]],Tabla8[Numero Documento],Tabla8[Lugar Designado Codigo])</f>
        <v>01.83.03</v>
      </c>
    </row>
    <row r="554" spans="1:19">
      <c r="A554" s="53" t="s">
        <v>3049</v>
      </c>
      <c r="B554" s="53" t="s">
        <v>1350</v>
      </c>
      <c r="C554" s="53" t="s">
        <v>3084</v>
      </c>
      <c r="D554" s="53" t="str">
        <f>Tabla15[[#This Row],[cedula]]&amp;Tabla15[[#This Row],[prog]]&amp;LEFT(Tabla15[[#This Row],[tipo]],3)</f>
        <v>0010472950401FIJ</v>
      </c>
      <c r="E554" s="53" t="s">
        <v>979</v>
      </c>
      <c r="F554" s="53" t="s">
        <v>491</v>
      </c>
      <c r="G554" s="53" t="str">
        <f>_xlfn.XLOOKUP(Tabla15[[#This Row],[cedula]],Tabla8[Numero Documento],Tabla8[Lugar Designado])</f>
        <v>VICEMINISTERIO DE PATRIMONIO CULTURAL</v>
      </c>
      <c r="H554" s="53" t="s">
        <v>11</v>
      </c>
      <c r="I554" s="62" t="str">
        <f>_xlfn.XLOOKUP(Tabla15[[#This Row],[cedula]],TCARRERA[CEDULA],TCARRERA[CATEGORIA DEL SERVIDOR],"")</f>
        <v>CARRERA ADMINISTRATIVA</v>
      </c>
      <c r="J554" s="53" t="str">
        <f>_xlfn.XLOOKUP(Tabla15[[#This Row],[cargo]],Tabla612[CARGO],Tabla612[CATEGORIA DEL SERVIDOR],"FIJO")</f>
        <v>FIJO</v>
      </c>
      <c r="K554" s="53" t="str">
        <f>IF(ISTEXT(Tabla15[[#This Row],[CARRERA]]),Tabla15[[#This Row],[CARRERA]],Tabla15[[#This Row],[STATUS]])</f>
        <v>CARRERA ADMINISTRATIVA</v>
      </c>
      <c r="L554" s="63">
        <v>50000</v>
      </c>
      <c r="M554" s="64">
        <v>1854</v>
      </c>
      <c r="N554" s="63">
        <v>1520</v>
      </c>
      <c r="O554" s="63">
        <v>1435</v>
      </c>
      <c r="P554" s="29">
        <f>ROUND(Tabla15[[#This Row],[sbruto]]-Tabla15[[#This Row],[sneto]]-Tabla15[[#This Row],[ISR]]-Tabla15[[#This Row],[SFS]]-Tabla15[[#This Row],[AFP]],2)</f>
        <v>13160</v>
      </c>
      <c r="Q554" s="63">
        <v>32031</v>
      </c>
      <c r="R554" s="53" t="str">
        <f>_xlfn.XLOOKUP(Tabla15[[#This Row],[cedula]],Tabla8[Numero Documento],Tabla8[Gen])</f>
        <v>F</v>
      </c>
      <c r="S554" s="53" t="str">
        <f>_xlfn.XLOOKUP(Tabla15[[#This Row],[cedula]],Tabla8[Numero Documento],Tabla8[Lugar Designado Codigo])</f>
        <v>01.83.03</v>
      </c>
    </row>
    <row r="555" spans="1:19">
      <c r="A555" s="53" t="s">
        <v>3049</v>
      </c>
      <c r="B555" s="53" t="s">
        <v>1376</v>
      </c>
      <c r="C555" s="53" t="s">
        <v>3084</v>
      </c>
      <c r="D555" s="53" t="str">
        <f>Tabla15[[#This Row],[cedula]]&amp;Tabla15[[#This Row],[prog]]&amp;LEFT(Tabla15[[#This Row],[tipo]],3)</f>
        <v>0010403304801FIJ</v>
      </c>
      <c r="E555" s="53" t="s">
        <v>993</v>
      </c>
      <c r="F555" s="53" t="s">
        <v>1255</v>
      </c>
      <c r="G555" s="53" t="str">
        <f>_xlfn.XLOOKUP(Tabla15[[#This Row],[cedula]],Tabla8[Numero Documento],Tabla8[Lugar Designado])</f>
        <v>VICEMINISTERIO DE PATRIMONIO CULTURAL</v>
      </c>
      <c r="H555" s="53" t="s">
        <v>11</v>
      </c>
      <c r="I555" s="62" t="str">
        <f>_xlfn.XLOOKUP(Tabla15[[#This Row],[cedula]],TCARRERA[CEDULA],TCARRERA[CATEGORIA DEL SERVIDOR],"")</f>
        <v>CARRERA ADMINISTRATIVA</v>
      </c>
      <c r="J555" s="53" t="str">
        <f>_xlfn.XLOOKUP(Tabla15[[#This Row],[cargo]],Tabla612[CARGO],Tabla612[CATEGORIA DEL SERVIDOR],"FIJO")</f>
        <v>FIJO</v>
      </c>
      <c r="K555" s="53" t="str">
        <f>IF(ISTEXT(Tabla15[[#This Row],[CARRERA]]),Tabla15[[#This Row],[CARRERA]],Tabla15[[#This Row],[STATUS]])</f>
        <v>CARRERA ADMINISTRATIVA</v>
      </c>
      <c r="L555" s="63">
        <v>50000</v>
      </c>
      <c r="M555" s="64">
        <v>1854</v>
      </c>
      <c r="N555" s="63">
        <v>1520</v>
      </c>
      <c r="O555" s="63">
        <v>1435</v>
      </c>
      <c r="P555" s="29">
        <f>ROUND(Tabla15[[#This Row],[sbruto]]-Tabla15[[#This Row],[sneto]]-Tabla15[[#This Row],[ISR]]-Tabla15[[#This Row],[SFS]]-Tabla15[[#This Row],[AFP]],2)</f>
        <v>27229.08</v>
      </c>
      <c r="Q555" s="63">
        <v>17961.919999999998</v>
      </c>
      <c r="R555" s="53" t="str">
        <f>_xlfn.XLOOKUP(Tabla15[[#This Row],[cedula]],Tabla8[Numero Documento],Tabla8[Gen])</f>
        <v>F</v>
      </c>
      <c r="S555" s="53" t="str">
        <f>_xlfn.XLOOKUP(Tabla15[[#This Row],[cedula]],Tabla8[Numero Documento],Tabla8[Lugar Designado Codigo])</f>
        <v>01.83.03</v>
      </c>
    </row>
    <row r="556" spans="1:19">
      <c r="A556" s="53" t="s">
        <v>3049</v>
      </c>
      <c r="B556" s="53" t="s">
        <v>1303</v>
      </c>
      <c r="C556" s="53" t="s">
        <v>3084</v>
      </c>
      <c r="D556" s="53" t="str">
        <f>Tabla15[[#This Row],[cedula]]&amp;Tabla15[[#This Row],[prog]]&amp;LEFT(Tabla15[[#This Row],[tipo]],3)</f>
        <v>0010056188501FIJ</v>
      </c>
      <c r="E556" s="53" t="s">
        <v>959</v>
      </c>
      <c r="F556" s="53" t="s">
        <v>961</v>
      </c>
      <c r="G556" s="53" t="str">
        <f>_xlfn.XLOOKUP(Tabla15[[#This Row],[cedula]],Tabla8[Numero Documento],Tabla8[Lugar Designado])</f>
        <v>VICEMINISTERIO DE PATRIMONIO CULTURAL</v>
      </c>
      <c r="H556" s="53" t="s">
        <v>11</v>
      </c>
      <c r="I556" s="62" t="str">
        <f>_xlfn.XLOOKUP(Tabla15[[#This Row],[cedula]],TCARRERA[CEDULA],TCARRERA[CATEGORIA DEL SERVIDOR],"")</f>
        <v>CARRERA ADMINISTRATIVA</v>
      </c>
      <c r="J556" s="53" t="str">
        <f>_xlfn.XLOOKUP(Tabla15[[#This Row],[cargo]],Tabla612[CARGO],Tabla612[CATEGORIA DEL SERVIDOR],"FIJO")</f>
        <v>FIJO</v>
      </c>
      <c r="K556" s="53" t="str">
        <f>IF(ISTEXT(Tabla15[[#This Row],[CARRERA]]),Tabla15[[#This Row],[CARRERA]],Tabla15[[#This Row],[STATUS]])</f>
        <v>CARRERA ADMINISTRATIVA</v>
      </c>
      <c r="L556" s="63">
        <v>45000</v>
      </c>
      <c r="M556" s="64">
        <v>4898</v>
      </c>
      <c r="N556" s="63">
        <v>1368</v>
      </c>
      <c r="O556" s="63">
        <v>1291.5</v>
      </c>
      <c r="P556" s="29">
        <f>ROUND(Tabla15[[#This Row],[sbruto]]-Tabla15[[#This Row],[sneto]]-Tabla15[[#This Row],[ISR]]-Tabla15[[#This Row],[SFS]]-Tabla15[[#This Row],[AFP]],2)</f>
        <v>16865.88</v>
      </c>
      <c r="Q556" s="63">
        <v>20576.62</v>
      </c>
      <c r="R556" s="53" t="str">
        <f>_xlfn.XLOOKUP(Tabla15[[#This Row],[cedula]],Tabla8[Numero Documento],Tabla8[Gen])</f>
        <v>M</v>
      </c>
      <c r="S556" s="53" t="str">
        <f>_xlfn.XLOOKUP(Tabla15[[#This Row],[cedula]],Tabla8[Numero Documento],Tabla8[Lugar Designado Codigo])</f>
        <v>01.83.03</v>
      </c>
    </row>
    <row r="557" spans="1:19">
      <c r="A557" s="53" t="s">
        <v>3049</v>
      </c>
      <c r="B557" s="53" t="s">
        <v>1305</v>
      </c>
      <c r="C557" s="53" t="s">
        <v>3084</v>
      </c>
      <c r="D557" s="53" t="str">
        <f>Tabla15[[#This Row],[cedula]]&amp;Tabla15[[#This Row],[prog]]&amp;LEFT(Tabla15[[#This Row],[tipo]],3)</f>
        <v>0010332836501FIJ</v>
      </c>
      <c r="E557" s="53" t="s">
        <v>962</v>
      </c>
      <c r="F557" s="53" t="s">
        <v>963</v>
      </c>
      <c r="G557" s="53" t="str">
        <f>_xlfn.XLOOKUP(Tabla15[[#This Row],[cedula]],Tabla8[Numero Documento],Tabla8[Lugar Designado])</f>
        <v>VICEMINISTERIO DE PATRIMONIO CULTURAL</v>
      </c>
      <c r="H557" s="53" t="s">
        <v>11</v>
      </c>
      <c r="I557" s="62" t="str">
        <f>_xlfn.XLOOKUP(Tabla15[[#This Row],[cedula]],TCARRERA[CEDULA],TCARRERA[CATEGORIA DEL SERVIDOR],"")</f>
        <v>CARRERA ADMINISTRATIVA</v>
      </c>
      <c r="J557" s="53" t="str">
        <f>_xlfn.XLOOKUP(Tabla15[[#This Row],[cargo]],Tabla612[CARGO],Tabla612[CATEGORIA DEL SERVIDOR],"FIJO")</f>
        <v>FIJO</v>
      </c>
      <c r="K557" s="53" t="str">
        <f>IF(ISTEXT(Tabla15[[#This Row],[CARRERA]]),Tabla15[[#This Row],[CARRERA]],Tabla15[[#This Row],[STATUS]])</f>
        <v>CARRERA ADMINISTRATIVA</v>
      </c>
      <c r="L557" s="63">
        <v>45000</v>
      </c>
      <c r="M557" s="64">
        <v>1148.33</v>
      </c>
      <c r="N557" s="63">
        <v>1368</v>
      </c>
      <c r="O557" s="63">
        <v>1291.5</v>
      </c>
      <c r="P557" s="29">
        <f>ROUND(Tabla15[[#This Row],[sbruto]]-Tabla15[[#This Row],[sneto]]-Tabla15[[#This Row],[ISR]]-Tabla15[[#This Row],[SFS]]-Tabla15[[#This Row],[AFP]],2)</f>
        <v>11542.57</v>
      </c>
      <c r="Q557" s="63">
        <v>29649.599999999999</v>
      </c>
      <c r="R557" s="53" t="str">
        <f>_xlfn.XLOOKUP(Tabla15[[#This Row],[cedula]],Tabla8[Numero Documento],Tabla8[Gen])</f>
        <v>F</v>
      </c>
      <c r="S557" s="53" t="str">
        <f>_xlfn.XLOOKUP(Tabla15[[#This Row],[cedula]],Tabla8[Numero Documento],Tabla8[Lugar Designado Codigo])</f>
        <v>01.83.03</v>
      </c>
    </row>
    <row r="558" spans="1:19">
      <c r="A558" s="53" t="s">
        <v>3049</v>
      </c>
      <c r="B558" s="53" t="s">
        <v>1309</v>
      </c>
      <c r="C558" s="53" t="s">
        <v>3084</v>
      </c>
      <c r="D558" s="53" t="str">
        <f>Tabla15[[#This Row],[cedula]]&amp;Tabla15[[#This Row],[prog]]&amp;LEFT(Tabla15[[#This Row],[tipo]],3)</f>
        <v>0011001152501FIJ</v>
      </c>
      <c r="E558" s="53" t="s">
        <v>964</v>
      </c>
      <c r="F558" s="53" t="s">
        <v>963</v>
      </c>
      <c r="G558" s="53" t="str">
        <f>_xlfn.XLOOKUP(Tabla15[[#This Row],[cedula]],Tabla8[Numero Documento],Tabla8[Lugar Designado])</f>
        <v>VICEMINISTERIO DE PATRIMONIO CULTURAL</v>
      </c>
      <c r="H558" s="53" t="s">
        <v>11</v>
      </c>
      <c r="I558" s="62" t="str">
        <f>_xlfn.XLOOKUP(Tabla15[[#This Row],[cedula]],TCARRERA[CEDULA],TCARRERA[CATEGORIA DEL SERVIDOR],"")</f>
        <v>CARRERA ADMINISTRATIVA</v>
      </c>
      <c r="J558" s="53" t="str">
        <f>_xlfn.XLOOKUP(Tabla15[[#This Row],[cargo]],Tabla612[CARGO],Tabla612[CATEGORIA DEL SERVIDOR],"FIJO")</f>
        <v>FIJO</v>
      </c>
      <c r="K558" s="53" t="str">
        <f>IF(ISTEXT(Tabla15[[#This Row],[CARRERA]]),Tabla15[[#This Row],[CARRERA]],Tabla15[[#This Row],[STATUS]])</f>
        <v>CARRERA ADMINISTRATIVA</v>
      </c>
      <c r="L558" s="63">
        <v>45000</v>
      </c>
      <c r="M558" s="63">
        <v>1148.33</v>
      </c>
      <c r="N558" s="63">
        <v>1368</v>
      </c>
      <c r="O558" s="63">
        <v>1291.5</v>
      </c>
      <c r="P558" s="29">
        <f>ROUND(Tabla15[[#This Row],[sbruto]]-Tabla15[[#This Row],[sneto]]-Tabla15[[#This Row],[ISR]]-Tabla15[[#This Row],[SFS]]-Tabla15[[#This Row],[AFP]],2)</f>
        <v>4521</v>
      </c>
      <c r="Q558" s="63">
        <v>36671.17</v>
      </c>
      <c r="R558" s="53" t="str">
        <f>_xlfn.XLOOKUP(Tabla15[[#This Row],[cedula]],Tabla8[Numero Documento],Tabla8[Gen])</f>
        <v>F</v>
      </c>
      <c r="S558" s="53" t="str">
        <f>_xlfn.XLOOKUP(Tabla15[[#This Row],[cedula]],Tabla8[Numero Documento],Tabla8[Lugar Designado Codigo])</f>
        <v>01.83.03</v>
      </c>
    </row>
    <row r="559" spans="1:19">
      <c r="A559" s="53" t="s">
        <v>3049</v>
      </c>
      <c r="B559" s="53" t="s">
        <v>1327</v>
      </c>
      <c r="C559" s="53" t="s">
        <v>3084</v>
      </c>
      <c r="D559" s="53" t="str">
        <f>Tabla15[[#This Row],[cedula]]&amp;Tabla15[[#This Row],[prog]]&amp;LEFT(Tabla15[[#This Row],[tipo]],3)</f>
        <v>0020044098001FIJ</v>
      </c>
      <c r="E559" s="53" t="s">
        <v>968</v>
      </c>
      <c r="F559" s="53" t="s">
        <v>3248</v>
      </c>
      <c r="G559" s="53" t="str">
        <f>_xlfn.XLOOKUP(Tabla15[[#This Row],[cedula]],Tabla8[Numero Documento],Tabla8[Lugar Designado])</f>
        <v>VICEMINISTERIO DE PATRIMONIO CULTURAL</v>
      </c>
      <c r="H559" s="53" t="s">
        <v>11</v>
      </c>
      <c r="I559" s="62" t="str">
        <f>_xlfn.XLOOKUP(Tabla15[[#This Row],[cedula]],TCARRERA[CEDULA],TCARRERA[CATEGORIA DEL SERVIDOR],"")</f>
        <v>CARRERA ADMINISTRATIVA</v>
      </c>
      <c r="J559" s="53" t="str">
        <f>_xlfn.XLOOKUP(Tabla15[[#This Row],[cargo]],Tabla612[CARGO],Tabla612[CATEGORIA DEL SERVIDOR],"FIJO")</f>
        <v>FIJO</v>
      </c>
      <c r="K559" s="53" t="str">
        <f>IF(ISTEXT(Tabla15[[#This Row],[CARRERA]]),Tabla15[[#This Row],[CARRERA]],Tabla15[[#This Row],[STATUS]])</f>
        <v>CARRERA ADMINISTRATIVA</v>
      </c>
      <c r="L559" s="63">
        <v>45000</v>
      </c>
      <c r="M559" s="64">
        <v>1148.33</v>
      </c>
      <c r="N559" s="63">
        <v>1368</v>
      </c>
      <c r="O559" s="63">
        <v>1291.5</v>
      </c>
      <c r="P559" s="29">
        <f>ROUND(Tabla15[[#This Row],[sbruto]]-Tabla15[[#This Row],[sneto]]-Tabla15[[#This Row],[ISR]]-Tabla15[[#This Row],[SFS]]-Tabla15[[#This Row],[AFP]],2)</f>
        <v>17128.41</v>
      </c>
      <c r="Q559" s="63">
        <v>24063.759999999998</v>
      </c>
      <c r="R559" s="53" t="str">
        <f>_xlfn.XLOOKUP(Tabla15[[#This Row],[cedula]],Tabla8[Numero Documento],Tabla8[Gen])</f>
        <v>F</v>
      </c>
      <c r="S559" s="53" t="str">
        <f>_xlfn.XLOOKUP(Tabla15[[#This Row],[cedula]],Tabla8[Numero Documento],Tabla8[Lugar Designado Codigo])</f>
        <v>01.83.03</v>
      </c>
    </row>
    <row r="560" spans="1:19">
      <c r="A560" s="53" t="s">
        <v>3049</v>
      </c>
      <c r="B560" s="53" t="s">
        <v>1341</v>
      </c>
      <c r="C560" s="53" t="s">
        <v>3084</v>
      </c>
      <c r="D560" s="53" t="str">
        <f>Tabla15[[#This Row],[cedula]]&amp;Tabla15[[#This Row],[prog]]&amp;LEFT(Tabla15[[#This Row],[tipo]],3)</f>
        <v>0010036045201FIJ</v>
      </c>
      <c r="E560" s="53" t="s">
        <v>977</v>
      </c>
      <c r="F560" s="53" t="s">
        <v>978</v>
      </c>
      <c r="G560" s="53" t="str">
        <f>_xlfn.XLOOKUP(Tabla15[[#This Row],[cedula]],Tabla8[Numero Documento],Tabla8[Lugar Designado])</f>
        <v>VICEMINISTERIO DE PATRIMONIO CULTURAL</v>
      </c>
      <c r="H560" s="53" t="s">
        <v>11</v>
      </c>
      <c r="I560" s="62" t="str">
        <f>_xlfn.XLOOKUP(Tabla15[[#This Row],[cedula]],TCARRERA[CEDULA],TCARRERA[CATEGORIA DEL SERVIDOR],"")</f>
        <v>CARRERA ADMINISTRATIVA</v>
      </c>
      <c r="J560" s="53" t="str">
        <f>_xlfn.XLOOKUP(Tabla15[[#This Row],[cargo]],Tabla612[CARGO],Tabla612[CATEGORIA DEL SERVIDOR],"FIJO")</f>
        <v>FIJO</v>
      </c>
      <c r="K560" s="53" t="str">
        <f>IF(ISTEXT(Tabla15[[#This Row],[CARRERA]]),Tabla15[[#This Row],[CARRERA]],Tabla15[[#This Row],[STATUS]])</f>
        <v>CARRERA ADMINISTRATIVA</v>
      </c>
      <c r="L560" s="63">
        <v>45000</v>
      </c>
      <c r="M560" s="64">
        <v>1148.33</v>
      </c>
      <c r="N560" s="63">
        <v>1368</v>
      </c>
      <c r="O560" s="63">
        <v>1291.5</v>
      </c>
      <c r="P560" s="29">
        <f>ROUND(Tabla15[[#This Row],[sbruto]]-Tabla15[[#This Row],[sneto]]-Tabla15[[#This Row],[ISR]]-Tabla15[[#This Row],[SFS]]-Tabla15[[#This Row],[AFP]],2)</f>
        <v>1621</v>
      </c>
      <c r="Q560" s="63">
        <v>39571.17</v>
      </c>
      <c r="R560" s="53" t="str">
        <f>_xlfn.XLOOKUP(Tabla15[[#This Row],[cedula]],Tabla8[Numero Documento],Tabla8[Gen])</f>
        <v>M</v>
      </c>
      <c r="S560" s="53" t="str">
        <f>_xlfn.XLOOKUP(Tabla15[[#This Row],[cedula]],Tabla8[Numero Documento],Tabla8[Lugar Designado Codigo])</f>
        <v>01.83.03</v>
      </c>
    </row>
    <row r="561" spans="1:19">
      <c r="A561" s="53" t="s">
        <v>3049</v>
      </c>
      <c r="B561" s="53" t="s">
        <v>1351</v>
      </c>
      <c r="C561" s="53" t="s">
        <v>3084</v>
      </c>
      <c r="D561" s="53" t="str">
        <f>Tabla15[[#This Row],[cedula]]&amp;Tabla15[[#This Row],[prog]]&amp;LEFT(Tabla15[[#This Row],[tipo]],3)</f>
        <v>0010385410501FIJ</v>
      </c>
      <c r="E561" s="53" t="s">
        <v>980</v>
      </c>
      <c r="F561" s="53" t="s">
        <v>981</v>
      </c>
      <c r="G561" s="53" t="str">
        <f>_xlfn.XLOOKUP(Tabla15[[#This Row],[cedula]],Tabla8[Numero Documento],Tabla8[Lugar Designado])</f>
        <v>VICEMINISTERIO DE PATRIMONIO CULTURAL</v>
      </c>
      <c r="H561" s="53" t="s">
        <v>11</v>
      </c>
      <c r="I561" s="62" t="str">
        <f>_xlfn.XLOOKUP(Tabla15[[#This Row],[cedula]],TCARRERA[CEDULA],TCARRERA[CATEGORIA DEL SERVIDOR],"")</f>
        <v>CARRERA ADMINISTRATIVA</v>
      </c>
      <c r="J561" s="53" t="str">
        <f>_xlfn.XLOOKUP(Tabla15[[#This Row],[cargo]],Tabla612[CARGO],Tabla612[CATEGORIA DEL SERVIDOR],"FIJO")</f>
        <v>FIJO</v>
      </c>
      <c r="K561" s="53" t="str">
        <f>IF(ISTEXT(Tabla15[[#This Row],[CARRERA]]),Tabla15[[#This Row],[CARRERA]],Tabla15[[#This Row],[STATUS]])</f>
        <v>CARRERA ADMINISTRATIVA</v>
      </c>
      <c r="L561" s="63">
        <v>45000</v>
      </c>
      <c r="M561" s="64">
        <v>1148.33</v>
      </c>
      <c r="N561" s="63">
        <v>1368</v>
      </c>
      <c r="O561" s="63">
        <v>1291.5</v>
      </c>
      <c r="P561" s="29">
        <f>ROUND(Tabla15[[#This Row],[sbruto]]-Tabla15[[#This Row],[sneto]]-Tabla15[[#This Row],[ISR]]-Tabla15[[#This Row],[SFS]]-Tabla15[[#This Row],[AFP]],2)</f>
        <v>18542.63</v>
      </c>
      <c r="Q561" s="63">
        <v>22649.54</v>
      </c>
      <c r="R561" s="53" t="str">
        <f>_xlfn.XLOOKUP(Tabla15[[#This Row],[cedula]],Tabla8[Numero Documento],Tabla8[Gen])</f>
        <v>F</v>
      </c>
      <c r="S561" s="53" t="str">
        <f>_xlfn.XLOOKUP(Tabla15[[#This Row],[cedula]],Tabla8[Numero Documento],Tabla8[Lugar Designado Codigo])</f>
        <v>01.83.03</v>
      </c>
    </row>
    <row r="562" spans="1:19">
      <c r="A562" s="53" t="s">
        <v>3049</v>
      </c>
      <c r="B562" s="53" t="s">
        <v>1352</v>
      </c>
      <c r="C562" s="53" t="s">
        <v>3084</v>
      </c>
      <c r="D562" s="53" t="str">
        <f>Tabla15[[#This Row],[cedula]]&amp;Tabla15[[#This Row],[prog]]&amp;LEFT(Tabla15[[#This Row],[tipo]],3)</f>
        <v>0010078754801FIJ</v>
      </c>
      <c r="E562" s="53" t="s">
        <v>983</v>
      </c>
      <c r="F562" s="53" t="s">
        <v>963</v>
      </c>
      <c r="G562" s="53" t="str">
        <f>_xlfn.XLOOKUP(Tabla15[[#This Row],[cedula]],Tabla8[Numero Documento],Tabla8[Lugar Designado])</f>
        <v>VICEMINISTERIO DE PATRIMONIO CULTURAL</v>
      </c>
      <c r="H562" s="53" t="s">
        <v>11</v>
      </c>
      <c r="I562" s="62" t="str">
        <f>_xlfn.XLOOKUP(Tabla15[[#This Row],[cedula]],TCARRERA[CEDULA],TCARRERA[CATEGORIA DEL SERVIDOR],"")</f>
        <v>CARRERA ADMINISTRATIVA</v>
      </c>
      <c r="J562" s="53" t="str">
        <f>_xlfn.XLOOKUP(Tabla15[[#This Row],[cargo]],Tabla612[CARGO],Tabla612[CATEGORIA DEL SERVIDOR],"FIJO")</f>
        <v>FIJO</v>
      </c>
      <c r="K562" s="53" t="str">
        <f>IF(ISTEXT(Tabla15[[#This Row],[CARRERA]]),Tabla15[[#This Row],[CARRERA]],Tabla15[[#This Row],[STATUS]])</f>
        <v>CARRERA ADMINISTRATIVA</v>
      </c>
      <c r="L562" s="63">
        <v>45000</v>
      </c>
      <c r="M562" s="64">
        <v>1148.33</v>
      </c>
      <c r="N562" s="63">
        <v>1368</v>
      </c>
      <c r="O562" s="63">
        <v>1291.5</v>
      </c>
      <c r="P562" s="29">
        <f>ROUND(Tabla15[[#This Row],[sbruto]]-Tabla15[[#This Row],[sneto]]-Tabla15[[#This Row],[ISR]]-Tabla15[[#This Row],[SFS]]-Tabla15[[#This Row],[AFP]],2)</f>
        <v>27893.42</v>
      </c>
      <c r="Q562" s="63">
        <v>13298.75</v>
      </c>
      <c r="R562" s="53" t="str">
        <f>_xlfn.XLOOKUP(Tabla15[[#This Row],[cedula]],Tabla8[Numero Documento],Tabla8[Gen])</f>
        <v>F</v>
      </c>
      <c r="S562" s="53" t="str">
        <f>_xlfn.XLOOKUP(Tabla15[[#This Row],[cedula]],Tabla8[Numero Documento],Tabla8[Lugar Designado Codigo])</f>
        <v>01.83.03</v>
      </c>
    </row>
    <row r="563" spans="1:19">
      <c r="A563" s="53" t="s">
        <v>3049</v>
      </c>
      <c r="B563" s="53" t="s">
        <v>1365</v>
      </c>
      <c r="C563" s="53" t="s">
        <v>3084</v>
      </c>
      <c r="D563" s="53" t="str">
        <f>Tabla15[[#This Row],[cedula]]&amp;Tabla15[[#This Row],[prog]]&amp;LEFT(Tabla15[[#This Row],[tipo]],3)</f>
        <v>0011294643901FIJ</v>
      </c>
      <c r="E563" s="53" t="s">
        <v>984</v>
      </c>
      <c r="F563" s="53" t="s">
        <v>985</v>
      </c>
      <c r="G563" s="53" t="str">
        <f>_xlfn.XLOOKUP(Tabla15[[#This Row],[cedula]],Tabla8[Numero Documento],Tabla8[Lugar Designado])</f>
        <v>VICEMINISTERIO DE PATRIMONIO CULTURAL</v>
      </c>
      <c r="H563" s="53" t="s">
        <v>11</v>
      </c>
      <c r="I563" s="62" t="str">
        <f>_xlfn.XLOOKUP(Tabla15[[#This Row],[cedula]],TCARRERA[CEDULA],TCARRERA[CATEGORIA DEL SERVIDOR],"")</f>
        <v>CARRERA ADMINISTRATIVA</v>
      </c>
      <c r="J563" s="53" t="str">
        <f>_xlfn.XLOOKUP(Tabla15[[#This Row],[cargo]],Tabla612[CARGO],Tabla612[CATEGORIA DEL SERVIDOR],"FIJO")</f>
        <v>FIJO</v>
      </c>
      <c r="K563" s="53" t="str">
        <f>IF(ISTEXT(Tabla15[[#This Row],[CARRERA]]),Tabla15[[#This Row],[CARRERA]],Tabla15[[#This Row],[STATUS]])</f>
        <v>CARRERA ADMINISTRATIVA</v>
      </c>
      <c r="L563" s="63">
        <v>45000</v>
      </c>
      <c r="M563" s="64">
        <v>1148.33</v>
      </c>
      <c r="N563" s="63">
        <v>1368</v>
      </c>
      <c r="O563" s="63">
        <v>1291.5</v>
      </c>
      <c r="P563" s="29">
        <f>ROUND(Tabla15[[#This Row],[sbruto]]-Tabla15[[#This Row],[sneto]]-Tabla15[[#This Row],[ISR]]-Tabla15[[#This Row],[SFS]]-Tabla15[[#This Row],[AFP]],2)</f>
        <v>32516.799999999999</v>
      </c>
      <c r="Q563" s="63">
        <v>8675.3700000000008</v>
      </c>
      <c r="R563" s="53" t="str">
        <f>_xlfn.XLOOKUP(Tabla15[[#This Row],[cedula]],Tabla8[Numero Documento],Tabla8[Gen])</f>
        <v>F</v>
      </c>
      <c r="S563" s="53" t="str">
        <f>_xlfn.XLOOKUP(Tabla15[[#This Row],[cedula]],Tabla8[Numero Documento],Tabla8[Lugar Designado Codigo])</f>
        <v>01.83.03</v>
      </c>
    </row>
    <row r="564" spans="1:19">
      <c r="A564" s="53" t="s">
        <v>3049</v>
      </c>
      <c r="B564" s="53" t="s">
        <v>1369</v>
      </c>
      <c r="C564" s="53" t="s">
        <v>3084</v>
      </c>
      <c r="D564" s="53" t="str">
        <f>Tabla15[[#This Row],[cedula]]&amp;Tabla15[[#This Row],[prog]]&amp;LEFT(Tabla15[[#This Row],[tipo]],3)</f>
        <v>0030032727701FIJ</v>
      </c>
      <c r="E564" s="53" t="s">
        <v>990</v>
      </c>
      <c r="F564" s="53" t="s">
        <v>991</v>
      </c>
      <c r="G564" s="53" t="str">
        <f>_xlfn.XLOOKUP(Tabla15[[#This Row],[cedula]],Tabla8[Numero Documento],Tabla8[Lugar Designado])</f>
        <v>VICEMINISTERIO DE PATRIMONIO CULTURAL</v>
      </c>
      <c r="H564" s="53" t="s">
        <v>11</v>
      </c>
      <c r="I564" s="62" t="str">
        <f>_xlfn.XLOOKUP(Tabla15[[#This Row],[cedula]],TCARRERA[CEDULA],TCARRERA[CATEGORIA DEL SERVIDOR],"")</f>
        <v>CARRERA ADMINISTRATIVA</v>
      </c>
      <c r="J564" s="53" t="str">
        <f>_xlfn.XLOOKUP(Tabla15[[#This Row],[cargo]],Tabla612[CARGO],Tabla612[CATEGORIA DEL SERVIDOR],"FIJO")</f>
        <v>FIJO</v>
      </c>
      <c r="K564" s="53" t="str">
        <f>IF(ISTEXT(Tabla15[[#This Row],[CARRERA]]),Tabla15[[#This Row],[CARRERA]],Tabla15[[#This Row],[STATUS]])</f>
        <v>CARRERA ADMINISTRATIVA</v>
      </c>
      <c r="L564" s="63">
        <v>45000</v>
      </c>
      <c r="M564" s="64">
        <v>1148.33</v>
      </c>
      <c r="N564" s="63">
        <v>1368</v>
      </c>
      <c r="O564" s="63">
        <v>1291.5</v>
      </c>
      <c r="P564" s="29">
        <f>ROUND(Tabla15[[#This Row],[sbruto]]-Tabla15[[#This Row],[sneto]]-Tabla15[[#This Row],[ISR]]-Tabla15[[#This Row],[SFS]]-Tabla15[[#This Row],[AFP]],2)</f>
        <v>21899.67</v>
      </c>
      <c r="Q564" s="63">
        <v>19292.5</v>
      </c>
      <c r="R564" s="53" t="str">
        <f>_xlfn.XLOOKUP(Tabla15[[#This Row],[cedula]],Tabla8[Numero Documento],Tabla8[Gen])</f>
        <v>F</v>
      </c>
      <c r="S564" s="53" t="str">
        <f>_xlfn.XLOOKUP(Tabla15[[#This Row],[cedula]],Tabla8[Numero Documento],Tabla8[Lugar Designado Codigo])</f>
        <v>01.83.03</v>
      </c>
    </row>
    <row r="565" spans="1:19">
      <c r="A565" s="53" t="s">
        <v>3049</v>
      </c>
      <c r="B565" s="53" t="s">
        <v>2096</v>
      </c>
      <c r="C565" s="53" t="s">
        <v>3084</v>
      </c>
      <c r="D565" s="53" t="str">
        <f>Tabla15[[#This Row],[cedula]]&amp;Tabla15[[#This Row],[prog]]&amp;LEFT(Tabla15[[#This Row],[tipo]],3)</f>
        <v>0011876067701FIJ</v>
      </c>
      <c r="E565" s="53" t="s">
        <v>970</v>
      </c>
      <c r="F565" s="53" t="s">
        <v>455</v>
      </c>
      <c r="G565" s="53" t="str">
        <f>_xlfn.XLOOKUP(Tabla15[[#This Row],[cedula]],Tabla8[Numero Documento],Tabla8[Lugar Designado])</f>
        <v>VICEMINISTERIO DE PATRIMONIO CULTURAL</v>
      </c>
      <c r="H565" s="53" t="s">
        <v>11</v>
      </c>
      <c r="I565" s="62"/>
      <c r="J565" s="53" t="str">
        <f>_xlfn.XLOOKUP(Tabla15[[#This Row],[cargo]],Tabla612[CARGO],Tabla612[CATEGORIA DEL SERVIDOR],"FIJO")</f>
        <v>FIJO</v>
      </c>
      <c r="K565" s="53" t="str">
        <f>IF(ISTEXT(Tabla15[[#This Row],[CARRERA]]),Tabla15[[#This Row],[CARRERA]],Tabla15[[#This Row],[STATUS]])</f>
        <v>FIJO</v>
      </c>
      <c r="L565" s="63">
        <v>45000</v>
      </c>
      <c r="M565" s="64">
        <v>1148.33</v>
      </c>
      <c r="N565" s="63">
        <v>1368</v>
      </c>
      <c r="O565" s="63">
        <v>1291.5</v>
      </c>
      <c r="P565" s="29">
        <f>ROUND(Tabla15[[#This Row],[sbruto]]-Tabla15[[#This Row],[sneto]]-Tabla15[[#This Row],[ISR]]-Tabla15[[#This Row],[SFS]]-Tabla15[[#This Row],[AFP]],2)</f>
        <v>14289.01</v>
      </c>
      <c r="Q565" s="63">
        <v>26903.16</v>
      </c>
      <c r="R565" s="53" t="str">
        <f>_xlfn.XLOOKUP(Tabla15[[#This Row],[cedula]],Tabla8[Numero Documento],Tabla8[Gen])</f>
        <v>M</v>
      </c>
      <c r="S565" s="53" t="str">
        <f>_xlfn.XLOOKUP(Tabla15[[#This Row],[cedula]],Tabla8[Numero Documento],Tabla8[Lugar Designado Codigo])</f>
        <v>01.83.03</v>
      </c>
    </row>
    <row r="566" spans="1:19">
      <c r="A566" s="53" t="s">
        <v>3049</v>
      </c>
      <c r="B566" s="53" t="s">
        <v>2177</v>
      </c>
      <c r="C566" s="53" t="s">
        <v>3084</v>
      </c>
      <c r="D566" s="53" t="str">
        <f>Tabla15[[#This Row],[cedula]]&amp;Tabla15[[#This Row],[prog]]&amp;LEFT(Tabla15[[#This Row],[tipo]],3)</f>
        <v>0010360301501FIJ</v>
      </c>
      <c r="E566" s="53" t="s">
        <v>982</v>
      </c>
      <c r="F566" s="53" t="s">
        <v>455</v>
      </c>
      <c r="G566" s="53" t="str">
        <f>_xlfn.XLOOKUP(Tabla15[[#This Row],[cedula]],Tabla8[Numero Documento],Tabla8[Lugar Designado])</f>
        <v>VICEMINISTERIO DE PATRIMONIO CULTURAL</v>
      </c>
      <c r="H566" s="53" t="s">
        <v>11</v>
      </c>
      <c r="I566" s="62"/>
      <c r="J566" s="53" t="str">
        <f>_xlfn.XLOOKUP(Tabla15[[#This Row],[cargo]],Tabla612[CARGO],Tabla612[CATEGORIA DEL SERVIDOR],"FIJO")</f>
        <v>FIJO</v>
      </c>
      <c r="K566" s="53" t="str">
        <f>IF(ISTEXT(Tabla15[[#This Row],[CARRERA]]),Tabla15[[#This Row],[CARRERA]],Tabla15[[#This Row],[STATUS]])</f>
        <v>FIJO</v>
      </c>
      <c r="L566" s="63">
        <v>45000</v>
      </c>
      <c r="M566" s="64">
        <v>1148.33</v>
      </c>
      <c r="N566" s="63">
        <v>1368</v>
      </c>
      <c r="O566" s="63">
        <v>1291.5</v>
      </c>
      <c r="P566" s="29">
        <f>ROUND(Tabla15[[#This Row],[sbruto]]-Tabla15[[#This Row],[sneto]]-Tabla15[[#This Row],[ISR]]-Tabla15[[#This Row],[SFS]]-Tabla15[[#This Row],[AFP]],2)</f>
        <v>17190.55</v>
      </c>
      <c r="Q566" s="63">
        <v>24001.62</v>
      </c>
      <c r="R566" s="53" t="str">
        <f>_xlfn.XLOOKUP(Tabla15[[#This Row],[cedula]],Tabla8[Numero Documento],Tabla8[Gen])</f>
        <v>M</v>
      </c>
      <c r="S566" s="53" t="str">
        <f>_xlfn.XLOOKUP(Tabla15[[#This Row],[cedula]],Tabla8[Numero Documento],Tabla8[Lugar Designado Codigo])</f>
        <v>01.83.03</v>
      </c>
    </row>
    <row r="567" spans="1:19">
      <c r="A567" s="53" t="s">
        <v>3049</v>
      </c>
      <c r="B567" s="53" t="s">
        <v>2142</v>
      </c>
      <c r="C567" s="53" t="s">
        <v>3084</v>
      </c>
      <c r="D567" s="53" t="str">
        <f>Tabla15[[#This Row],[cedula]]&amp;Tabla15[[#This Row],[prog]]&amp;LEFT(Tabla15[[#This Row],[tipo]],3)</f>
        <v>0030062078801FIJ</v>
      </c>
      <c r="E567" s="53" t="s">
        <v>1657</v>
      </c>
      <c r="F567" s="53" t="s">
        <v>133</v>
      </c>
      <c r="G567" s="53" t="str">
        <f>_xlfn.XLOOKUP(Tabla15[[#This Row],[cedula]],Tabla8[Numero Documento],Tabla8[Lugar Designado])</f>
        <v>VICEMINISTERIO DE PATRIMONIO CULTURAL</v>
      </c>
      <c r="H567" s="53" t="s">
        <v>11</v>
      </c>
      <c r="I567" s="62"/>
      <c r="J567" s="53" t="str">
        <f>_xlfn.XLOOKUP(Tabla15[[#This Row],[cargo]],Tabla612[CARGO],Tabla612[CATEGORIA DEL SERVIDOR],"FIJO")</f>
        <v>ESTATUTO SIMPLIFICADO</v>
      </c>
      <c r="K567" s="53" t="str">
        <f>IF(ISTEXT(Tabla15[[#This Row],[CARRERA]]),Tabla15[[#This Row],[CARRERA]],Tabla15[[#This Row],[STATUS]])</f>
        <v>ESTATUTO SIMPLIFICADO</v>
      </c>
      <c r="L567" s="63">
        <v>30000</v>
      </c>
      <c r="M567" s="65">
        <v>0</v>
      </c>
      <c r="N567" s="63">
        <v>912</v>
      </c>
      <c r="O567" s="63">
        <v>861</v>
      </c>
      <c r="P567" s="29">
        <f>ROUND(Tabla15[[#This Row],[sbruto]]-Tabla15[[#This Row],[sneto]]-Tabla15[[#This Row],[ISR]]-Tabla15[[#This Row],[SFS]]-Tabla15[[#This Row],[AFP]],2)</f>
        <v>25</v>
      </c>
      <c r="Q567" s="63">
        <v>28202</v>
      </c>
      <c r="R567" s="53" t="str">
        <f>_xlfn.XLOOKUP(Tabla15[[#This Row],[cedula]],Tabla8[Numero Documento],Tabla8[Gen])</f>
        <v>M</v>
      </c>
      <c r="S567" s="53" t="str">
        <f>_xlfn.XLOOKUP(Tabla15[[#This Row],[cedula]],Tabla8[Numero Documento],Tabla8[Lugar Designado Codigo])</f>
        <v>01.83.03</v>
      </c>
    </row>
    <row r="568" spans="1:19">
      <c r="A568" s="53" t="s">
        <v>3049</v>
      </c>
      <c r="B568" s="53" t="s">
        <v>3455</v>
      </c>
      <c r="C568" s="53" t="s">
        <v>3084</v>
      </c>
      <c r="D568" s="53" t="str">
        <f>Tabla15[[#This Row],[cedula]]&amp;Tabla15[[#This Row],[prog]]&amp;LEFT(Tabla15[[#This Row],[tipo]],3)</f>
        <v>0011280858901FIJ</v>
      </c>
      <c r="E568" s="53" t="s">
        <v>3454</v>
      </c>
      <c r="F568" s="53" t="s">
        <v>10</v>
      </c>
      <c r="G568" s="53" t="str">
        <f>_xlfn.XLOOKUP(Tabla15[[#This Row],[cedula]],Tabla8[Numero Documento],Tabla8[Lugar Designado])</f>
        <v>VICEMINISTERIO DE PATRIMONIO CULTURAL</v>
      </c>
      <c r="H568" s="53" t="s">
        <v>11</v>
      </c>
      <c r="I568" s="62"/>
      <c r="J568" s="53" t="str">
        <f>_xlfn.XLOOKUP(Tabla15[[#This Row],[cargo]],Tabla612[CARGO],Tabla612[CATEGORIA DEL SERVIDOR],"FIJO")</f>
        <v>ESTATUTO SIMPLIFICADO</v>
      </c>
      <c r="K568" s="53" t="str">
        <f>IF(ISTEXT(Tabla15[[#This Row],[CARRERA]]),Tabla15[[#This Row],[CARRERA]],Tabla15[[#This Row],[STATUS]])</f>
        <v>ESTATUTO SIMPLIFICADO</v>
      </c>
      <c r="L568" s="63">
        <v>30000</v>
      </c>
      <c r="M568" s="67">
        <v>0</v>
      </c>
      <c r="N568" s="63">
        <v>912</v>
      </c>
      <c r="O568" s="63">
        <v>861</v>
      </c>
      <c r="P568" s="29">
        <f>ROUND(Tabla15[[#This Row],[sbruto]]-Tabla15[[#This Row],[sneto]]-Tabla15[[#This Row],[ISR]]-Tabla15[[#This Row],[SFS]]-Tabla15[[#This Row],[AFP]],2)</f>
        <v>25</v>
      </c>
      <c r="Q568" s="63">
        <v>28202</v>
      </c>
      <c r="R568" s="53" t="str">
        <f>_xlfn.XLOOKUP(Tabla15[[#This Row],[cedula]],Tabla8[Numero Documento],Tabla8[Gen])</f>
        <v>F</v>
      </c>
      <c r="S568" s="53" t="str">
        <f>_xlfn.XLOOKUP(Tabla15[[#This Row],[cedula]],Tabla8[Numero Documento],Tabla8[Lugar Designado Codigo])</f>
        <v>01.83.03</v>
      </c>
    </row>
    <row r="569" spans="1:19">
      <c r="A569" s="53" t="s">
        <v>3049</v>
      </c>
      <c r="B569" s="53" t="s">
        <v>2074</v>
      </c>
      <c r="C569" s="53" t="s">
        <v>3084</v>
      </c>
      <c r="D569" s="53" t="str">
        <f>Tabla15[[#This Row],[cedula]]&amp;Tabla15[[#This Row],[prog]]&amp;LEFT(Tabla15[[#This Row],[tipo]],3)</f>
        <v>0010083944801FIJ</v>
      </c>
      <c r="E569" s="53" t="s">
        <v>966</v>
      </c>
      <c r="F569" s="53" t="s">
        <v>967</v>
      </c>
      <c r="G569" s="53" t="str">
        <f>_xlfn.XLOOKUP(Tabla15[[#This Row],[cedula]],Tabla8[Numero Documento],Tabla8[Lugar Designado])</f>
        <v>VICEMINISTERIO DE PATRIMONIO CULTURAL</v>
      </c>
      <c r="H569" s="53" t="s">
        <v>11</v>
      </c>
      <c r="I569" s="62"/>
      <c r="J569" s="53" t="str">
        <f>_xlfn.XLOOKUP(Tabla15[[#This Row],[cargo]],Tabla612[CARGO],Tabla612[CATEGORIA DEL SERVIDOR],"FIJO")</f>
        <v>FIJO</v>
      </c>
      <c r="K569" s="53" t="str">
        <f>IF(ISTEXT(Tabla15[[#This Row],[CARRERA]]),Tabla15[[#This Row],[CARRERA]],Tabla15[[#This Row],[STATUS]])</f>
        <v>FIJO</v>
      </c>
      <c r="L569" s="63">
        <v>26250</v>
      </c>
      <c r="M569" s="67">
        <v>0</v>
      </c>
      <c r="N569" s="63">
        <v>798</v>
      </c>
      <c r="O569" s="63">
        <v>753.38</v>
      </c>
      <c r="P569" s="29">
        <f>ROUND(Tabla15[[#This Row],[sbruto]]-Tabla15[[#This Row],[sneto]]-Tabla15[[#This Row],[ISR]]-Tabla15[[#This Row],[SFS]]-Tabla15[[#This Row],[AFP]],2)</f>
        <v>5112.38</v>
      </c>
      <c r="Q569" s="63">
        <v>19586.240000000002</v>
      </c>
      <c r="R569" s="53" t="str">
        <f>_xlfn.XLOOKUP(Tabla15[[#This Row],[cedula]],Tabla8[Numero Documento],Tabla8[Gen])</f>
        <v>M</v>
      </c>
      <c r="S569" s="53" t="str">
        <f>_xlfn.XLOOKUP(Tabla15[[#This Row],[cedula]],Tabla8[Numero Documento],Tabla8[Lugar Designado Codigo])</f>
        <v>01.83.03</v>
      </c>
    </row>
    <row r="570" spans="1:19">
      <c r="A570" s="53" t="s">
        <v>3049</v>
      </c>
      <c r="B570" s="53" t="s">
        <v>1388</v>
      </c>
      <c r="C570" s="53" t="s">
        <v>3084</v>
      </c>
      <c r="D570" s="53" t="str">
        <f>Tabla15[[#This Row],[cedula]]&amp;Tabla15[[#This Row],[prog]]&amp;LEFT(Tabla15[[#This Row],[tipo]],3)</f>
        <v>0011717985301FIJ</v>
      </c>
      <c r="E570" s="53" t="s">
        <v>997</v>
      </c>
      <c r="F570" s="53" t="s">
        <v>793</v>
      </c>
      <c r="G570" s="53" t="str">
        <f>_xlfn.XLOOKUP(Tabla15[[#This Row],[cedula]],Tabla8[Numero Documento],Tabla8[Lugar Designado])</f>
        <v>VICEMINISTERIO DE PATRIMONIO CULTURAL</v>
      </c>
      <c r="H570" s="53" t="s">
        <v>11</v>
      </c>
      <c r="I570" s="62" t="str">
        <f>_xlfn.XLOOKUP(Tabla15[[#This Row],[cedula]],TCARRERA[CEDULA],TCARRERA[CATEGORIA DEL SERVIDOR],"")</f>
        <v>CARRERA ADMINISTRATIVA</v>
      </c>
      <c r="J570" s="53" t="str">
        <f>_xlfn.XLOOKUP(Tabla15[[#This Row],[cargo]],Tabla612[CARGO],Tabla612[CATEGORIA DEL SERVIDOR],"FIJO")</f>
        <v>FIJO</v>
      </c>
      <c r="K570" s="53" t="str">
        <f>IF(ISTEXT(Tabla15[[#This Row],[CARRERA]]),Tabla15[[#This Row],[CARRERA]],Tabla15[[#This Row],[STATUS]])</f>
        <v>CARRERA ADMINISTRATIVA</v>
      </c>
      <c r="L570" s="63">
        <v>25000</v>
      </c>
      <c r="M570" s="65">
        <v>0</v>
      </c>
      <c r="N570" s="63">
        <v>760</v>
      </c>
      <c r="O570" s="63">
        <v>717.5</v>
      </c>
      <c r="P570" s="29">
        <f>ROUND(Tabla15[[#This Row],[sbruto]]-Tabla15[[#This Row],[sneto]]-Tabla15[[#This Row],[ISR]]-Tabla15[[#This Row],[SFS]]-Tabla15[[#This Row],[AFP]],2)</f>
        <v>11974.58</v>
      </c>
      <c r="Q570" s="63">
        <v>11547.92</v>
      </c>
      <c r="R570" s="53" t="str">
        <f>_xlfn.XLOOKUP(Tabla15[[#This Row],[cedula]],Tabla8[Numero Documento],Tabla8[Gen])</f>
        <v>F</v>
      </c>
      <c r="S570" s="53" t="str">
        <f>_xlfn.XLOOKUP(Tabla15[[#This Row],[cedula]],Tabla8[Numero Documento],Tabla8[Lugar Designado Codigo])</f>
        <v>01.83.03</v>
      </c>
    </row>
    <row r="571" spans="1:19">
      <c r="A571" s="53" t="s">
        <v>3049</v>
      </c>
      <c r="B571" s="53" t="s">
        <v>2012</v>
      </c>
      <c r="C571" s="53" t="s">
        <v>3084</v>
      </c>
      <c r="D571" s="53" t="str">
        <f>Tabla15[[#This Row],[cedula]]&amp;Tabla15[[#This Row],[prog]]&amp;LEFT(Tabla15[[#This Row],[tipo]],3)</f>
        <v>0011908081001FIJ</v>
      </c>
      <c r="E571" s="53" t="s">
        <v>1228</v>
      </c>
      <c r="F571" s="53" t="s">
        <v>55</v>
      </c>
      <c r="G571" s="53" t="str">
        <f>_xlfn.XLOOKUP(Tabla15[[#This Row],[cedula]],Tabla8[Numero Documento],Tabla8[Lugar Designado])</f>
        <v>VICEMINISTERIO DE PATRIMONIO CULTURAL</v>
      </c>
      <c r="H571" s="53" t="s">
        <v>11</v>
      </c>
      <c r="I571" s="62"/>
      <c r="J571" s="53" t="str">
        <f>_xlfn.XLOOKUP(Tabla15[[#This Row],[cargo]],Tabla612[CARGO],Tabla612[CATEGORIA DEL SERVIDOR],"FIJO")</f>
        <v>FIJO</v>
      </c>
      <c r="K571" s="53" t="str">
        <f>IF(ISTEXT(Tabla15[[#This Row],[CARRERA]]),Tabla15[[#This Row],[CARRERA]],Tabla15[[#This Row],[STATUS]])</f>
        <v>FIJO</v>
      </c>
      <c r="L571" s="63">
        <v>25000</v>
      </c>
      <c r="M571" s="67">
        <v>0</v>
      </c>
      <c r="N571" s="63">
        <v>760</v>
      </c>
      <c r="O571" s="63">
        <v>717.5</v>
      </c>
      <c r="P571" s="29">
        <f>ROUND(Tabla15[[#This Row],[sbruto]]-Tabla15[[#This Row],[sneto]]-Tabla15[[#This Row],[ISR]]-Tabla15[[#This Row],[SFS]]-Tabla15[[#This Row],[AFP]],2)</f>
        <v>25</v>
      </c>
      <c r="Q571" s="63">
        <v>23497.5</v>
      </c>
      <c r="R571" s="53" t="str">
        <f>_xlfn.XLOOKUP(Tabla15[[#This Row],[cedula]],Tabla8[Numero Documento],Tabla8[Gen])</f>
        <v>F</v>
      </c>
      <c r="S571" s="53" t="str">
        <f>_xlfn.XLOOKUP(Tabla15[[#This Row],[cedula]],Tabla8[Numero Documento],Tabla8[Lugar Designado Codigo])</f>
        <v>01.83.03</v>
      </c>
    </row>
    <row r="572" spans="1:19">
      <c r="A572" s="53" t="s">
        <v>3049</v>
      </c>
      <c r="B572" s="53" t="s">
        <v>1334</v>
      </c>
      <c r="C572" s="53" t="s">
        <v>3084</v>
      </c>
      <c r="D572" s="53" t="str">
        <f>Tabla15[[#This Row],[cedula]]&amp;Tabla15[[#This Row],[prog]]&amp;LEFT(Tabla15[[#This Row],[tipo]],3)</f>
        <v>0011364937001FIJ</v>
      </c>
      <c r="E572" s="53" t="s">
        <v>972</v>
      </c>
      <c r="F572" s="53" t="s">
        <v>973</v>
      </c>
      <c r="G572" s="53" t="str">
        <f>_xlfn.XLOOKUP(Tabla15[[#This Row],[cedula]],Tabla8[Numero Documento],Tabla8[Lugar Designado])</f>
        <v>VICEMINISTERIO DE PATRIMONIO CULTURAL</v>
      </c>
      <c r="H572" s="53" t="s">
        <v>11</v>
      </c>
      <c r="I572" s="62" t="str">
        <f>_xlfn.XLOOKUP(Tabla15[[#This Row],[cedula]],TCARRERA[CEDULA],TCARRERA[CATEGORIA DEL SERVIDOR],"")</f>
        <v>CARRERA ADMINISTRATIVA</v>
      </c>
      <c r="J572" s="53" t="str">
        <f>_xlfn.XLOOKUP(Tabla15[[#This Row],[cargo]],Tabla612[CARGO],Tabla612[CATEGORIA DEL SERVIDOR],"FIJO")</f>
        <v>FIJO</v>
      </c>
      <c r="K572" s="53" t="str">
        <f>IF(ISTEXT(Tabla15[[#This Row],[CARRERA]]),Tabla15[[#This Row],[CARRERA]],Tabla15[[#This Row],[STATUS]])</f>
        <v>CARRERA ADMINISTRATIVA</v>
      </c>
      <c r="L572" s="63">
        <v>20000</v>
      </c>
      <c r="M572" s="65">
        <v>0</v>
      </c>
      <c r="N572" s="63">
        <v>608</v>
      </c>
      <c r="O572" s="63">
        <v>574</v>
      </c>
      <c r="P572" s="29">
        <f>ROUND(Tabla15[[#This Row],[sbruto]]-Tabla15[[#This Row],[sneto]]-Tabla15[[#This Row],[ISR]]-Tabla15[[#This Row],[SFS]]-Tabla15[[#This Row],[AFP]],2)</f>
        <v>14278.26</v>
      </c>
      <c r="Q572" s="63">
        <v>4539.74</v>
      </c>
      <c r="R572" s="53" t="str">
        <f>_xlfn.XLOOKUP(Tabla15[[#This Row],[cedula]],Tabla8[Numero Documento],Tabla8[Gen])</f>
        <v>F</v>
      </c>
      <c r="S572" s="53" t="str">
        <f>_xlfn.XLOOKUP(Tabla15[[#This Row],[cedula]],Tabla8[Numero Documento],Tabla8[Lugar Designado Codigo])</f>
        <v>01.83.03</v>
      </c>
    </row>
    <row r="573" spans="1:19">
      <c r="A573" s="53" t="s">
        <v>3049</v>
      </c>
      <c r="B573" s="53" t="s">
        <v>2247</v>
      </c>
      <c r="C573" s="53" t="s">
        <v>3084</v>
      </c>
      <c r="D573" s="53" t="str">
        <f>Tabla15[[#This Row],[cedula]]&amp;Tabla15[[#This Row],[prog]]&amp;LEFT(Tabla15[[#This Row],[tipo]],3)</f>
        <v>0580024083901FIJ</v>
      </c>
      <c r="E573" s="53" t="s">
        <v>994</v>
      </c>
      <c r="F573" s="53" t="s">
        <v>786</v>
      </c>
      <c r="G573" s="53" t="str">
        <f>_xlfn.XLOOKUP(Tabla15[[#This Row],[cedula]],Tabla8[Numero Documento],Tabla8[Lugar Designado])</f>
        <v>VICEMINISTERIO DE PATRIMONIO CULTURAL</v>
      </c>
      <c r="H573" s="53" t="s">
        <v>11</v>
      </c>
      <c r="I573" s="62"/>
      <c r="J573" s="53" t="str">
        <f>_xlfn.XLOOKUP(Tabla15[[#This Row],[cargo]],Tabla612[CARGO],Tabla612[CATEGORIA DEL SERVIDOR],"FIJO")</f>
        <v>FIJO</v>
      </c>
      <c r="K573" s="53" t="str">
        <f>IF(ISTEXT(Tabla15[[#This Row],[CARRERA]]),Tabla15[[#This Row],[CARRERA]],Tabla15[[#This Row],[STATUS]])</f>
        <v>FIJO</v>
      </c>
      <c r="L573" s="63">
        <v>20000</v>
      </c>
      <c r="M573" s="67">
        <v>0</v>
      </c>
      <c r="N573" s="63">
        <v>608</v>
      </c>
      <c r="O573" s="63">
        <v>574</v>
      </c>
      <c r="P573" s="29">
        <f>ROUND(Tabla15[[#This Row],[sbruto]]-Tabla15[[#This Row],[sneto]]-Tabla15[[#This Row],[ISR]]-Tabla15[[#This Row],[SFS]]-Tabla15[[#This Row],[AFP]],2)</f>
        <v>925</v>
      </c>
      <c r="Q573" s="63">
        <v>17893</v>
      </c>
      <c r="R573" s="53" t="str">
        <f>_xlfn.XLOOKUP(Tabla15[[#This Row],[cedula]],Tabla8[Numero Documento],Tabla8[Gen])</f>
        <v>M</v>
      </c>
      <c r="S573" s="53" t="str">
        <f>_xlfn.XLOOKUP(Tabla15[[#This Row],[cedula]],Tabla8[Numero Documento],Tabla8[Lugar Designado Codigo])</f>
        <v>01.83.03</v>
      </c>
    </row>
    <row r="574" spans="1:19">
      <c r="A574" s="53" t="s">
        <v>3049</v>
      </c>
      <c r="B574" s="53" t="s">
        <v>2146</v>
      </c>
      <c r="C574" s="53" t="s">
        <v>3084</v>
      </c>
      <c r="D574" s="53" t="str">
        <f>Tabla15[[#This Row],[cedula]]&amp;Tabla15[[#This Row],[prog]]&amp;LEFT(Tabla15[[#This Row],[tipo]],3)</f>
        <v>0010355160201FIJ</v>
      </c>
      <c r="E574" s="53" t="s">
        <v>976</v>
      </c>
      <c r="F574" s="53" t="s">
        <v>8</v>
      </c>
      <c r="G574" s="53" t="str">
        <f>_xlfn.XLOOKUP(Tabla15[[#This Row],[cedula]],Tabla8[Numero Documento],Tabla8[Lugar Designado])</f>
        <v>VICEMINISTERIO DE PATRIMONIO CULTURAL</v>
      </c>
      <c r="H574" s="53" t="s">
        <v>11</v>
      </c>
      <c r="I574" s="62"/>
      <c r="J574" s="53" t="str">
        <f>_xlfn.XLOOKUP(Tabla15[[#This Row],[cargo]],Tabla612[CARGO],Tabla612[CATEGORIA DEL SERVIDOR],"FIJO")</f>
        <v>ESTATUTO SIMPLIFICADO</v>
      </c>
      <c r="K574" s="53" t="str">
        <f>IF(ISTEXT(Tabla15[[#This Row],[CARRERA]]),Tabla15[[#This Row],[CARRERA]],Tabla15[[#This Row],[STATUS]])</f>
        <v>ESTATUTO SIMPLIFICADO</v>
      </c>
      <c r="L574" s="63">
        <v>15000</v>
      </c>
      <c r="M574" s="65">
        <v>0</v>
      </c>
      <c r="N574" s="63">
        <v>456</v>
      </c>
      <c r="O574" s="63">
        <v>430.5</v>
      </c>
      <c r="P574" s="29">
        <f>ROUND(Tabla15[[#This Row],[sbruto]]-Tabla15[[#This Row],[sneto]]-Tabla15[[#This Row],[ISR]]-Tabla15[[#This Row],[SFS]]-Tabla15[[#This Row],[AFP]],2)</f>
        <v>713</v>
      </c>
      <c r="Q574" s="63">
        <v>13400.5</v>
      </c>
      <c r="R574" s="53" t="str">
        <f>_xlfn.XLOOKUP(Tabla15[[#This Row],[cedula]],Tabla8[Numero Documento],Tabla8[Gen])</f>
        <v>F</v>
      </c>
      <c r="S574" s="53" t="str">
        <f>_xlfn.XLOOKUP(Tabla15[[#This Row],[cedula]],Tabla8[Numero Documento],Tabla8[Lugar Designado Codigo])</f>
        <v>01.83.03</v>
      </c>
    </row>
    <row r="575" spans="1:19">
      <c r="A575" s="53" t="s">
        <v>3049</v>
      </c>
      <c r="B575" s="53" t="s">
        <v>2223</v>
      </c>
      <c r="C575" s="53" t="s">
        <v>3084</v>
      </c>
      <c r="D575" s="53" t="str">
        <f>Tabla15[[#This Row],[cedula]]&amp;Tabla15[[#This Row],[prog]]&amp;LEFT(Tabla15[[#This Row],[tipo]],3)</f>
        <v>0530027841201FIJ</v>
      </c>
      <c r="E575" s="53" t="s">
        <v>1372</v>
      </c>
      <c r="F575" s="53" t="s">
        <v>8</v>
      </c>
      <c r="G575" s="53" t="str">
        <f>_xlfn.XLOOKUP(Tabla15[[#This Row],[cedula]],Tabla8[Numero Documento],Tabla8[Lugar Designado])</f>
        <v>VICEMINISTERIO DE PATRIMONIO CULTURAL</v>
      </c>
      <c r="H575" s="53" t="s">
        <v>11</v>
      </c>
      <c r="I575" s="62"/>
      <c r="J575" s="53" t="str">
        <f>_xlfn.XLOOKUP(Tabla15[[#This Row],[cargo]],Tabla612[CARGO],Tabla612[CATEGORIA DEL SERVIDOR],"FIJO")</f>
        <v>ESTATUTO SIMPLIFICADO</v>
      </c>
      <c r="K575" s="53" t="str">
        <f>IF(ISTEXT(Tabla15[[#This Row],[CARRERA]]),Tabla15[[#This Row],[CARRERA]],Tabla15[[#This Row],[STATUS]])</f>
        <v>ESTATUTO SIMPLIFICADO</v>
      </c>
      <c r="L575" s="63">
        <v>10000</v>
      </c>
      <c r="M575" s="65">
        <v>0</v>
      </c>
      <c r="N575" s="63">
        <v>304</v>
      </c>
      <c r="O575" s="63">
        <v>287</v>
      </c>
      <c r="P575" s="29">
        <f>ROUND(Tabla15[[#This Row],[sbruto]]-Tabla15[[#This Row],[sneto]]-Tabla15[[#This Row],[ISR]]-Tabla15[[#This Row],[SFS]]-Tabla15[[#This Row],[AFP]],2)</f>
        <v>2771</v>
      </c>
      <c r="Q575" s="63">
        <v>6638</v>
      </c>
      <c r="R575" s="53" t="str">
        <f>_xlfn.XLOOKUP(Tabla15[[#This Row],[cedula]],Tabla8[Numero Documento],Tabla8[Gen])</f>
        <v>M</v>
      </c>
      <c r="S575" s="53" t="str">
        <f>_xlfn.XLOOKUP(Tabla15[[#This Row],[cedula]],Tabla8[Numero Documento],Tabla8[Lugar Designado Codigo])</f>
        <v>01.83.03</v>
      </c>
    </row>
    <row r="576" spans="1:19">
      <c r="A576" s="53" t="s">
        <v>3049</v>
      </c>
      <c r="B576" s="53" t="s">
        <v>2368</v>
      </c>
      <c r="C576" s="53" t="s">
        <v>3087</v>
      </c>
      <c r="D576" s="53" t="str">
        <f>Tabla15[[#This Row],[cedula]]&amp;Tabla15[[#This Row],[prog]]&amp;LEFT(Tabla15[[#This Row],[tipo]],3)</f>
        <v>0010772137511FIJ</v>
      </c>
      <c r="E576" s="53" t="s">
        <v>252</v>
      </c>
      <c r="F576" s="53" t="s">
        <v>130</v>
      </c>
      <c r="G576" s="53" t="str">
        <f>_xlfn.XLOOKUP(Tabla15[[#This Row],[cedula]],Tabla8[Numero Documento],Tabla8[Lugar Designado])</f>
        <v>DEPARTAMENTO DE PATRIMONIO CULTURAL INMATERIAL</v>
      </c>
      <c r="H576" s="53" t="s">
        <v>11</v>
      </c>
      <c r="I576" s="62"/>
      <c r="J576" s="53" t="str">
        <f>_xlfn.XLOOKUP(Tabla15[[#This Row],[cargo]],Tabla612[CARGO],Tabla612[CATEGORIA DEL SERVIDOR],"FIJO")</f>
        <v>FIJO</v>
      </c>
      <c r="K576" s="53" t="str">
        <f>IF(ISTEXT(Tabla15[[#This Row],[CARRERA]]),Tabla15[[#This Row],[CARRERA]],Tabla15[[#This Row],[STATUS]])</f>
        <v>FIJO</v>
      </c>
      <c r="L576" s="63">
        <v>115000</v>
      </c>
      <c r="M576" s="64">
        <v>15633.74</v>
      </c>
      <c r="N576" s="63">
        <v>3496</v>
      </c>
      <c r="O576" s="63">
        <v>3300.5</v>
      </c>
      <c r="P576" s="29">
        <f>ROUND(Tabla15[[#This Row],[sbruto]]-Tabla15[[#This Row],[sneto]]-Tabla15[[#This Row],[ISR]]-Tabla15[[#This Row],[SFS]]-Tabla15[[#This Row],[AFP]],2)</f>
        <v>3521</v>
      </c>
      <c r="Q576" s="63">
        <v>89048.76</v>
      </c>
      <c r="R576" s="53" t="str">
        <f>_xlfn.XLOOKUP(Tabla15[[#This Row],[cedula]],Tabla8[Numero Documento],Tabla8[Gen])</f>
        <v>M</v>
      </c>
      <c r="S576" s="53" t="str">
        <f>_xlfn.XLOOKUP(Tabla15[[#This Row],[cedula]],Tabla8[Numero Documento],Tabla8[Lugar Designado Codigo])</f>
        <v>01.83.03.00.00.01</v>
      </c>
    </row>
    <row r="577" spans="1:19">
      <c r="A577" s="53" t="s">
        <v>3049</v>
      </c>
      <c r="B577" s="53" t="s">
        <v>1456</v>
      </c>
      <c r="C577" s="53" t="s">
        <v>3087</v>
      </c>
      <c r="D577" s="53" t="str">
        <f>Tabla15[[#This Row],[cedula]]&amp;Tabla15[[#This Row],[prog]]&amp;LEFT(Tabla15[[#This Row],[tipo]],3)</f>
        <v>0490034781811FIJ</v>
      </c>
      <c r="E577" s="53" t="s">
        <v>253</v>
      </c>
      <c r="F577" s="53" t="s">
        <v>254</v>
      </c>
      <c r="G577" s="53" t="str">
        <f>_xlfn.XLOOKUP(Tabla15[[#This Row],[cedula]],Tabla8[Numero Documento],Tabla8[Lugar Designado])</f>
        <v>DEPARTAMENTO DE PATRIMONIO CULTURAL INMATERIAL</v>
      </c>
      <c r="H577" s="53" t="s">
        <v>11</v>
      </c>
      <c r="I577" s="62" t="str">
        <f>_xlfn.XLOOKUP(Tabla15[[#This Row],[cedula]],TCARRERA[CEDULA],TCARRERA[CATEGORIA DEL SERVIDOR],"")</f>
        <v>CARRERA ADMINISTRATIVA</v>
      </c>
      <c r="J577" s="53" t="str">
        <f>_xlfn.XLOOKUP(Tabla15[[#This Row],[cargo]],Tabla612[CARGO],Tabla612[CATEGORIA DEL SERVIDOR],"FIJO")</f>
        <v>FIJO</v>
      </c>
      <c r="K577" s="53" t="str">
        <f>IF(ISTEXT(Tabla15[[#This Row],[CARRERA]]),Tabla15[[#This Row],[CARRERA]],Tabla15[[#This Row],[STATUS]])</f>
        <v>CARRERA ADMINISTRATIVA</v>
      </c>
      <c r="L577" s="63">
        <v>50000</v>
      </c>
      <c r="M577" s="64">
        <v>1854</v>
      </c>
      <c r="N577" s="63">
        <v>1520</v>
      </c>
      <c r="O577" s="63">
        <v>1435</v>
      </c>
      <c r="P577" s="29">
        <f>ROUND(Tabla15[[#This Row],[sbruto]]-Tabla15[[#This Row],[sneto]]-Tabla15[[#This Row],[ISR]]-Tabla15[[#This Row],[SFS]]-Tabla15[[#This Row],[AFP]],2)</f>
        <v>375</v>
      </c>
      <c r="Q577" s="63">
        <v>44816</v>
      </c>
      <c r="R577" s="53" t="str">
        <f>_xlfn.XLOOKUP(Tabla15[[#This Row],[cedula]],Tabla8[Numero Documento],Tabla8[Gen])</f>
        <v>F</v>
      </c>
      <c r="S577" s="53" t="str">
        <f>_xlfn.XLOOKUP(Tabla15[[#This Row],[cedula]],Tabla8[Numero Documento],Tabla8[Lugar Designado Codigo])</f>
        <v>01.83.03.00.00.01</v>
      </c>
    </row>
    <row r="578" spans="1:19">
      <c r="A578" s="53" t="s">
        <v>3049</v>
      </c>
      <c r="B578" s="53" t="s">
        <v>2548</v>
      </c>
      <c r="C578" s="53" t="s">
        <v>3087</v>
      </c>
      <c r="D578" s="53" t="str">
        <f>Tabla15[[#This Row],[cedula]]&amp;Tabla15[[#This Row],[prog]]&amp;LEFT(Tabla15[[#This Row],[tipo]],3)</f>
        <v>0010175225111FIJ</v>
      </c>
      <c r="E578" s="53" t="s">
        <v>660</v>
      </c>
      <c r="F578" s="53" t="s">
        <v>1100</v>
      </c>
      <c r="G578" s="53" t="str">
        <f>_xlfn.XLOOKUP(Tabla15[[#This Row],[cedula]],Tabla8[Numero Documento],Tabla8[Lugar Designado])</f>
        <v>DEPARTAMENTO DE INVENTARIO DE BIENES CULTURALES</v>
      </c>
      <c r="H578" s="53" t="s">
        <v>11</v>
      </c>
      <c r="I578" s="62"/>
      <c r="J578" s="53" t="str">
        <f>_xlfn.XLOOKUP(Tabla15[[#This Row],[cargo]],Tabla612[CARGO],Tabla612[CATEGORIA DEL SERVIDOR],"FIJO")</f>
        <v>FIJO</v>
      </c>
      <c r="K578" s="53" t="str">
        <f>IF(ISTEXT(Tabla15[[#This Row],[CARRERA]]),Tabla15[[#This Row],[CARRERA]],Tabla15[[#This Row],[STATUS]])</f>
        <v>FIJO</v>
      </c>
      <c r="L578" s="63">
        <v>115000</v>
      </c>
      <c r="M578" s="63">
        <v>15633.74</v>
      </c>
      <c r="N578" s="63">
        <v>3496</v>
      </c>
      <c r="O578" s="63">
        <v>3300.5</v>
      </c>
      <c r="P578" s="29">
        <f>ROUND(Tabla15[[#This Row],[sbruto]]-Tabla15[[#This Row],[sneto]]-Tabla15[[#This Row],[ISR]]-Tabla15[[#This Row],[SFS]]-Tabla15[[#This Row],[AFP]],2)</f>
        <v>525</v>
      </c>
      <c r="Q578" s="63">
        <v>92044.76</v>
      </c>
      <c r="R578" s="53" t="str">
        <f>_xlfn.XLOOKUP(Tabla15[[#This Row],[cedula]],Tabla8[Numero Documento],Tabla8[Gen])</f>
        <v>F</v>
      </c>
      <c r="S578" s="53" t="str">
        <f>_xlfn.XLOOKUP(Tabla15[[#This Row],[cedula]],Tabla8[Numero Documento],Tabla8[Lugar Designado Codigo])</f>
        <v>01.83.03.00.00.02</v>
      </c>
    </row>
    <row r="579" spans="1:19">
      <c r="A579" s="53" t="s">
        <v>3049</v>
      </c>
      <c r="B579" s="53" t="s">
        <v>1507</v>
      </c>
      <c r="C579" s="53" t="s">
        <v>3087</v>
      </c>
      <c r="D579" s="53" t="str">
        <f>Tabla15[[#This Row],[cedula]]&amp;Tabla15[[#This Row],[prog]]&amp;LEFT(Tabla15[[#This Row],[tipo]],3)</f>
        <v>0180024636311FIJ</v>
      </c>
      <c r="E579" s="53" t="s">
        <v>246</v>
      </c>
      <c r="F579" s="53" t="s">
        <v>1197</v>
      </c>
      <c r="G579" s="53" t="str">
        <f>_xlfn.XLOOKUP(Tabla15[[#This Row],[cedula]],Tabla8[Numero Documento],Tabla8[Lugar Designado])</f>
        <v>DEPARTAMENTO DE INVENTARIO DE BIENES CULTURALES</v>
      </c>
      <c r="H579" s="53" t="s">
        <v>11</v>
      </c>
      <c r="I579" s="62" t="str">
        <f>_xlfn.XLOOKUP(Tabla15[[#This Row],[cedula]],TCARRERA[CEDULA],TCARRERA[CATEGORIA DEL SERVIDOR],"")</f>
        <v>CARRERA ADMINISTRATIVA</v>
      </c>
      <c r="J579" s="53" t="str">
        <f>_xlfn.XLOOKUP(Tabla15[[#This Row],[cargo]],Tabla612[CARGO],Tabla612[CATEGORIA DEL SERVIDOR],"FIJO")</f>
        <v>FIJO</v>
      </c>
      <c r="K579" s="53" t="str">
        <f>IF(ISTEXT(Tabla15[[#This Row],[CARRERA]]),Tabla15[[#This Row],[CARRERA]],Tabla15[[#This Row],[STATUS]])</f>
        <v>CARRERA ADMINISTRATIVA</v>
      </c>
      <c r="L579" s="63">
        <v>70000</v>
      </c>
      <c r="M579" s="64">
        <v>5065.99</v>
      </c>
      <c r="N579" s="63">
        <v>2128</v>
      </c>
      <c r="O579" s="63">
        <v>2009</v>
      </c>
      <c r="P579" s="29">
        <f>ROUND(Tabla15[[#This Row],[sbruto]]-Tabla15[[#This Row],[sneto]]-Tabla15[[#This Row],[ISR]]-Tabla15[[#This Row],[SFS]]-Tabla15[[#This Row],[AFP]],2)</f>
        <v>2737.45</v>
      </c>
      <c r="Q579" s="63">
        <v>58059.56</v>
      </c>
      <c r="R579" s="53" t="str">
        <f>_xlfn.XLOOKUP(Tabla15[[#This Row],[cedula]],Tabla8[Numero Documento],Tabla8[Gen])</f>
        <v>F</v>
      </c>
      <c r="S579" s="53" t="str">
        <f>_xlfn.XLOOKUP(Tabla15[[#This Row],[cedula]],Tabla8[Numero Documento],Tabla8[Lugar Designado Codigo])</f>
        <v>01.83.03.00.00.02</v>
      </c>
    </row>
    <row r="580" spans="1:19">
      <c r="A580" s="53" t="s">
        <v>3049</v>
      </c>
      <c r="B580" s="53" t="s">
        <v>2540</v>
      </c>
      <c r="C580" s="53" t="s">
        <v>3087</v>
      </c>
      <c r="D580" s="53" t="str">
        <f>Tabla15[[#This Row],[cedula]]&amp;Tabla15[[#This Row],[prog]]&amp;LEFT(Tabla15[[#This Row],[tipo]],3)</f>
        <v>0260006682911FIJ</v>
      </c>
      <c r="E580" s="53" t="s">
        <v>244</v>
      </c>
      <c r="F580" s="53" t="s">
        <v>242</v>
      </c>
      <c r="G580" s="53" t="str">
        <f>_xlfn.XLOOKUP(Tabla15[[#This Row],[cedula]],Tabla8[Numero Documento],Tabla8[Lugar Designado])</f>
        <v>DEPARTAMENTO DE INVENTARIO DE BIENES CULTURALES</v>
      </c>
      <c r="H580" s="53" t="s">
        <v>11</v>
      </c>
      <c r="I580" s="62"/>
      <c r="J580" s="53" t="str">
        <f>_xlfn.XLOOKUP(Tabla15[[#This Row],[cargo]],Tabla612[CARGO],Tabla612[CATEGORIA DEL SERVIDOR],"FIJO")</f>
        <v>FIJO</v>
      </c>
      <c r="K580" s="53" t="str">
        <f>IF(ISTEXT(Tabla15[[#This Row],[CARRERA]]),Tabla15[[#This Row],[CARRERA]],Tabla15[[#This Row],[STATUS]])</f>
        <v>FIJO</v>
      </c>
      <c r="L580" s="63">
        <v>55000</v>
      </c>
      <c r="M580" s="64">
        <v>2559.6799999999998</v>
      </c>
      <c r="N580" s="63">
        <v>1672</v>
      </c>
      <c r="O580" s="63">
        <v>1578.5</v>
      </c>
      <c r="P580" s="29">
        <f>ROUND(Tabla15[[#This Row],[sbruto]]-Tabla15[[#This Row],[sneto]]-Tabla15[[#This Row],[ISR]]-Tabla15[[#This Row],[SFS]]-Tabla15[[#This Row],[AFP]],2)</f>
        <v>7579.2</v>
      </c>
      <c r="Q580" s="63">
        <v>41610.620000000003</v>
      </c>
      <c r="R580" s="53" t="str">
        <f>_xlfn.XLOOKUP(Tabla15[[#This Row],[cedula]],Tabla8[Numero Documento],Tabla8[Gen])</f>
        <v>M</v>
      </c>
      <c r="S580" s="53" t="str">
        <f>_xlfn.XLOOKUP(Tabla15[[#This Row],[cedula]],Tabla8[Numero Documento],Tabla8[Lugar Designado Codigo])</f>
        <v>01.83.03.00.00.02</v>
      </c>
    </row>
    <row r="581" spans="1:19">
      <c r="A581" s="53" t="s">
        <v>3049</v>
      </c>
      <c r="B581" s="53" t="s">
        <v>1509</v>
      </c>
      <c r="C581" s="53" t="s">
        <v>3087</v>
      </c>
      <c r="D581" s="53" t="str">
        <f>Tabla15[[#This Row],[cedula]]&amp;Tabla15[[#This Row],[prog]]&amp;LEFT(Tabla15[[#This Row],[tipo]],3)</f>
        <v>0010859481311FIJ</v>
      </c>
      <c r="E581" s="53" t="s">
        <v>649</v>
      </c>
      <c r="F581" s="53" t="s">
        <v>100</v>
      </c>
      <c r="G581" s="53" t="str">
        <f>_xlfn.XLOOKUP(Tabla15[[#This Row],[cedula]],Tabla8[Numero Documento],Tabla8[Lugar Designado])</f>
        <v>DEPARTAMENTO DE INVENTARIO DE BIENES CULTURALES</v>
      </c>
      <c r="H581" s="53" t="s">
        <v>11</v>
      </c>
      <c r="I581" s="62" t="str">
        <f>_xlfn.XLOOKUP(Tabla15[[#This Row],[cedula]],TCARRERA[CEDULA],TCARRERA[CATEGORIA DEL SERVIDOR],"")</f>
        <v>CARRERA ADMINISTRATIVA</v>
      </c>
      <c r="J581" s="53" t="str">
        <f>_xlfn.XLOOKUP(Tabla15[[#This Row],[cargo]],Tabla612[CARGO],Tabla612[CATEGORIA DEL SERVIDOR],"FIJO")</f>
        <v>FIJO</v>
      </c>
      <c r="K581" s="53" t="str">
        <f>IF(ISTEXT(Tabla15[[#This Row],[CARRERA]]),Tabla15[[#This Row],[CARRERA]],Tabla15[[#This Row],[STATUS]])</f>
        <v>CARRERA ADMINISTRATIVA</v>
      </c>
      <c r="L581" s="63">
        <v>50000</v>
      </c>
      <c r="M581" s="64">
        <v>1627.13</v>
      </c>
      <c r="N581" s="63">
        <v>1520</v>
      </c>
      <c r="O581" s="63">
        <v>1435</v>
      </c>
      <c r="P581" s="29">
        <f>ROUND(Tabla15[[#This Row],[sbruto]]-Tabla15[[#This Row],[sneto]]-Tabla15[[#This Row],[ISR]]-Tabla15[[#This Row],[SFS]]-Tabla15[[#This Row],[AFP]],2)</f>
        <v>1587.45</v>
      </c>
      <c r="Q581" s="63">
        <v>43830.42</v>
      </c>
      <c r="R581" s="53" t="str">
        <f>_xlfn.XLOOKUP(Tabla15[[#This Row],[cedula]],Tabla8[Numero Documento],Tabla8[Gen])</f>
        <v>F</v>
      </c>
      <c r="S581" s="53" t="str">
        <f>_xlfn.XLOOKUP(Tabla15[[#This Row],[cedula]],Tabla8[Numero Documento],Tabla8[Lugar Designado Codigo])</f>
        <v>01.83.03.00.00.02</v>
      </c>
    </row>
    <row r="582" spans="1:19">
      <c r="A582" s="53" t="s">
        <v>3049</v>
      </c>
      <c r="B582" s="53" t="s">
        <v>1426</v>
      </c>
      <c r="C582" s="53" t="s">
        <v>3087</v>
      </c>
      <c r="D582" s="53" t="str">
        <f>Tabla15[[#This Row],[cedula]]&amp;Tabla15[[#This Row],[prog]]&amp;LEFT(Tabla15[[#This Row],[tipo]],3)</f>
        <v>0010763899111FIJ</v>
      </c>
      <c r="E582" s="53" t="s">
        <v>427</v>
      </c>
      <c r="F582" s="53" t="s">
        <v>428</v>
      </c>
      <c r="G582" s="53" t="str">
        <f>_xlfn.XLOOKUP(Tabla15[[#This Row],[cedula]],Tabla8[Numero Documento],Tabla8[Lugar Designado])</f>
        <v>DEPARTAMENTO DE INVENTARIO DE BIENES CULTURALES</v>
      </c>
      <c r="H582" s="53" t="s">
        <v>11</v>
      </c>
      <c r="I582" s="62" t="str">
        <f>_xlfn.XLOOKUP(Tabla15[[#This Row],[cedula]],TCARRERA[CEDULA],TCARRERA[CATEGORIA DEL SERVIDOR],"")</f>
        <v>CARRERA ADMINISTRATIVA</v>
      </c>
      <c r="J582" s="53" t="str">
        <f>_xlfn.XLOOKUP(Tabla15[[#This Row],[cargo]],Tabla612[CARGO],Tabla612[CATEGORIA DEL SERVIDOR],"FIJO")</f>
        <v>FIJO</v>
      </c>
      <c r="K582" s="53" t="str">
        <f>IF(ISTEXT(Tabla15[[#This Row],[CARRERA]]),Tabla15[[#This Row],[CARRERA]],Tabla15[[#This Row],[STATUS]])</f>
        <v>CARRERA ADMINISTRATIVA</v>
      </c>
      <c r="L582" s="63">
        <v>40000</v>
      </c>
      <c r="M582" s="64">
        <v>442.65</v>
      </c>
      <c r="N582" s="63">
        <v>1216</v>
      </c>
      <c r="O582" s="63">
        <v>1148</v>
      </c>
      <c r="P582" s="29">
        <f>ROUND(Tabla15[[#This Row],[sbruto]]-Tabla15[[#This Row],[sneto]]-Tabla15[[#This Row],[ISR]]-Tabla15[[#This Row],[SFS]]-Tabla15[[#This Row],[AFP]],2)</f>
        <v>12279.53</v>
      </c>
      <c r="Q582" s="63">
        <v>24913.82</v>
      </c>
      <c r="R582" s="53" t="str">
        <f>_xlfn.XLOOKUP(Tabla15[[#This Row],[cedula]],Tabla8[Numero Documento],Tabla8[Gen])</f>
        <v>F</v>
      </c>
      <c r="S582" s="53" t="str">
        <f>_xlfn.XLOOKUP(Tabla15[[#This Row],[cedula]],Tabla8[Numero Documento],Tabla8[Lugar Designado Codigo])</f>
        <v>01.83.03.00.00.02</v>
      </c>
    </row>
    <row r="583" spans="1:19">
      <c r="A583" s="53" t="s">
        <v>3049</v>
      </c>
      <c r="B583" s="53" t="s">
        <v>1511</v>
      </c>
      <c r="C583" s="53" t="s">
        <v>3087</v>
      </c>
      <c r="D583" s="53" t="str">
        <f>Tabla15[[#This Row],[cedula]]&amp;Tabla15[[#This Row],[prog]]&amp;LEFT(Tabla15[[#This Row],[tipo]],3)</f>
        <v>0010432177311FIJ</v>
      </c>
      <c r="E583" s="53" t="s">
        <v>576</v>
      </c>
      <c r="F583" s="53" t="s">
        <v>577</v>
      </c>
      <c r="G583" s="53" t="str">
        <f>_xlfn.XLOOKUP(Tabla15[[#This Row],[cedula]],Tabla8[Numero Documento],Tabla8[Lugar Designado])</f>
        <v>DEPARTAMENTO DE INVENTARIO DE BIENES CULTURALES</v>
      </c>
      <c r="H583" s="53" t="s">
        <v>11</v>
      </c>
      <c r="I583" s="62" t="str">
        <f>_xlfn.XLOOKUP(Tabla15[[#This Row],[cedula]],TCARRERA[CEDULA],TCARRERA[CATEGORIA DEL SERVIDOR],"")</f>
        <v>CARRERA ADMINISTRATIVA</v>
      </c>
      <c r="J583" s="53" t="str">
        <f>_xlfn.XLOOKUP(Tabla15[[#This Row],[cargo]],Tabla612[CARGO],Tabla612[CATEGORIA DEL SERVIDOR],"FIJO")</f>
        <v>FIJO</v>
      </c>
      <c r="K583" s="53" t="str">
        <f>IF(ISTEXT(Tabla15[[#This Row],[CARRERA]]),Tabla15[[#This Row],[CARRERA]],Tabla15[[#This Row],[STATUS]])</f>
        <v>CARRERA ADMINISTRATIVA</v>
      </c>
      <c r="L583" s="63">
        <v>35000</v>
      </c>
      <c r="M583" s="66">
        <v>0</v>
      </c>
      <c r="N583" s="63">
        <v>1064</v>
      </c>
      <c r="O583" s="63">
        <v>1004.5</v>
      </c>
      <c r="P583" s="29">
        <f>ROUND(Tabla15[[#This Row],[sbruto]]-Tabla15[[#This Row],[sneto]]-Tabla15[[#This Row],[ISR]]-Tabla15[[#This Row],[SFS]]-Tabla15[[#This Row],[AFP]],2)</f>
        <v>12394.55</v>
      </c>
      <c r="Q583" s="63">
        <v>20536.95</v>
      </c>
      <c r="R583" s="53" t="str">
        <f>_xlfn.XLOOKUP(Tabla15[[#This Row],[cedula]],Tabla8[Numero Documento],Tabla8[Gen])</f>
        <v>M</v>
      </c>
      <c r="S583" s="53" t="str">
        <f>_xlfn.XLOOKUP(Tabla15[[#This Row],[cedula]],Tabla8[Numero Documento],Tabla8[Lugar Designado Codigo])</f>
        <v>01.83.03.00.00.02</v>
      </c>
    </row>
    <row r="584" spans="1:19">
      <c r="A584" s="53" t="s">
        <v>3049</v>
      </c>
      <c r="B584" s="53" t="s">
        <v>2552</v>
      </c>
      <c r="C584" s="53" t="s">
        <v>3087</v>
      </c>
      <c r="D584" s="53" t="str">
        <f>Tabla15[[#This Row],[cedula]]&amp;Tabla15[[#This Row],[prog]]&amp;LEFT(Tabla15[[#This Row],[tipo]],3)</f>
        <v>0010998783411FIJ</v>
      </c>
      <c r="E584" s="53" t="s">
        <v>672</v>
      </c>
      <c r="F584" s="53" t="s">
        <v>673</v>
      </c>
      <c r="G584" s="53" t="str">
        <f>_xlfn.XLOOKUP(Tabla15[[#This Row],[cedula]],Tabla8[Numero Documento],Tabla8[Lugar Designado])</f>
        <v>DEPARTAMENTO DE INVENTARIO DE BIENES CULTURALES</v>
      </c>
      <c r="H584" s="53" t="s">
        <v>11</v>
      </c>
      <c r="I584" s="62"/>
      <c r="J584" s="53" t="str">
        <f>_xlfn.XLOOKUP(Tabla15[[#This Row],[cargo]],Tabla612[CARGO],Tabla612[CATEGORIA DEL SERVIDOR],"FIJO")</f>
        <v>FIJO</v>
      </c>
      <c r="K584" s="53" t="str">
        <f>IF(ISTEXT(Tabla15[[#This Row],[CARRERA]]),Tabla15[[#This Row],[CARRERA]],Tabla15[[#This Row],[STATUS]])</f>
        <v>FIJO</v>
      </c>
      <c r="L584" s="63">
        <v>26250</v>
      </c>
      <c r="M584" s="65">
        <v>0</v>
      </c>
      <c r="N584" s="63">
        <v>798</v>
      </c>
      <c r="O584" s="63">
        <v>753.38</v>
      </c>
      <c r="P584" s="29">
        <f>ROUND(Tabla15[[#This Row],[sbruto]]-Tabla15[[#This Row],[sneto]]-Tabla15[[#This Row],[ISR]]-Tabla15[[#This Row],[SFS]]-Tabla15[[#This Row],[AFP]],2)</f>
        <v>375</v>
      </c>
      <c r="Q584" s="63">
        <v>24323.62</v>
      </c>
      <c r="R584" s="53" t="str">
        <f>_xlfn.XLOOKUP(Tabla15[[#This Row],[cedula]],Tabla8[Numero Documento],Tabla8[Gen])</f>
        <v>F</v>
      </c>
      <c r="S584" s="53" t="str">
        <f>_xlfn.XLOOKUP(Tabla15[[#This Row],[cedula]],Tabla8[Numero Documento],Tabla8[Lugar Designado Codigo])</f>
        <v>01.83.03.00.00.02</v>
      </c>
    </row>
    <row r="585" spans="1:19">
      <c r="A585" s="53" t="s">
        <v>3049</v>
      </c>
      <c r="B585" s="53" t="s">
        <v>2538</v>
      </c>
      <c r="C585" s="53" t="s">
        <v>3087</v>
      </c>
      <c r="D585" s="53" t="str">
        <f>Tabla15[[#This Row],[cedula]]&amp;Tabla15[[#This Row],[prog]]&amp;LEFT(Tabla15[[#This Row],[tipo]],3)</f>
        <v>0011946820511FIJ</v>
      </c>
      <c r="E585" s="53" t="s">
        <v>1030</v>
      </c>
      <c r="F585" s="53" t="s">
        <v>251</v>
      </c>
      <c r="G585" s="53" t="str">
        <f>_xlfn.XLOOKUP(Tabla15[[#This Row],[cedula]],Tabla8[Numero Documento],Tabla8[Lugar Designado])</f>
        <v>DEPARTAMENTO DE INVENTARIO DE BIENES CULTURALES</v>
      </c>
      <c r="H585" s="53" t="s">
        <v>11</v>
      </c>
      <c r="I585" s="62"/>
      <c r="J585" s="53" t="str">
        <f>_xlfn.XLOOKUP(Tabla15[[#This Row],[cargo]],Tabla612[CARGO],Tabla612[CATEGORIA DEL SERVIDOR],"FIJO")</f>
        <v>FIJO</v>
      </c>
      <c r="K585" s="53" t="str">
        <f>IF(ISTEXT(Tabla15[[#This Row],[CARRERA]]),Tabla15[[#This Row],[CARRERA]],Tabla15[[#This Row],[STATUS]])</f>
        <v>FIJO</v>
      </c>
      <c r="L585" s="63">
        <v>25000</v>
      </c>
      <c r="M585" s="65">
        <v>0</v>
      </c>
      <c r="N585" s="63">
        <v>760</v>
      </c>
      <c r="O585" s="63">
        <v>717.5</v>
      </c>
      <c r="P585" s="29">
        <f>ROUND(Tabla15[[#This Row],[sbruto]]-Tabla15[[#This Row],[sneto]]-Tabla15[[#This Row],[ISR]]-Tabla15[[#This Row],[SFS]]-Tabla15[[#This Row],[AFP]],2)</f>
        <v>7541.19</v>
      </c>
      <c r="Q585" s="63">
        <v>15981.31</v>
      </c>
      <c r="R585" s="53" t="str">
        <f>_xlfn.XLOOKUP(Tabla15[[#This Row],[cedula]],Tabla8[Numero Documento],Tabla8[Gen])</f>
        <v>F</v>
      </c>
      <c r="S585" s="53" t="str">
        <f>_xlfn.XLOOKUP(Tabla15[[#This Row],[cedula]],Tabla8[Numero Documento],Tabla8[Lugar Designado Codigo])</f>
        <v>01.83.03.00.00.02</v>
      </c>
    </row>
    <row r="586" spans="1:19">
      <c r="A586" s="53" t="s">
        <v>3049</v>
      </c>
      <c r="B586" s="53" t="s">
        <v>1508</v>
      </c>
      <c r="C586" s="53" t="s">
        <v>3087</v>
      </c>
      <c r="D586" s="53" t="str">
        <f>Tabla15[[#This Row],[cedula]]&amp;Tabla15[[#This Row],[prog]]&amp;LEFT(Tabla15[[#This Row],[tipo]],3)</f>
        <v>0010220246211FIJ</v>
      </c>
      <c r="E586" s="53" t="s">
        <v>640</v>
      </c>
      <c r="F586" s="53" t="s">
        <v>27</v>
      </c>
      <c r="G586" s="53" t="str">
        <f>_xlfn.XLOOKUP(Tabla15[[#This Row],[cedula]],Tabla8[Numero Documento],Tabla8[Lugar Designado])</f>
        <v>DEPARTAMENTO DE INVENTARIO DE BIENES CULTURALES</v>
      </c>
      <c r="H586" s="53" t="s">
        <v>11</v>
      </c>
      <c r="I586" s="62" t="str">
        <f>_xlfn.XLOOKUP(Tabla15[[#This Row],[cedula]],TCARRERA[CEDULA],TCARRERA[CATEGORIA DEL SERVIDOR],"")</f>
        <v>CARRERA ADMINISTRATIVA</v>
      </c>
      <c r="J586" s="53" t="str">
        <f>_xlfn.XLOOKUP(Tabla15[[#This Row],[cargo]],Tabla612[CARGO],Tabla612[CATEGORIA DEL SERVIDOR],"FIJO")</f>
        <v>ESTATUTO SIMPLIFICADO</v>
      </c>
      <c r="K586" s="53" t="str">
        <f>IF(ISTEXT(Tabla15[[#This Row],[CARRERA]]),Tabla15[[#This Row],[CARRERA]],Tabla15[[#This Row],[STATUS]])</f>
        <v>CARRERA ADMINISTRATIVA</v>
      </c>
      <c r="L586" s="63">
        <v>20000</v>
      </c>
      <c r="M586" s="67">
        <v>0</v>
      </c>
      <c r="N586" s="63">
        <v>608</v>
      </c>
      <c r="O586" s="63">
        <v>574</v>
      </c>
      <c r="P586" s="29">
        <f>ROUND(Tabla15[[#This Row],[sbruto]]-Tabla15[[#This Row],[sneto]]-Tabla15[[#This Row],[ISR]]-Tabla15[[#This Row],[SFS]]-Tabla15[[#This Row],[AFP]],2)</f>
        <v>9378.83</v>
      </c>
      <c r="Q586" s="63">
        <v>9439.17</v>
      </c>
      <c r="R586" s="53" t="str">
        <f>_xlfn.XLOOKUP(Tabla15[[#This Row],[cedula]],Tabla8[Numero Documento],Tabla8[Gen])</f>
        <v>M</v>
      </c>
      <c r="S586" s="53" t="str">
        <f>_xlfn.XLOOKUP(Tabla15[[#This Row],[cedula]],Tabla8[Numero Documento],Tabla8[Lugar Designado Codigo])</f>
        <v>01.83.03.00.00.02</v>
      </c>
    </row>
    <row r="587" spans="1:19">
      <c r="A587" s="53" t="s">
        <v>3049</v>
      </c>
      <c r="B587" s="53" t="s">
        <v>2539</v>
      </c>
      <c r="C587" s="53" t="s">
        <v>3087</v>
      </c>
      <c r="D587" s="53" t="str">
        <f>Tabla15[[#This Row],[cedula]]&amp;Tabla15[[#This Row],[prog]]&amp;LEFT(Tabla15[[#This Row],[tipo]],3)</f>
        <v>2230003370511FIJ</v>
      </c>
      <c r="E587" s="53" t="s">
        <v>1799</v>
      </c>
      <c r="F587" s="53" t="s">
        <v>8</v>
      </c>
      <c r="G587" s="53" t="str">
        <f>_xlfn.XLOOKUP(Tabla15[[#This Row],[cedula]],Tabla8[Numero Documento],Tabla8[Lugar Designado])</f>
        <v>DEPARTAMENTO DE INVENTARIO DE BIENES CULTURALES</v>
      </c>
      <c r="H587" s="53" t="s">
        <v>11</v>
      </c>
      <c r="I587" s="62"/>
      <c r="J587" s="53" t="str">
        <f>_xlfn.XLOOKUP(Tabla15[[#This Row],[cargo]],Tabla612[CARGO],Tabla612[CATEGORIA DEL SERVIDOR],"FIJO")</f>
        <v>ESTATUTO SIMPLIFICADO</v>
      </c>
      <c r="K587" s="53" t="str">
        <f>IF(ISTEXT(Tabla15[[#This Row],[CARRERA]]),Tabla15[[#This Row],[CARRERA]],Tabla15[[#This Row],[STATUS]])</f>
        <v>ESTATUTO SIMPLIFICADO</v>
      </c>
      <c r="L587" s="63">
        <v>20000</v>
      </c>
      <c r="M587" s="67">
        <v>0</v>
      </c>
      <c r="N587" s="63">
        <v>608</v>
      </c>
      <c r="O587" s="63">
        <v>574</v>
      </c>
      <c r="P587" s="29">
        <f>ROUND(Tabla15[[#This Row],[sbruto]]-Tabla15[[#This Row],[sneto]]-Tabla15[[#This Row],[ISR]]-Tabla15[[#This Row],[SFS]]-Tabla15[[#This Row],[AFP]],2)</f>
        <v>13742.95</v>
      </c>
      <c r="Q587" s="63">
        <v>5075.05</v>
      </c>
      <c r="R587" s="53" t="str">
        <f>_xlfn.XLOOKUP(Tabla15[[#This Row],[cedula]],Tabla8[Numero Documento],Tabla8[Gen])</f>
        <v>F</v>
      </c>
      <c r="S587" s="53" t="str">
        <f>_xlfn.XLOOKUP(Tabla15[[#This Row],[cedula]],Tabla8[Numero Documento],Tabla8[Lugar Designado Codigo])</f>
        <v>01.83.03.00.00.02</v>
      </c>
    </row>
    <row r="588" spans="1:19">
      <c r="A588" s="53" t="s">
        <v>3049</v>
      </c>
      <c r="B588" s="53" t="s">
        <v>2543</v>
      </c>
      <c r="C588" s="53" t="s">
        <v>3087</v>
      </c>
      <c r="D588" s="53" t="str">
        <f>Tabla15[[#This Row],[cedula]]&amp;Tabla15[[#This Row],[prog]]&amp;LEFT(Tabla15[[#This Row],[tipo]],3)</f>
        <v>0590018402811FIJ</v>
      </c>
      <c r="E588" s="53" t="s">
        <v>247</v>
      </c>
      <c r="F588" s="53" t="s">
        <v>248</v>
      </c>
      <c r="G588" s="53" t="str">
        <f>_xlfn.XLOOKUP(Tabla15[[#This Row],[cedula]],Tabla8[Numero Documento],Tabla8[Lugar Designado])</f>
        <v>DEPARTAMENTO DE INVENTARIO DE BIENES CULTURALES</v>
      </c>
      <c r="H588" s="53" t="s">
        <v>11</v>
      </c>
      <c r="I588" s="62"/>
      <c r="J588" s="53" t="str">
        <f>_xlfn.XLOOKUP(Tabla15[[#This Row],[cargo]],Tabla612[CARGO],Tabla612[CATEGORIA DEL SERVIDOR],"FIJO")</f>
        <v>FIJO</v>
      </c>
      <c r="K588" s="53" t="str">
        <f>IF(ISTEXT(Tabla15[[#This Row],[CARRERA]]),Tabla15[[#This Row],[CARRERA]],Tabla15[[#This Row],[STATUS]])</f>
        <v>FIJO</v>
      </c>
      <c r="L588" s="63">
        <v>20000</v>
      </c>
      <c r="M588" s="65">
        <v>0</v>
      </c>
      <c r="N588" s="63">
        <v>608</v>
      </c>
      <c r="O588" s="63">
        <v>574</v>
      </c>
      <c r="P588" s="29">
        <f>ROUND(Tabla15[[#This Row],[sbruto]]-Tabla15[[#This Row],[sneto]]-Tabla15[[#This Row],[ISR]]-Tabla15[[#This Row],[SFS]]-Tabla15[[#This Row],[AFP]],2)</f>
        <v>12020.15</v>
      </c>
      <c r="Q588" s="63">
        <v>6797.85</v>
      </c>
      <c r="R588" s="53" t="str">
        <f>_xlfn.XLOOKUP(Tabla15[[#This Row],[cedula]],Tabla8[Numero Documento],Tabla8[Gen])</f>
        <v>M</v>
      </c>
      <c r="S588" s="53" t="str">
        <f>_xlfn.XLOOKUP(Tabla15[[#This Row],[cedula]],Tabla8[Numero Documento],Tabla8[Lugar Designado Codigo])</f>
        <v>01.83.03.00.00.02</v>
      </c>
    </row>
    <row r="589" spans="1:19">
      <c r="A589" s="53" t="s">
        <v>3049</v>
      </c>
      <c r="B589" s="53" t="s">
        <v>1510</v>
      </c>
      <c r="C589" s="53" t="s">
        <v>3087</v>
      </c>
      <c r="D589" s="53" t="str">
        <f>Tabla15[[#This Row],[cedula]]&amp;Tabla15[[#This Row],[prog]]&amp;LEFT(Tabla15[[#This Row],[tipo]],3)</f>
        <v>0010554611311FIJ</v>
      </c>
      <c r="E589" s="53" t="s">
        <v>249</v>
      </c>
      <c r="F589" s="53" t="s">
        <v>8</v>
      </c>
      <c r="G589" s="53" t="str">
        <f>_xlfn.XLOOKUP(Tabla15[[#This Row],[cedula]],Tabla8[Numero Documento],Tabla8[Lugar Designado])</f>
        <v>DEPARTAMENTO DE INVENTARIO DE BIENES CULTURALES</v>
      </c>
      <c r="H589" s="53" t="s">
        <v>11</v>
      </c>
      <c r="I589" s="62" t="str">
        <f>_xlfn.XLOOKUP(Tabla15[[#This Row],[cedula]],TCARRERA[CEDULA],TCARRERA[CATEGORIA DEL SERVIDOR],"")</f>
        <v>CARRERA ADMINISTRATIVA</v>
      </c>
      <c r="J589" s="53" t="str">
        <f>_xlfn.XLOOKUP(Tabla15[[#This Row],[cargo]],Tabla612[CARGO],Tabla612[CATEGORIA DEL SERVIDOR],"FIJO")</f>
        <v>ESTATUTO SIMPLIFICADO</v>
      </c>
      <c r="K589" s="53" t="str">
        <f>IF(ISTEXT(Tabla15[[#This Row],[CARRERA]]),Tabla15[[#This Row],[CARRERA]],Tabla15[[#This Row],[STATUS]])</f>
        <v>CARRERA ADMINISTRATIVA</v>
      </c>
      <c r="L589" s="63">
        <v>10000</v>
      </c>
      <c r="M589" s="65">
        <v>0</v>
      </c>
      <c r="N589" s="63">
        <v>304</v>
      </c>
      <c r="O589" s="63">
        <v>287</v>
      </c>
      <c r="P589" s="29">
        <f>ROUND(Tabla15[[#This Row],[sbruto]]-Tabla15[[#This Row],[sneto]]-Tabla15[[#This Row],[ISR]]-Tabla15[[#This Row],[SFS]]-Tabla15[[#This Row],[AFP]],2)</f>
        <v>125</v>
      </c>
      <c r="Q589" s="63">
        <v>9284</v>
      </c>
      <c r="R589" s="53" t="str">
        <f>_xlfn.XLOOKUP(Tabla15[[#This Row],[cedula]],Tabla8[Numero Documento],Tabla8[Gen])</f>
        <v>F</v>
      </c>
      <c r="S589" s="53" t="str">
        <f>_xlfn.XLOOKUP(Tabla15[[#This Row],[cedula]],Tabla8[Numero Documento],Tabla8[Lugar Designado Codigo])</f>
        <v>01.83.03.00.00.02</v>
      </c>
    </row>
    <row r="590" spans="1:19">
      <c r="A590" s="53" t="s">
        <v>3049</v>
      </c>
      <c r="B590" s="53" t="s">
        <v>2545</v>
      </c>
      <c r="C590" s="53" t="s">
        <v>3087</v>
      </c>
      <c r="D590" s="53" t="str">
        <f>Tabla15[[#This Row],[cedula]]&amp;Tabla15[[#This Row],[prog]]&amp;LEFT(Tabla15[[#This Row],[tipo]],3)</f>
        <v>0011490229911FIJ</v>
      </c>
      <c r="E590" s="53" t="s">
        <v>250</v>
      </c>
      <c r="F590" s="53" t="s">
        <v>251</v>
      </c>
      <c r="G590" s="53" t="str">
        <f>_xlfn.XLOOKUP(Tabla15[[#This Row],[cedula]],Tabla8[Numero Documento],Tabla8[Lugar Designado])</f>
        <v>DEPARTAMENTO DE INVENTARIO DE BIENES CULTURALES</v>
      </c>
      <c r="H590" s="53" t="s">
        <v>11</v>
      </c>
      <c r="I590" s="62"/>
      <c r="J590" s="53" t="str">
        <f>_xlfn.XLOOKUP(Tabla15[[#This Row],[cargo]],Tabla612[CARGO],Tabla612[CATEGORIA DEL SERVIDOR],"FIJO")</f>
        <v>FIJO</v>
      </c>
      <c r="K590" s="53" t="str">
        <f>IF(ISTEXT(Tabla15[[#This Row],[CARRERA]]),Tabla15[[#This Row],[CARRERA]],Tabla15[[#This Row],[STATUS]])</f>
        <v>FIJO</v>
      </c>
      <c r="L590" s="63">
        <v>10000</v>
      </c>
      <c r="M590" s="65">
        <v>0</v>
      </c>
      <c r="N590" s="63">
        <v>304</v>
      </c>
      <c r="O590" s="63">
        <v>287</v>
      </c>
      <c r="P590" s="29">
        <f>ROUND(Tabla15[[#This Row],[sbruto]]-Tabla15[[#This Row],[sneto]]-Tabla15[[#This Row],[ISR]]-Tabla15[[#This Row],[SFS]]-Tabla15[[#This Row],[AFP]],2)</f>
        <v>7516.63</v>
      </c>
      <c r="Q590" s="63">
        <v>1892.37</v>
      </c>
      <c r="R590" s="53" t="str">
        <f>_xlfn.XLOOKUP(Tabla15[[#This Row],[cedula]],Tabla8[Numero Documento],Tabla8[Gen])</f>
        <v>M</v>
      </c>
      <c r="S590" s="53" t="str">
        <f>_xlfn.XLOOKUP(Tabla15[[#This Row],[cedula]],Tabla8[Numero Documento],Tabla8[Lugar Designado Codigo])</f>
        <v>01.83.03.00.00.02</v>
      </c>
    </row>
    <row r="591" spans="1:19">
      <c r="A591" s="53" t="s">
        <v>3049</v>
      </c>
      <c r="B591" s="53" t="s">
        <v>2415</v>
      </c>
      <c r="C591" s="53" t="s">
        <v>3087</v>
      </c>
      <c r="D591" s="53" t="str">
        <f>Tabla15[[#This Row],[cedula]]&amp;Tabla15[[#This Row],[prog]]&amp;LEFT(Tabla15[[#This Row],[tipo]],3)</f>
        <v>0010170949111FIJ</v>
      </c>
      <c r="E591" s="53" t="s">
        <v>642</v>
      </c>
      <c r="F591" s="53" t="s">
        <v>59</v>
      </c>
      <c r="G591" s="53" t="str">
        <f>_xlfn.XLOOKUP(Tabla15[[#This Row],[cedula]],Tabla8[Numero Documento],Tabla8[Lugar Designado])</f>
        <v>DIRECCION NACIONAL DE PATRIMONIO MONUMENTAL</v>
      </c>
      <c r="H591" s="53" t="s">
        <v>11</v>
      </c>
      <c r="I591" s="62"/>
      <c r="J591" s="53" t="s">
        <v>776</v>
      </c>
      <c r="K591" s="53" t="str">
        <f>IF(ISTEXT(Tabla15[[#This Row],[CARRERA]]),Tabla15[[#This Row],[CARRERA]],Tabla15[[#This Row],[STATUS]])</f>
        <v>DE LIBRE NOMBRAMIENTO Y REMOCION</v>
      </c>
      <c r="L591" s="63">
        <v>160000</v>
      </c>
      <c r="M591" s="64">
        <v>26218.87</v>
      </c>
      <c r="N591" s="63">
        <v>4864</v>
      </c>
      <c r="O591" s="63">
        <v>4592</v>
      </c>
      <c r="P591" s="29">
        <f>ROUND(Tabla15[[#This Row],[sbruto]]-Tabla15[[#This Row],[sneto]]-Tabla15[[#This Row],[ISR]]-Tabla15[[#This Row],[SFS]]-Tabla15[[#This Row],[AFP]],2)</f>
        <v>25</v>
      </c>
      <c r="Q591" s="63">
        <v>124300.13</v>
      </c>
      <c r="R591" s="53" t="str">
        <f>_xlfn.XLOOKUP(Tabla15[[#This Row],[cedula]],Tabla8[Numero Documento],Tabla8[Gen])</f>
        <v>M</v>
      </c>
      <c r="S591" s="53" t="str">
        <f>_xlfn.XLOOKUP(Tabla15[[#This Row],[cedula]],Tabla8[Numero Documento],Tabla8[Lugar Designado Codigo])</f>
        <v>01.83.03.03</v>
      </c>
    </row>
    <row r="592" spans="1:19">
      <c r="A592" s="53" t="s">
        <v>3049</v>
      </c>
      <c r="B592" s="53" t="s">
        <v>2284</v>
      </c>
      <c r="C592" s="53" t="s">
        <v>3087</v>
      </c>
      <c r="D592" s="53" t="str">
        <f>Tabla15[[#This Row],[cedula]]&amp;Tabla15[[#This Row],[prog]]&amp;LEFT(Tabla15[[#This Row],[tipo]],3)</f>
        <v>0011760613711FIJ</v>
      </c>
      <c r="E592" s="53" t="s">
        <v>610</v>
      </c>
      <c r="F592" s="53" t="s">
        <v>1131</v>
      </c>
      <c r="G592" s="53" t="str">
        <f>_xlfn.XLOOKUP(Tabla15[[#This Row],[cedula]],Tabla8[Numero Documento],Tabla8[Lugar Designado])</f>
        <v>DIRECCION NACIONAL DE PATRIMONIO MONUMENTAL</v>
      </c>
      <c r="H592" s="53" t="s">
        <v>11</v>
      </c>
      <c r="I592" s="62"/>
      <c r="J592" s="53" t="str">
        <f>_xlfn.XLOOKUP(Tabla15[[#This Row],[cargo]],Tabla612[CARGO],Tabla612[CATEGORIA DEL SERVIDOR],"FIJO")</f>
        <v>FIJO</v>
      </c>
      <c r="K592" s="53" t="str">
        <f>IF(ISTEXT(Tabla15[[#This Row],[CARRERA]]),Tabla15[[#This Row],[CARRERA]],Tabla15[[#This Row],[STATUS]])</f>
        <v>FIJO</v>
      </c>
      <c r="L592" s="63">
        <v>150000</v>
      </c>
      <c r="M592" s="64">
        <v>23866.62</v>
      </c>
      <c r="N592" s="63">
        <v>4560</v>
      </c>
      <c r="O592" s="63">
        <v>4305</v>
      </c>
      <c r="P592" s="29">
        <f>ROUND(Tabla15[[#This Row],[sbruto]]-Tabla15[[#This Row],[sneto]]-Tabla15[[#This Row],[ISR]]-Tabla15[[#This Row],[SFS]]-Tabla15[[#This Row],[AFP]],2)</f>
        <v>375</v>
      </c>
      <c r="Q592" s="63">
        <v>116893.38</v>
      </c>
      <c r="R592" s="53" t="str">
        <f>_xlfn.XLOOKUP(Tabla15[[#This Row],[cedula]],Tabla8[Numero Documento],Tabla8[Gen])</f>
        <v>M</v>
      </c>
      <c r="S592" s="53" t="str">
        <f>_xlfn.XLOOKUP(Tabla15[[#This Row],[cedula]],Tabla8[Numero Documento],Tabla8[Lugar Designado Codigo])</f>
        <v>01.83.03.03</v>
      </c>
    </row>
    <row r="593" spans="1:19">
      <c r="A593" s="53" t="s">
        <v>3049</v>
      </c>
      <c r="B593" s="53" t="s">
        <v>1348</v>
      </c>
      <c r="C593" s="53" t="s">
        <v>3087</v>
      </c>
      <c r="D593" s="53" t="str">
        <f>Tabla15[[#This Row],[cedula]]&amp;Tabla15[[#This Row],[prog]]&amp;LEFT(Tabla15[[#This Row],[tipo]],3)</f>
        <v>0010036804211FIJ</v>
      </c>
      <c r="E593" s="53" t="s">
        <v>275</v>
      </c>
      <c r="F593" s="53" t="s">
        <v>130</v>
      </c>
      <c r="G593" s="53" t="str">
        <f>_xlfn.XLOOKUP(Tabla15[[#This Row],[cedula]],Tabla8[Numero Documento],Tabla8[Lugar Designado])</f>
        <v>DIRECCION NACIONAL DE PATRIMONIO MONUMENTAL</v>
      </c>
      <c r="H593" s="53" t="s">
        <v>11</v>
      </c>
      <c r="I593" s="62" t="str">
        <f>_xlfn.XLOOKUP(Tabla15[[#This Row],[cedula]],TCARRERA[CEDULA],TCARRERA[CATEGORIA DEL SERVIDOR],"")</f>
        <v>CARRERA ADMINISTRATIVA</v>
      </c>
      <c r="J593" s="53" t="str">
        <f>_xlfn.XLOOKUP(Tabla15[[#This Row],[cargo]],Tabla612[CARGO],Tabla612[CATEGORIA DEL SERVIDOR],"FIJO")</f>
        <v>FIJO</v>
      </c>
      <c r="K593" s="53" t="str">
        <f>IF(ISTEXT(Tabla15[[#This Row],[CARRERA]]),Tabla15[[#This Row],[CARRERA]],Tabla15[[#This Row],[STATUS]])</f>
        <v>CARRERA ADMINISTRATIVA</v>
      </c>
      <c r="L593" s="63">
        <v>100000</v>
      </c>
      <c r="M593" s="64">
        <v>12105.37</v>
      </c>
      <c r="N593" s="63">
        <v>3040</v>
      </c>
      <c r="O593" s="63">
        <v>2870</v>
      </c>
      <c r="P593" s="29">
        <f>ROUND(Tabla15[[#This Row],[sbruto]]-Tabla15[[#This Row],[sneto]]-Tabla15[[#This Row],[ISR]]-Tabla15[[#This Row],[SFS]]-Tabla15[[#This Row],[AFP]],2)</f>
        <v>9421</v>
      </c>
      <c r="Q593" s="63">
        <v>72563.63</v>
      </c>
      <c r="R593" s="53" t="str">
        <f>_xlfn.XLOOKUP(Tabla15[[#This Row],[cedula]],Tabla8[Numero Documento],Tabla8[Gen])</f>
        <v>F</v>
      </c>
      <c r="S593" s="53" t="str">
        <f>_xlfn.XLOOKUP(Tabla15[[#This Row],[cedula]],Tabla8[Numero Documento],Tabla8[Lugar Designado Codigo])</f>
        <v>01.83.03.03</v>
      </c>
    </row>
    <row r="594" spans="1:19">
      <c r="A594" s="53" t="s">
        <v>3049</v>
      </c>
      <c r="B594" s="53" t="s">
        <v>2491</v>
      </c>
      <c r="C594" s="53" t="s">
        <v>3087</v>
      </c>
      <c r="D594" s="53" t="str">
        <f>Tabla15[[#This Row],[cedula]]&amp;Tabla15[[#This Row],[prog]]&amp;LEFT(Tabla15[[#This Row],[tipo]],3)</f>
        <v>0010100562711FIJ</v>
      </c>
      <c r="E594" s="53" t="s">
        <v>3347</v>
      </c>
      <c r="F594" s="53" t="s">
        <v>32</v>
      </c>
      <c r="G594" s="53" t="str">
        <f>_xlfn.XLOOKUP(Tabla15[[#This Row],[cedula]],Tabla8[Numero Documento],Tabla8[Lugar Designado])</f>
        <v>DIRECCION NACIONAL DE PATRIMONIO MONUMENTAL</v>
      </c>
      <c r="H594" s="53" t="s">
        <v>11</v>
      </c>
      <c r="I594" s="62"/>
      <c r="J594" s="53" t="str">
        <f>_xlfn.XLOOKUP(Tabla15[[#This Row],[cargo]],Tabla612[CARGO],Tabla612[CATEGORIA DEL SERVIDOR],"FIJO")</f>
        <v>FIJO</v>
      </c>
      <c r="K594" s="53" t="str">
        <f>IF(ISTEXT(Tabla15[[#This Row],[CARRERA]]),Tabla15[[#This Row],[CARRERA]],Tabla15[[#This Row],[STATUS]])</f>
        <v>FIJO</v>
      </c>
      <c r="L594" s="63">
        <v>90000</v>
      </c>
      <c r="M594" s="64">
        <v>9753.1200000000008</v>
      </c>
      <c r="N594" s="63">
        <v>2736</v>
      </c>
      <c r="O594" s="63">
        <v>2583</v>
      </c>
      <c r="P594" s="29">
        <f>ROUND(Tabla15[[#This Row],[sbruto]]-Tabla15[[#This Row],[sneto]]-Tabla15[[#This Row],[ISR]]-Tabla15[[#This Row],[SFS]]-Tabla15[[#This Row],[AFP]],2)</f>
        <v>25</v>
      </c>
      <c r="Q594" s="63">
        <v>74902.880000000005</v>
      </c>
      <c r="R594" s="53" t="str">
        <f>_xlfn.XLOOKUP(Tabla15[[#This Row],[cedula]],Tabla8[Numero Documento],Tabla8[Gen])</f>
        <v>F</v>
      </c>
      <c r="S594" s="53" t="str">
        <f>_xlfn.XLOOKUP(Tabla15[[#This Row],[cedula]],Tabla8[Numero Documento],Tabla8[Lugar Designado Codigo])</f>
        <v>01.83.03.03</v>
      </c>
    </row>
    <row r="595" spans="1:19">
      <c r="A595" s="53" t="s">
        <v>3049</v>
      </c>
      <c r="B595" s="53" t="s">
        <v>1314</v>
      </c>
      <c r="C595" s="53" t="s">
        <v>3087</v>
      </c>
      <c r="D595" s="53" t="str">
        <f>Tabla15[[#This Row],[cedula]]&amp;Tabla15[[#This Row],[prog]]&amp;LEFT(Tabla15[[#This Row],[tipo]],3)</f>
        <v>0010485398111FIJ</v>
      </c>
      <c r="E595" s="53" t="s">
        <v>317</v>
      </c>
      <c r="F595" s="53" t="s">
        <v>108</v>
      </c>
      <c r="G595" s="53" t="str">
        <f>_xlfn.XLOOKUP(Tabla15[[#This Row],[cedula]],Tabla8[Numero Documento],Tabla8[Lugar Designado])</f>
        <v>DIRECCION NACIONAL DE PATRIMONIO MONUMENTAL</v>
      </c>
      <c r="H595" s="53" t="s">
        <v>11</v>
      </c>
      <c r="I595" s="62" t="str">
        <f>_xlfn.XLOOKUP(Tabla15[[#This Row],[cedula]],TCARRERA[CEDULA],TCARRERA[CATEGORIA DEL SERVIDOR],"")</f>
        <v>CARRERA ADMINISTRATIVA</v>
      </c>
      <c r="J595" s="53" t="str">
        <f>_xlfn.XLOOKUP(Tabla15[[#This Row],[cargo]],Tabla612[CARGO],Tabla612[CATEGORIA DEL SERVIDOR],"FIJO")</f>
        <v>FIJO</v>
      </c>
      <c r="K595" s="53" t="str">
        <f>IF(ISTEXT(Tabla15[[#This Row],[CARRERA]]),Tabla15[[#This Row],[CARRERA]],Tabla15[[#This Row],[STATUS]])</f>
        <v>CARRERA ADMINISTRATIVA</v>
      </c>
      <c r="L595" s="63">
        <v>60000</v>
      </c>
      <c r="M595" s="64">
        <v>3486.68</v>
      </c>
      <c r="N595" s="63">
        <v>1824</v>
      </c>
      <c r="O595" s="63">
        <v>1722</v>
      </c>
      <c r="P595" s="29">
        <f>ROUND(Tabla15[[#This Row],[sbruto]]-Tabla15[[#This Row],[sneto]]-Tabla15[[#This Row],[ISR]]-Tabla15[[#This Row],[SFS]]-Tabla15[[#This Row],[AFP]],2)</f>
        <v>75</v>
      </c>
      <c r="Q595" s="63">
        <v>52892.32</v>
      </c>
      <c r="R595" s="53" t="str">
        <f>_xlfn.XLOOKUP(Tabla15[[#This Row],[cedula]],Tabla8[Numero Documento],Tabla8[Gen])</f>
        <v>F</v>
      </c>
      <c r="S595" s="53" t="str">
        <f>_xlfn.XLOOKUP(Tabla15[[#This Row],[cedula]],Tabla8[Numero Documento],Tabla8[Lugar Designado Codigo])</f>
        <v>01.83.03.03</v>
      </c>
    </row>
    <row r="596" spans="1:19">
      <c r="A596" s="53" t="s">
        <v>3049</v>
      </c>
      <c r="B596" s="53" t="s">
        <v>1495</v>
      </c>
      <c r="C596" s="53" t="s">
        <v>3087</v>
      </c>
      <c r="D596" s="53" t="str">
        <f>Tabla15[[#This Row],[cedula]]&amp;Tabla15[[#This Row],[prog]]&amp;LEFT(Tabla15[[#This Row],[tipo]],3)</f>
        <v>0010959168511FIJ</v>
      </c>
      <c r="E596" s="53" t="s">
        <v>598</v>
      </c>
      <c r="F596" s="53" t="s">
        <v>599</v>
      </c>
      <c r="G596" s="53" t="str">
        <f>_xlfn.XLOOKUP(Tabla15[[#This Row],[cedula]],Tabla8[Numero Documento],Tabla8[Lugar Designado])</f>
        <v>DIRECCION NACIONAL DE PATRIMONIO MONUMENTAL</v>
      </c>
      <c r="H596" s="53" t="s">
        <v>11</v>
      </c>
      <c r="I596" s="62" t="str">
        <f>_xlfn.XLOOKUP(Tabla15[[#This Row],[cedula]],TCARRERA[CEDULA],TCARRERA[CATEGORIA DEL SERVIDOR],"")</f>
        <v>CARRERA ADMINISTRATIVA</v>
      </c>
      <c r="J596" s="53" t="str">
        <f>_xlfn.XLOOKUP(Tabla15[[#This Row],[cargo]],Tabla612[CARGO],Tabla612[CATEGORIA DEL SERVIDOR],"FIJO")</f>
        <v>FIJO</v>
      </c>
      <c r="K596" s="53" t="str">
        <f>IF(ISTEXT(Tabla15[[#This Row],[CARRERA]]),Tabla15[[#This Row],[CARRERA]],Tabla15[[#This Row],[STATUS]])</f>
        <v>CARRERA ADMINISTRATIVA</v>
      </c>
      <c r="L596" s="63">
        <v>60000</v>
      </c>
      <c r="M596" s="64">
        <v>3184.19</v>
      </c>
      <c r="N596" s="63">
        <v>1824</v>
      </c>
      <c r="O596" s="63">
        <v>1722</v>
      </c>
      <c r="P596" s="29">
        <f>ROUND(Tabla15[[#This Row],[sbruto]]-Tabla15[[#This Row],[sneto]]-Tabla15[[#This Row],[ISR]]-Tabla15[[#This Row],[SFS]]-Tabla15[[#This Row],[AFP]],2)</f>
        <v>21661.23</v>
      </c>
      <c r="Q596" s="63">
        <v>31608.58</v>
      </c>
      <c r="R596" s="53" t="str">
        <f>_xlfn.XLOOKUP(Tabla15[[#This Row],[cedula]],Tabla8[Numero Documento],Tabla8[Gen])</f>
        <v>F</v>
      </c>
      <c r="S596" s="53" t="str">
        <f>_xlfn.XLOOKUP(Tabla15[[#This Row],[cedula]],Tabla8[Numero Documento],Tabla8[Lugar Designado Codigo])</f>
        <v>01.83.03.03</v>
      </c>
    </row>
    <row r="597" spans="1:19">
      <c r="A597" s="53" t="s">
        <v>3049</v>
      </c>
      <c r="B597" s="53" t="s">
        <v>1424</v>
      </c>
      <c r="C597" s="53" t="s">
        <v>3087</v>
      </c>
      <c r="D597" s="53" t="str">
        <f>Tabla15[[#This Row],[cedula]]&amp;Tabla15[[#This Row],[prog]]&amp;LEFT(Tabla15[[#This Row],[tipo]],3)</f>
        <v>0011233642511FIJ</v>
      </c>
      <c r="E597" s="53" t="s">
        <v>626</v>
      </c>
      <c r="F597" s="53" t="s">
        <v>491</v>
      </c>
      <c r="G597" s="53" t="str">
        <f>_xlfn.XLOOKUP(Tabla15[[#This Row],[cedula]],Tabla8[Numero Documento],Tabla8[Lugar Designado])</f>
        <v>DIRECCION NACIONAL DE PATRIMONIO MONUMENTAL</v>
      </c>
      <c r="H597" s="53" t="s">
        <v>11</v>
      </c>
      <c r="I597" s="62" t="str">
        <f>_xlfn.XLOOKUP(Tabla15[[#This Row],[cedula]],TCARRERA[CEDULA],TCARRERA[CATEGORIA DEL SERVIDOR],"")</f>
        <v>CARRERA ADMINISTRATIVA</v>
      </c>
      <c r="J597" s="53" t="str">
        <f>_xlfn.XLOOKUP(Tabla15[[#This Row],[cargo]],Tabla612[CARGO],Tabla612[CATEGORIA DEL SERVIDOR],"FIJO")</f>
        <v>FIJO</v>
      </c>
      <c r="K597" s="53" t="str">
        <f>IF(ISTEXT(Tabla15[[#This Row],[CARRERA]]),Tabla15[[#This Row],[CARRERA]],Tabla15[[#This Row],[STATUS]])</f>
        <v>CARRERA ADMINISTRATIVA</v>
      </c>
      <c r="L597" s="63">
        <v>50000</v>
      </c>
      <c r="M597" s="64">
        <v>1627.13</v>
      </c>
      <c r="N597" s="63">
        <v>1520</v>
      </c>
      <c r="O597" s="63">
        <v>1435</v>
      </c>
      <c r="P597" s="29">
        <f>ROUND(Tabla15[[#This Row],[sbruto]]-Tabla15[[#This Row],[sneto]]-Tabla15[[#This Row],[ISR]]-Tabla15[[#This Row],[SFS]]-Tabla15[[#This Row],[AFP]],2)</f>
        <v>21758.880000000001</v>
      </c>
      <c r="Q597" s="63">
        <v>23658.99</v>
      </c>
      <c r="R597" s="53" t="str">
        <f>_xlfn.XLOOKUP(Tabla15[[#This Row],[cedula]],Tabla8[Numero Documento],Tabla8[Gen])</f>
        <v>F</v>
      </c>
      <c r="S597" s="53" t="str">
        <f>_xlfn.XLOOKUP(Tabla15[[#This Row],[cedula]],Tabla8[Numero Documento],Tabla8[Lugar Designado Codigo])</f>
        <v>01.83.03.03</v>
      </c>
    </row>
    <row r="598" spans="1:19">
      <c r="A598" s="53" t="s">
        <v>3049</v>
      </c>
      <c r="B598" s="53" t="s">
        <v>1329</v>
      </c>
      <c r="C598" s="53" t="s">
        <v>3087</v>
      </c>
      <c r="D598" s="53" t="str">
        <f>Tabla15[[#This Row],[cedula]]&amp;Tabla15[[#This Row],[prog]]&amp;LEFT(Tabla15[[#This Row],[tipo]],3)</f>
        <v>0011417563111FIJ</v>
      </c>
      <c r="E598" s="53" t="s">
        <v>230</v>
      </c>
      <c r="F598" s="53" t="s">
        <v>232</v>
      </c>
      <c r="G598" s="53" t="str">
        <f>_xlfn.XLOOKUP(Tabla15[[#This Row],[cedula]],Tabla8[Numero Documento],Tabla8[Lugar Designado])</f>
        <v>DIRECCION NACIONAL DE PATRIMONIO MONUMENTAL</v>
      </c>
      <c r="H598" s="53" t="s">
        <v>11</v>
      </c>
      <c r="I598" s="62" t="str">
        <f>_xlfn.XLOOKUP(Tabla15[[#This Row],[cedula]],TCARRERA[CEDULA],TCARRERA[CATEGORIA DEL SERVIDOR],"")</f>
        <v>CARRERA ADMINISTRATIVA</v>
      </c>
      <c r="J598" s="53" t="str">
        <f>_xlfn.XLOOKUP(Tabla15[[#This Row],[cargo]],Tabla612[CARGO],Tabla612[CATEGORIA DEL SERVIDOR],"FIJO")</f>
        <v>FIJO</v>
      </c>
      <c r="K598" s="53" t="str">
        <f>IF(ISTEXT(Tabla15[[#This Row],[CARRERA]]),Tabla15[[#This Row],[CARRERA]],Tabla15[[#This Row],[STATUS]])</f>
        <v>CARRERA ADMINISTRATIVA</v>
      </c>
      <c r="L598" s="63">
        <v>50000</v>
      </c>
      <c r="M598" s="64">
        <v>1854</v>
      </c>
      <c r="N598" s="63">
        <v>1520</v>
      </c>
      <c r="O598" s="63">
        <v>1435</v>
      </c>
      <c r="P598" s="29">
        <f>ROUND(Tabla15[[#This Row],[sbruto]]-Tabla15[[#This Row],[sneto]]-Tabla15[[#This Row],[ISR]]-Tabla15[[#This Row],[SFS]]-Tabla15[[#This Row],[AFP]],2)</f>
        <v>26381.81</v>
      </c>
      <c r="Q598" s="63">
        <v>18809.189999999999</v>
      </c>
      <c r="R598" s="53" t="str">
        <f>_xlfn.XLOOKUP(Tabla15[[#This Row],[cedula]],Tabla8[Numero Documento],Tabla8[Gen])</f>
        <v>M</v>
      </c>
      <c r="S598" s="53" t="str">
        <f>_xlfn.XLOOKUP(Tabla15[[#This Row],[cedula]],Tabla8[Numero Documento],Tabla8[Lugar Designado Codigo])</f>
        <v>01.83.03.03</v>
      </c>
    </row>
    <row r="599" spans="1:19">
      <c r="A599" s="53" t="s">
        <v>3049</v>
      </c>
      <c r="B599" s="53" t="s">
        <v>2299</v>
      </c>
      <c r="C599" s="53" t="s">
        <v>3087</v>
      </c>
      <c r="D599" s="53" t="str">
        <f>Tabla15[[#This Row],[cedula]]&amp;Tabla15[[#This Row],[prog]]&amp;LEFT(Tabla15[[#This Row],[tipo]],3)</f>
        <v>0010261337911FIJ</v>
      </c>
      <c r="E599" s="53" t="s">
        <v>617</v>
      </c>
      <c r="F599" s="53" t="s">
        <v>259</v>
      </c>
      <c r="G599" s="53" t="str">
        <f>_xlfn.XLOOKUP(Tabla15[[#This Row],[cedula]],Tabla8[Numero Documento],Tabla8[Lugar Designado])</f>
        <v>DIRECCION NACIONAL DE PATRIMONIO MONUMENTAL</v>
      </c>
      <c r="H599" s="53" t="s">
        <v>11</v>
      </c>
      <c r="I599" s="62"/>
      <c r="J599" s="53" t="str">
        <f>_xlfn.XLOOKUP(Tabla15[[#This Row],[cargo]],Tabla612[CARGO],Tabla612[CATEGORIA DEL SERVIDOR],"FIJO")</f>
        <v>FIJO</v>
      </c>
      <c r="K599" s="53" t="str">
        <f>IF(ISTEXT(Tabla15[[#This Row],[CARRERA]]),Tabla15[[#This Row],[CARRERA]],Tabla15[[#This Row],[STATUS]])</f>
        <v>FIJO</v>
      </c>
      <c r="L599" s="63">
        <v>49116</v>
      </c>
      <c r="M599" s="64">
        <v>1729.24</v>
      </c>
      <c r="N599" s="63">
        <v>1493.13</v>
      </c>
      <c r="O599" s="63">
        <v>1409.63</v>
      </c>
      <c r="P599" s="29">
        <f>ROUND(Tabla15[[#This Row],[sbruto]]-Tabla15[[#This Row],[sneto]]-Tabla15[[#This Row],[ISR]]-Tabla15[[#This Row],[SFS]]-Tabla15[[#This Row],[AFP]],2)</f>
        <v>25</v>
      </c>
      <c r="Q599" s="63">
        <v>44459</v>
      </c>
      <c r="R599" s="53" t="str">
        <f>_xlfn.XLOOKUP(Tabla15[[#This Row],[cedula]],Tabla8[Numero Documento],Tabla8[Gen])</f>
        <v>F</v>
      </c>
      <c r="S599" s="53" t="str">
        <f>_xlfn.XLOOKUP(Tabla15[[#This Row],[cedula]],Tabla8[Numero Documento],Tabla8[Lugar Designado Codigo])</f>
        <v>01.83.03.03</v>
      </c>
    </row>
    <row r="600" spans="1:19">
      <c r="A600" s="53" t="s">
        <v>3049</v>
      </c>
      <c r="B600" s="53" t="s">
        <v>1441</v>
      </c>
      <c r="C600" s="53" t="s">
        <v>3087</v>
      </c>
      <c r="D600" s="53" t="str">
        <f>Tabla15[[#This Row],[cedula]]&amp;Tabla15[[#This Row],[prog]]&amp;LEFT(Tabla15[[#This Row],[tipo]],3)</f>
        <v>0010013223211FIJ</v>
      </c>
      <c r="E600" s="53" t="s">
        <v>639</v>
      </c>
      <c r="F600" s="53" t="s">
        <v>30</v>
      </c>
      <c r="G600" s="53" t="str">
        <f>_xlfn.XLOOKUP(Tabla15[[#This Row],[cedula]],Tabla8[Numero Documento],Tabla8[Lugar Designado])</f>
        <v>DIRECCION NACIONAL DE PATRIMONIO MONUMENTAL</v>
      </c>
      <c r="H600" s="53" t="s">
        <v>11</v>
      </c>
      <c r="I600" s="62" t="str">
        <f>_xlfn.XLOOKUP(Tabla15[[#This Row],[cedula]],TCARRERA[CEDULA],TCARRERA[CATEGORIA DEL SERVIDOR],"")</f>
        <v>CARRERA ADMINISTRATIVA</v>
      </c>
      <c r="J600" s="53" t="str">
        <f>_xlfn.XLOOKUP(Tabla15[[#This Row],[cargo]],Tabla612[CARGO],Tabla612[CATEGORIA DEL SERVIDOR],"FIJO")</f>
        <v>ESTATUTO SIMPLIFICADO</v>
      </c>
      <c r="K600" s="53" t="str">
        <f>IF(ISTEXT(Tabla15[[#This Row],[CARRERA]]),Tabla15[[#This Row],[CARRERA]],Tabla15[[#This Row],[STATUS]])</f>
        <v>CARRERA ADMINISTRATIVA</v>
      </c>
      <c r="L600" s="63">
        <v>36000</v>
      </c>
      <c r="M600" s="67">
        <v>0</v>
      </c>
      <c r="N600" s="63">
        <v>1094.4000000000001</v>
      </c>
      <c r="O600" s="63">
        <v>1033.2</v>
      </c>
      <c r="P600" s="29">
        <f>ROUND(Tabla15[[#This Row],[sbruto]]-Tabla15[[#This Row],[sneto]]-Tabla15[[#This Row],[ISR]]-Tabla15[[#This Row],[SFS]]-Tabla15[[#This Row],[AFP]],2)</f>
        <v>1501</v>
      </c>
      <c r="Q600" s="63">
        <v>32371.4</v>
      </c>
      <c r="R600" s="53" t="str">
        <f>_xlfn.XLOOKUP(Tabla15[[#This Row],[cedula]],Tabla8[Numero Documento],Tabla8[Gen])</f>
        <v>M</v>
      </c>
      <c r="S600" s="53" t="str">
        <f>_xlfn.XLOOKUP(Tabla15[[#This Row],[cedula]],Tabla8[Numero Documento],Tabla8[Lugar Designado Codigo])</f>
        <v>01.83.03.03</v>
      </c>
    </row>
    <row r="601" spans="1:19">
      <c r="A601" s="53" t="s">
        <v>3049</v>
      </c>
      <c r="B601" s="53" t="s">
        <v>1412</v>
      </c>
      <c r="C601" s="53" t="s">
        <v>3087</v>
      </c>
      <c r="D601" s="53" t="str">
        <f>Tabla15[[#This Row],[cedula]]&amp;Tabla15[[#This Row],[prog]]&amp;LEFT(Tabla15[[#This Row],[tipo]],3)</f>
        <v>0010986297911FIJ</v>
      </c>
      <c r="E601" s="53" t="s">
        <v>622</v>
      </c>
      <c r="F601" s="53" t="s">
        <v>623</v>
      </c>
      <c r="G601" s="53" t="str">
        <f>_xlfn.XLOOKUP(Tabla15[[#This Row],[cedula]],Tabla8[Numero Documento],Tabla8[Lugar Designado])</f>
        <v>DIRECCION NACIONAL DE PATRIMONIO MONUMENTAL</v>
      </c>
      <c r="H601" s="53" t="s">
        <v>11</v>
      </c>
      <c r="I601" s="62" t="str">
        <f>_xlfn.XLOOKUP(Tabla15[[#This Row],[cedula]],TCARRERA[CEDULA],TCARRERA[CATEGORIA DEL SERVIDOR],"")</f>
        <v>CARRERA ADMINISTRATIVA</v>
      </c>
      <c r="J601" s="53" t="str">
        <f>_xlfn.XLOOKUP(Tabla15[[#This Row],[cargo]],Tabla612[CARGO],Tabla612[CATEGORIA DEL SERVIDOR],"FIJO")</f>
        <v>FIJO</v>
      </c>
      <c r="K601" s="53" t="str">
        <f>IF(ISTEXT(Tabla15[[#This Row],[CARRERA]]),Tabla15[[#This Row],[CARRERA]],Tabla15[[#This Row],[STATUS]])</f>
        <v>CARRERA ADMINISTRATIVA</v>
      </c>
      <c r="L601" s="63">
        <v>35000</v>
      </c>
      <c r="M601" s="65">
        <v>0</v>
      </c>
      <c r="N601" s="63">
        <v>1064</v>
      </c>
      <c r="O601" s="63">
        <v>1004.5</v>
      </c>
      <c r="P601" s="29">
        <f>ROUND(Tabla15[[#This Row],[sbruto]]-Tabla15[[#This Row],[sneto]]-Tabla15[[#This Row],[ISR]]-Tabla15[[#This Row],[SFS]]-Tabla15[[#This Row],[AFP]],2)</f>
        <v>20794</v>
      </c>
      <c r="Q601" s="63">
        <v>12137.5</v>
      </c>
      <c r="R601" s="53" t="str">
        <f>_xlfn.XLOOKUP(Tabla15[[#This Row],[cedula]],Tabla8[Numero Documento],Tabla8[Gen])</f>
        <v>F</v>
      </c>
      <c r="S601" s="53" t="str">
        <f>_xlfn.XLOOKUP(Tabla15[[#This Row],[cedula]],Tabla8[Numero Documento],Tabla8[Lugar Designado Codigo])</f>
        <v>01.83.03.03</v>
      </c>
    </row>
    <row r="602" spans="1:19">
      <c r="A602" s="53" t="s">
        <v>3049</v>
      </c>
      <c r="B602" s="53" t="s">
        <v>1359</v>
      </c>
      <c r="C602" s="53" t="s">
        <v>3087</v>
      </c>
      <c r="D602" s="53" t="str">
        <f>Tabla15[[#This Row],[cedula]]&amp;Tabla15[[#This Row],[prog]]&amp;LEFT(Tabla15[[#This Row],[tipo]],3)</f>
        <v>0010728604911FIJ</v>
      </c>
      <c r="E602" s="53" t="s">
        <v>795</v>
      </c>
      <c r="F602" s="53" t="s">
        <v>796</v>
      </c>
      <c r="G602" s="53" t="str">
        <f>_xlfn.XLOOKUP(Tabla15[[#This Row],[cedula]],Tabla8[Numero Documento],Tabla8[Lugar Designado])</f>
        <v>DIRECCION NACIONAL DE PATRIMONIO MONUMENTAL</v>
      </c>
      <c r="H602" s="53" t="s">
        <v>11</v>
      </c>
      <c r="I602" s="62" t="str">
        <f>_xlfn.XLOOKUP(Tabla15[[#This Row],[cedula]],TCARRERA[CEDULA],TCARRERA[CATEGORIA DEL SERVIDOR],"")</f>
        <v>CARRERA ADMINISTRATIVA</v>
      </c>
      <c r="J602" s="53" t="str">
        <f>_xlfn.XLOOKUP(Tabla15[[#This Row],[cargo]],Tabla612[CARGO],Tabla612[CATEGORIA DEL SERVIDOR],"FIJO")</f>
        <v>FIJO</v>
      </c>
      <c r="K602" s="53" t="str">
        <f>IF(ISTEXT(Tabla15[[#This Row],[CARRERA]]),Tabla15[[#This Row],[CARRERA]],Tabla15[[#This Row],[STATUS]])</f>
        <v>CARRERA ADMINISTRATIVA</v>
      </c>
      <c r="L602" s="63">
        <v>35000</v>
      </c>
      <c r="M602" s="65">
        <v>0</v>
      </c>
      <c r="N602" s="63">
        <v>1064</v>
      </c>
      <c r="O602" s="63">
        <v>1004.5</v>
      </c>
      <c r="P602" s="29">
        <f>ROUND(Tabla15[[#This Row],[sbruto]]-Tabla15[[#This Row],[sneto]]-Tabla15[[#This Row],[ISR]]-Tabla15[[#This Row],[SFS]]-Tabla15[[#This Row],[AFP]],2)</f>
        <v>6248.35</v>
      </c>
      <c r="Q602" s="63">
        <v>26683.15</v>
      </c>
      <c r="R602" s="53" t="str">
        <f>_xlfn.XLOOKUP(Tabla15[[#This Row],[cedula]],Tabla8[Numero Documento],Tabla8[Gen])</f>
        <v>F</v>
      </c>
      <c r="S602" s="53" t="str">
        <f>_xlfn.XLOOKUP(Tabla15[[#This Row],[cedula]],Tabla8[Numero Documento],Tabla8[Lugar Designado Codigo])</f>
        <v>01.83.03.03</v>
      </c>
    </row>
    <row r="603" spans="1:19">
      <c r="A603" s="53" t="s">
        <v>3049</v>
      </c>
      <c r="B603" s="53" t="s">
        <v>2345</v>
      </c>
      <c r="C603" s="53" t="s">
        <v>3087</v>
      </c>
      <c r="D603" s="53" t="str">
        <f>Tabla15[[#This Row],[cedula]]&amp;Tabla15[[#This Row],[prog]]&amp;LEFT(Tabla15[[#This Row],[tipo]],3)</f>
        <v>4022106839411FIJ</v>
      </c>
      <c r="E603" s="53" t="s">
        <v>1819</v>
      </c>
      <c r="F603" s="53" t="s">
        <v>389</v>
      </c>
      <c r="G603" s="53" t="str">
        <f>_xlfn.XLOOKUP(Tabla15[[#This Row],[cedula]],Tabla8[Numero Documento],Tabla8[Lugar Designado])</f>
        <v>DIRECCION NACIONAL DE PATRIMONIO MONUMENTAL</v>
      </c>
      <c r="H603" s="53" t="s">
        <v>11</v>
      </c>
      <c r="I603" s="62"/>
      <c r="J603" s="53" t="str">
        <f>_xlfn.XLOOKUP(Tabla15[[#This Row],[cargo]],Tabla612[CARGO],Tabla612[CATEGORIA DEL SERVIDOR],"FIJO")</f>
        <v>FIJO</v>
      </c>
      <c r="K603" s="53" t="str">
        <f>IF(ISTEXT(Tabla15[[#This Row],[CARRERA]]),Tabla15[[#This Row],[CARRERA]],Tabla15[[#This Row],[STATUS]])</f>
        <v>FIJO</v>
      </c>
      <c r="L603" s="63">
        <v>35000</v>
      </c>
      <c r="M603" s="67">
        <v>0</v>
      </c>
      <c r="N603" s="63">
        <v>1064</v>
      </c>
      <c r="O603" s="63">
        <v>1004.5</v>
      </c>
      <c r="P603" s="29">
        <f>ROUND(Tabla15[[#This Row],[sbruto]]-Tabla15[[#This Row],[sneto]]-Tabla15[[#This Row],[ISR]]-Tabla15[[#This Row],[SFS]]-Tabla15[[#This Row],[AFP]],2)</f>
        <v>25</v>
      </c>
      <c r="Q603" s="63">
        <v>32906.5</v>
      </c>
      <c r="R603" s="53" t="str">
        <f>_xlfn.XLOOKUP(Tabla15[[#This Row],[cedula]],Tabla8[Numero Documento],Tabla8[Gen])</f>
        <v>M</v>
      </c>
      <c r="S603" s="53" t="str">
        <f>_xlfn.XLOOKUP(Tabla15[[#This Row],[cedula]],Tabla8[Numero Documento],Tabla8[Lugar Designado Codigo])</f>
        <v>01.83.03.03</v>
      </c>
    </row>
    <row r="604" spans="1:19">
      <c r="A604" s="53" t="s">
        <v>3049</v>
      </c>
      <c r="B604" s="53" t="s">
        <v>2525</v>
      </c>
      <c r="C604" s="53" t="s">
        <v>3087</v>
      </c>
      <c r="D604" s="53" t="str">
        <f>Tabla15[[#This Row],[cedula]]&amp;Tabla15[[#This Row],[prog]]&amp;LEFT(Tabla15[[#This Row],[tipo]],3)</f>
        <v>0400001791511FIJ</v>
      </c>
      <c r="E604" s="53" t="s">
        <v>1250</v>
      </c>
      <c r="F604" s="53" t="s">
        <v>10</v>
      </c>
      <c r="G604" s="53" t="str">
        <f>_xlfn.XLOOKUP(Tabla15[[#This Row],[cedula]],Tabla8[Numero Documento],Tabla8[Lugar Designado])</f>
        <v>DIRECCION NACIONAL DE PATRIMONIO MONUMENTAL</v>
      </c>
      <c r="H604" s="53" t="s">
        <v>11</v>
      </c>
      <c r="I604" s="62"/>
      <c r="J604" s="53" t="str">
        <f>_xlfn.XLOOKUP(Tabla15[[#This Row],[cargo]],Tabla612[CARGO],Tabla612[CATEGORIA DEL SERVIDOR],"FIJO")</f>
        <v>ESTATUTO SIMPLIFICADO</v>
      </c>
      <c r="K604" s="53" t="str">
        <f>IF(ISTEXT(Tabla15[[#This Row],[CARRERA]]),Tabla15[[#This Row],[CARRERA]],Tabla15[[#This Row],[STATUS]])</f>
        <v>ESTATUTO SIMPLIFICADO</v>
      </c>
      <c r="L604" s="63">
        <v>35000</v>
      </c>
      <c r="M604" s="67">
        <v>0</v>
      </c>
      <c r="N604" s="63">
        <v>1064</v>
      </c>
      <c r="O604" s="63">
        <v>1004.5</v>
      </c>
      <c r="P604" s="29">
        <f>ROUND(Tabla15[[#This Row],[sbruto]]-Tabla15[[#This Row],[sneto]]-Tabla15[[#This Row],[ISR]]-Tabla15[[#This Row],[SFS]]-Tabla15[[#This Row],[AFP]],2)</f>
        <v>25</v>
      </c>
      <c r="Q604" s="63">
        <v>32906.5</v>
      </c>
      <c r="R604" s="53" t="str">
        <f>_xlfn.XLOOKUP(Tabla15[[#This Row],[cedula]],Tabla8[Numero Documento],Tabla8[Gen])</f>
        <v>F</v>
      </c>
      <c r="S604" s="53" t="str">
        <f>_xlfn.XLOOKUP(Tabla15[[#This Row],[cedula]],Tabla8[Numero Documento],Tabla8[Lugar Designado Codigo])</f>
        <v>01.83.03.03</v>
      </c>
    </row>
    <row r="605" spans="1:19">
      <c r="A605" s="53" t="s">
        <v>3049</v>
      </c>
      <c r="B605" s="53" t="s">
        <v>2537</v>
      </c>
      <c r="C605" s="53" t="s">
        <v>3087</v>
      </c>
      <c r="D605" s="53" t="str">
        <f>Tabla15[[#This Row],[cedula]]&amp;Tabla15[[#This Row],[prog]]&amp;LEFT(Tabla15[[#This Row],[tipo]],3)</f>
        <v>0010560523211FIJ</v>
      </c>
      <c r="E605" s="53" t="s">
        <v>670</v>
      </c>
      <c r="F605" s="53" t="s">
        <v>671</v>
      </c>
      <c r="G605" s="53" t="str">
        <f>_xlfn.XLOOKUP(Tabla15[[#This Row],[cedula]],Tabla8[Numero Documento],Tabla8[Lugar Designado])</f>
        <v>DIRECCION NACIONAL DE PATRIMONIO MONUMENTAL</v>
      </c>
      <c r="H605" s="53" t="s">
        <v>11</v>
      </c>
      <c r="I605" s="62"/>
      <c r="J605" s="53" t="str">
        <f>_xlfn.XLOOKUP(Tabla15[[#This Row],[cargo]],Tabla612[CARGO],Tabla612[CATEGORIA DEL SERVIDOR],"FIJO")</f>
        <v>FIJO</v>
      </c>
      <c r="K605" s="53" t="str">
        <f>IF(ISTEXT(Tabla15[[#This Row],[CARRERA]]),Tabla15[[#This Row],[CARRERA]],Tabla15[[#This Row],[STATUS]])</f>
        <v>FIJO</v>
      </c>
      <c r="L605" s="63">
        <v>35000</v>
      </c>
      <c r="M605" s="65">
        <v>0</v>
      </c>
      <c r="N605" s="63">
        <v>1064</v>
      </c>
      <c r="O605" s="63">
        <v>1004.5</v>
      </c>
      <c r="P605" s="29">
        <f>ROUND(Tabla15[[#This Row],[sbruto]]-Tabla15[[#This Row],[sneto]]-Tabla15[[#This Row],[ISR]]-Tabla15[[#This Row],[SFS]]-Tabla15[[#This Row],[AFP]],2)</f>
        <v>375</v>
      </c>
      <c r="Q605" s="63">
        <v>32556.5</v>
      </c>
      <c r="R605" s="53" t="str">
        <f>_xlfn.XLOOKUP(Tabla15[[#This Row],[cedula]],Tabla8[Numero Documento],Tabla8[Gen])</f>
        <v>F</v>
      </c>
      <c r="S605" s="53" t="str">
        <f>_xlfn.XLOOKUP(Tabla15[[#This Row],[cedula]],Tabla8[Numero Documento],Tabla8[Lugar Designado Codigo])</f>
        <v>01.83.03.03</v>
      </c>
    </row>
    <row r="606" spans="1:19">
      <c r="A606" s="53" t="s">
        <v>3049</v>
      </c>
      <c r="B606" s="53" t="s">
        <v>2441</v>
      </c>
      <c r="C606" s="53" t="s">
        <v>3087</v>
      </c>
      <c r="D606" s="53" t="str">
        <f>Tabla15[[#This Row],[cedula]]&amp;Tabla15[[#This Row],[prog]]&amp;LEFT(Tabla15[[#This Row],[tipo]],3)</f>
        <v>0010063752911FIJ</v>
      </c>
      <c r="E606" s="53" t="s">
        <v>646</v>
      </c>
      <c r="F606" s="53" t="s">
        <v>647</v>
      </c>
      <c r="G606" s="53" t="str">
        <f>_xlfn.XLOOKUP(Tabla15[[#This Row],[cedula]],Tabla8[Numero Documento],Tabla8[Lugar Designado])</f>
        <v>DIRECCION NACIONAL DE PATRIMONIO MONUMENTAL</v>
      </c>
      <c r="H606" s="53" t="s">
        <v>11</v>
      </c>
      <c r="I606" s="62"/>
      <c r="J606" s="53" t="str">
        <f>_xlfn.XLOOKUP(Tabla15[[#This Row],[cargo]],Tabla612[CARGO],Tabla612[CATEGORIA DEL SERVIDOR],"FIJO")</f>
        <v>FIJO</v>
      </c>
      <c r="K606" s="53" t="str">
        <f>IF(ISTEXT(Tabla15[[#This Row],[CARRERA]]),Tabla15[[#This Row],[CARRERA]],Tabla15[[#This Row],[STATUS]])</f>
        <v>FIJO</v>
      </c>
      <c r="L606" s="63">
        <v>31500</v>
      </c>
      <c r="M606" s="67">
        <v>0</v>
      </c>
      <c r="N606" s="63">
        <v>957.6</v>
      </c>
      <c r="O606" s="63">
        <v>904.05</v>
      </c>
      <c r="P606" s="29">
        <f>ROUND(Tabla15[[#This Row],[sbruto]]-Tabla15[[#This Row],[sneto]]-Tabla15[[#This Row],[ISR]]-Tabla15[[#This Row],[SFS]]-Tabla15[[#This Row],[AFP]],2)</f>
        <v>25</v>
      </c>
      <c r="Q606" s="63">
        <v>29613.35</v>
      </c>
      <c r="R606" s="53" t="str">
        <f>_xlfn.XLOOKUP(Tabla15[[#This Row],[cedula]],Tabla8[Numero Documento],Tabla8[Gen])</f>
        <v>F</v>
      </c>
      <c r="S606" s="53" t="str">
        <f>_xlfn.XLOOKUP(Tabla15[[#This Row],[cedula]],Tabla8[Numero Documento],Tabla8[Lugar Designado Codigo])</f>
        <v>01.83.03.03</v>
      </c>
    </row>
    <row r="607" spans="1:19">
      <c r="A607" s="53" t="s">
        <v>3049</v>
      </c>
      <c r="B607" s="53" t="s">
        <v>2451</v>
      </c>
      <c r="C607" s="53" t="s">
        <v>3087</v>
      </c>
      <c r="D607" s="53" t="str">
        <f>Tabla15[[#This Row],[cedula]]&amp;Tabla15[[#This Row],[prog]]&amp;LEFT(Tabla15[[#This Row],[tipo]],3)</f>
        <v>0011611101411FIJ</v>
      </c>
      <c r="E607" s="53" t="s">
        <v>3345</v>
      </c>
      <c r="F607" s="53" t="s">
        <v>10</v>
      </c>
      <c r="G607" s="53" t="str">
        <f>_xlfn.XLOOKUP(Tabla15[[#This Row],[cedula]],Tabla8[Numero Documento],Tabla8[Lugar Designado])</f>
        <v>DIRECCION NACIONAL DE PATRIMONIO MONUMENTAL</v>
      </c>
      <c r="H607" s="53" t="s">
        <v>11</v>
      </c>
      <c r="I607" s="62"/>
      <c r="J607" s="53" t="str">
        <f>_xlfn.XLOOKUP(Tabla15[[#This Row],[cargo]],Tabla612[CARGO],Tabla612[CATEGORIA DEL SERVIDOR],"FIJO")</f>
        <v>ESTATUTO SIMPLIFICADO</v>
      </c>
      <c r="K607" s="53" t="str">
        <f>IF(ISTEXT(Tabla15[[#This Row],[CARRERA]]),Tabla15[[#This Row],[CARRERA]],Tabla15[[#This Row],[STATUS]])</f>
        <v>ESTATUTO SIMPLIFICADO</v>
      </c>
      <c r="L607" s="63">
        <v>31500</v>
      </c>
      <c r="M607" s="65">
        <v>0</v>
      </c>
      <c r="N607" s="63">
        <v>957.6</v>
      </c>
      <c r="O607" s="63">
        <v>904.05</v>
      </c>
      <c r="P607" s="29">
        <f>ROUND(Tabla15[[#This Row],[sbruto]]-Tabla15[[#This Row],[sneto]]-Tabla15[[#This Row],[ISR]]-Tabla15[[#This Row],[SFS]]-Tabla15[[#This Row],[AFP]],2)</f>
        <v>1021</v>
      </c>
      <c r="Q607" s="63">
        <v>28617.35</v>
      </c>
      <c r="R607" s="53" t="str">
        <f>_xlfn.XLOOKUP(Tabla15[[#This Row],[cedula]],Tabla8[Numero Documento],Tabla8[Gen])</f>
        <v>F</v>
      </c>
      <c r="S607" s="53" t="str">
        <f>_xlfn.XLOOKUP(Tabla15[[#This Row],[cedula]],Tabla8[Numero Documento],Tabla8[Lugar Designado Codigo])</f>
        <v>01.83.03.03</v>
      </c>
    </row>
    <row r="608" spans="1:19">
      <c r="A608" s="53" t="s">
        <v>3049</v>
      </c>
      <c r="B608" s="53" t="s">
        <v>2503</v>
      </c>
      <c r="C608" s="53" t="s">
        <v>3087</v>
      </c>
      <c r="D608" s="53" t="str">
        <f>Tabla15[[#This Row],[cedula]]&amp;Tabla15[[#This Row],[prog]]&amp;LEFT(Tabla15[[#This Row],[tipo]],3)</f>
        <v>0010163195011FIJ</v>
      </c>
      <c r="E608" s="53" t="s">
        <v>665</v>
      </c>
      <c r="F608" s="53" t="s">
        <v>239</v>
      </c>
      <c r="G608" s="53" t="str">
        <f>_xlfn.XLOOKUP(Tabla15[[#This Row],[cedula]],Tabla8[Numero Documento],Tabla8[Lugar Designado])</f>
        <v>DIRECCION NACIONAL DE PATRIMONIO MONUMENTAL</v>
      </c>
      <c r="H608" s="53" t="s">
        <v>11</v>
      </c>
      <c r="I608" s="62"/>
      <c r="J608" s="53" t="str">
        <f>_xlfn.XLOOKUP(Tabla15[[#This Row],[cargo]],Tabla612[CARGO],Tabla612[CATEGORIA DEL SERVIDOR],"FIJO")</f>
        <v>FIJO</v>
      </c>
      <c r="K608" s="53" t="str">
        <f>IF(ISTEXT(Tabla15[[#This Row],[CARRERA]]),Tabla15[[#This Row],[CARRERA]],Tabla15[[#This Row],[STATUS]])</f>
        <v>FIJO</v>
      </c>
      <c r="L608" s="63">
        <v>31500</v>
      </c>
      <c r="M608" s="66">
        <v>0</v>
      </c>
      <c r="N608" s="63">
        <v>957.6</v>
      </c>
      <c r="O608" s="63">
        <v>904.05</v>
      </c>
      <c r="P608" s="29">
        <f>ROUND(Tabla15[[#This Row],[sbruto]]-Tabla15[[#This Row],[sneto]]-Tabla15[[#This Row],[ISR]]-Tabla15[[#This Row],[SFS]]-Tabla15[[#This Row],[AFP]],2)</f>
        <v>1366</v>
      </c>
      <c r="Q608" s="63">
        <v>28272.35</v>
      </c>
      <c r="R608" s="53" t="str">
        <f>_xlfn.XLOOKUP(Tabla15[[#This Row],[cedula]],Tabla8[Numero Documento],Tabla8[Gen])</f>
        <v>M</v>
      </c>
      <c r="S608" s="53" t="str">
        <f>_xlfn.XLOOKUP(Tabla15[[#This Row],[cedula]],Tabla8[Numero Documento],Tabla8[Lugar Designado Codigo])</f>
        <v>01.83.03.03</v>
      </c>
    </row>
    <row r="609" spans="1:19">
      <c r="A609" s="53" t="s">
        <v>3049</v>
      </c>
      <c r="B609" s="53" t="s">
        <v>2358</v>
      </c>
      <c r="C609" s="53" t="s">
        <v>3087</v>
      </c>
      <c r="D609" s="53" t="str">
        <f>Tabla15[[#This Row],[cedula]]&amp;Tabla15[[#This Row],[prog]]&amp;LEFT(Tabla15[[#This Row],[tipo]],3)</f>
        <v>0400013902411FIJ</v>
      </c>
      <c r="E609" s="53" t="s">
        <v>1243</v>
      </c>
      <c r="F609" s="53" t="s">
        <v>67</v>
      </c>
      <c r="G609" s="53" t="str">
        <f>_xlfn.XLOOKUP(Tabla15[[#This Row],[cedula]],Tabla8[Numero Documento],Tabla8[Lugar Designado])</f>
        <v>DIRECCION NACIONAL DE PATRIMONIO MONUMENTAL</v>
      </c>
      <c r="H609" s="53" t="s">
        <v>11</v>
      </c>
      <c r="I609" s="62"/>
      <c r="J609" s="53" t="str">
        <f>_xlfn.XLOOKUP(Tabla15[[#This Row],[cargo]],Tabla612[CARGO],Tabla612[CATEGORIA DEL SERVIDOR],"FIJO")</f>
        <v>FIJO</v>
      </c>
      <c r="K609" s="53" t="str">
        <f>IF(ISTEXT(Tabla15[[#This Row],[CARRERA]]),Tabla15[[#This Row],[CARRERA]],Tabla15[[#This Row],[STATUS]])</f>
        <v>FIJO</v>
      </c>
      <c r="L609" s="63">
        <v>30000</v>
      </c>
      <c r="M609" s="65">
        <v>0</v>
      </c>
      <c r="N609" s="63">
        <v>912</v>
      </c>
      <c r="O609" s="63">
        <v>861</v>
      </c>
      <c r="P609" s="29">
        <f>ROUND(Tabla15[[#This Row],[sbruto]]-Tabla15[[#This Row],[sneto]]-Tabla15[[#This Row],[ISR]]-Tabla15[[#This Row],[SFS]]-Tabla15[[#This Row],[AFP]],2)</f>
        <v>25</v>
      </c>
      <c r="Q609" s="63">
        <v>28202</v>
      </c>
      <c r="R609" s="53" t="str">
        <f>_xlfn.XLOOKUP(Tabla15[[#This Row],[cedula]],Tabla8[Numero Documento],Tabla8[Gen])</f>
        <v>M</v>
      </c>
      <c r="S609" s="53" t="str">
        <f>_xlfn.XLOOKUP(Tabla15[[#This Row],[cedula]],Tabla8[Numero Documento],Tabla8[Lugar Designado Codigo])</f>
        <v>01.83.03.03</v>
      </c>
    </row>
    <row r="610" spans="1:19">
      <c r="A610" s="53" t="s">
        <v>3049</v>
      </c>
      <c r="B610" s="53" t="s">
        <v>2393</v>
      </c>
      <c r="C610" s="53" t="s">
        <v>3087</v>
      </c>
      <c r="D610" s="53" t="str">
        <f>Tabla15[[#This Row],[cedula]]&amp;Tabla15[[#This Row],[prog]]&amp;LEFT(Tabla15[[#This Row],[tipo]],3)</f>
        <v>0011097539811FIJ</v>
      </c>
      <c r="E610" s="53" t="s">
        <v>638</v>
      </c>
      <c r="F610" s="53" t="s">
        <v>133</v>
      </c>
      <c r="G610" s="53" t="str">
        <f>_xlfn.XLOOKUP(Tabla15[[#This Row],[cedula]],Tabla8[Numero Documento],Tabla8[Lugar Designado])</f>
        <v>DIRECCION NACIONAL DE PATRIMONIO MONUMENTAL</v>
      </c>
      <c r="H610" s="53" t="s">
        <v>11</v>
      </c>
      <c r="I610" s="62"/>
      <c r="J610" s="53" t="str">
        <f>_xlfn.XLOOKUP(Tabla15[[#This Row],[cargo]],Tabla612[CARGO],Tabla612[CATEGORIA DEL SERVIDOR],"FIJO")</f>
        <v>ESTATUTO SIMPLIFICADO</v>
      </c>
      <c r="K610" s="53" t="str">
        <f>IF(ISTEXT(Tabla15[[#This Row],[CARRERA]]),Tabla15[[#This Row],[CARRERA]],Tabla15[[#This Row],[STATUS]])</f>
        <v>ESTATUTO SIMPLIFICADO</v>
      </c>
      <c r="L610" s="63">
        <v>30000</v>
      </c>
      <c r="M610" s="65">
        <v>0</v>
      </c>
      <c r="N610" s="63">
        <v>912</v>
      </c>
      <c r="O610" s="63">
        <v>861</v>
      </c>
      <c r="P610" s="29">
        <f>ROUND(Tabla15[[#This Row],[sbruto]]-Tabla15[[#This Row],[sneto]]-Tabla15[[#This Row],[ISR]]-Tabla15[[#This Row],[SFS]]-Tabla15[[#This Row],[AFP]],2)</f>
        <v>14512.5</v>
      </c>
      <c r="Q610" s="63">
        <v>13714.5</v>
      </c>
      <c r="R610" s="53" t="str">
        <f>_xlfn.XLOOKUP(Tabla15[[#This Row],[cedula]],Tabla8[Numero Documento],Tabla8[Gen])</f>
        <v>M</v>
      </c>
      <c r="S610" s="53" t="str">
        <f>_xlfn.XLOOKUP(Tabla15[[#This Row],[cedula]],Tabla8[Numero Documento],Tabla8[Lugar Designado Codigo])</f>
        <v>01.83.03.03</v>
      </c>
    </row>
    <row r="611" spans="1:19">
      <c r="A611" s="53" t="s">
        <v>3049</v>
      </c>
      <c r="B611" s="53" t="s">
        <v>2504</v>
      </c>
      <c r="C611" s="53" t="s">
        <v>3087</v>
      </c>
      <c r="D611" s="53" t="str">
        <f>Tabla15[[#This Row],[cedula]]&amp;Tabla15[[#This Row],[prog]]&amp;LEFT(Tabla15[[#This Row],[tipo]],3)</f>
        <v>0400001570311FIJ</v>
      </c>
      <c r="E611" s="53" t="s">
        <v>666</v>
      </c>
      <c r="F611" s="53" t="s">
        <v>95</v>
      </c>
      <c r="G611" s="53" t="str">
        <f>_xlfn.XLOOKUP(Tabla15[[#This Row],[cedula]],Tabla8[Numero Documento],Tabla8[Lugar Designado])</f>
        <v>DIRECCION NACIONAL DE PATRIMONIO MONUMENTAL</v>
      </c>
      <c r="H611" s="53" t="s">
        <v>11</v>
      </c>
      <c r="I611" s="62"/>
      <c r="J611" s="53" t="str">
        <f>_xlfn.XLOOKUP(Tabla15[[#This Row],[cargo]],Tabla612[CARGO],Tabla612[CATEGORIA DEL SERVIDOR],"FIJO")</f>
        <v>ESTATUTO SIMPLIFICADO</v>
      </c>
      <c r="K611" s="53" t="str">
        <f>IF(ISTEXT(Tabla15[[#This Row],[CARRERA]]),Tabla15[[#This Row],[CARRERA]],Tabla15[[#This Row],[STATUS]])</f>
        <v>ESTATUTO SIMPLIFICADO</v>
      </c>
      <c r="L611" s="63">
        <v>30000</v>
      </c>
      <c r="M611" s="65">
        <v>0</v>
      </c>
      <c r="N611" s="63">
        <v>912</v>
      </c>
      <c r="O611" s="63">
        <v>861</v>
      </c>
      <c r="P611" s="29">
        <f>ROUND(Tabla15[[#This Row],[sbruto]]-Tabla15[[#This Row],[sneto]]-Tabla15[[#This Row],[ISR]]-Tabla15[[#This Row],[SFS]]-Tabla15[[#This Row],[AFP]],2)</f>
        <v>1071</v>
      </c>
      <c r="Q611" s="63">
        <v>27156</v>
      </c>
      <c r="R611" s="53" t="str">
        <f>_xlfn.XLOOKUP(Tabla15[[#This Row],[cedula]],Tabla8[Numero Documento],Tabla8[Gen])</f>
        <v>M</v>
      </c>
      <c r="S611" s="53" t="str">
        <f>_xlfn.XLOOKUP(Tabla15[[#This Row],[cedula]],Tabla8[Numero Documento],Tabla8[Lugar Designado Codigo])</f>
        <v>01.83.03.03</v>
      </c>
    </row>
    <row r="612" spans="1:19">
      <c r="A612" s="53" t="s">
        <v>3049</v>
      </c>
      <c r="B612" s="53" t="s">
        <v>1429</v>
      </c>
      <c r="C612" s="53" t="s">
        <v>3087</v>
      </c>
      <c r="D612" s="53" t="str">
        <f>Tabla15[[#This Row],[cedula]]&amp;Tabla15[[#This Row],[prog]]&amp;LEFT(Tabla15[[#This Row],[tipo]],3)</f>
        <v>0010941584411FIJ</v>
      </c>
      <c r="E612" s="53" t="s">
        <v>629</v>
      </c>
      <c r="F612" s="53" t="s">
        <v>42</v>
      </c>
      <c r="G612" s="53" t="str">
        <f>_xlfn.XLOOKUP(Tabla15[[#This Row],[cedula]],Tabla8[Numero Documento],Tabla8[Lugar Designado])</f>
        <v>DIRECCION NACIONAL DE PATRIMONIO MONUMENTAL</v>
      </c>
      <c r="H612" s="53" t="s">
        <v>11</v>
      </c>
      <c r="I612" s="62" t="str">
        <f>_xlfn.XLOOKUP(Tabla15[[#This Row],[cedula]],TCARRERA[CEDULA],TCARRERA[CATEGORIA DEL SERVIDOR],"")</f>
        <v>CARRERA ADMINISTRATIVA</v>
      </c>
      <c r="J612" s="53" t="str">
        <f>_xlfn.XLOOKUP(Tabla15[[#This Row],[cargo]],Tabla612[CARGO],Tabla612[CATEGORIA DEL SERVIDOR],"FIJO")</f>
        <v>ESTATUTO SIMPLIFICADO</v>
      </c>
      <c r="K612" s="53" t="str">
        <f>IF(ISTEXT(Tabla15[[#This Row],[CARRERA]]),Tabla15[[#This Row],[CARRERA]],Tabla15[[#This Row],[STATUS]])</f>
        <v>CARRERA ADMINISTRATIVA</v>
      </c>
      <c r="L612" s="63">
        <v>26250</v>
      </c>
      <c r="M612" s="65">
        <v>0</v>
      </c>
      <c r="N612" s="63">
        <v>798</v>
      </c>
      <c r="O612" s="63">
        <v>753.38</v>
      </c>
      <c r="P612" s="29">
        <f>ROUND(Tabla15[[#This Row],[sbruto]]-Tabla15[[#This Row],[sneto]]-Tabla15[[#This Row],[ISR]]-Tabla15[[#This Row],[SFS]]-Tabla15[[#This Row],[AFP]],2)</f>
        <v>11387.64</v>
      </c>
      <c r="Q612" s="63">
        <v>13310.98</v>
      </c>
      <c r="R612" s="53" t="str">
        <f>_xlfn.XLOOKUP(Tabla15[[#This Row],[cedula]],Tabla8[Numero Documento],Tabla8[Gen])</f>
        <v>M</v>
      </c>
      <c r="S612" s="53" t="str">
        <f>_xlfn.XLOOKUP(Tabla15[[#This Row],[cedula]],Tabla8[Numero Documento],Tabla8[Lugar Designado Codigo])</f>
        <v>01.83.03.03</v>
      </c>
    </row>
    <row r="613" spans="1:19">
      <c r="A613" s="53" t="s">
        <v>3049</v>
      </c>
      <c r="B613" s="53" t="s">
        <v>1502</v>
      </c>
      <c r="C613" s="53" t="s">
        <v>3087</v>
      </c>
      <c r="D613" s="53" t="str">
        <f>Tabla15[[#This Row],[cedula]]&amp;Tabla15[[#This Row],[prog]]&amp;LEFT(Tabla15[[#This Row],[tipo]],3)</f>
        <v>0011474266111FIJ</v>
      </c>
      <c r="E613" s="53" t="s">
        <v>141</v>
      </c>
      <c r="F613" s="53" t="s">
        <v>142</v>
      </c>
      <c r="G613" s="53" t="str">
        <f>_xlfn.XLOOKUP(Tabla15[[#This Row],[cedula]],Tabla8[Numero Documento],Tabla8[Lugar Designado])</f>
        <v>DIRECCION NACIONAL DE PATRIMONIO MONUMENTAL</v>
      </c>
      <c r="H613" s="53" t="s">
        <v>11</v>
      </c>
      <c r="I613" s="62" t="str">
        <f>_xlfn.XLOOKUP(Tabla15[[#This Row],[cedula]],TCARRERA[CEDULA],TCARRERA[CATEGORIA DEL SERVIDOR],"")</f>
        <v>CARRERA ADMINISTRATIVA</v>
      </c>
      <c r="J613" s="53" t="str">
        <f>_xlfn.XLOOKUP(Tabla15[[#This Row],[cargo]],Tabla612[CARGO],Tabla612[CATEGORIA DEL SERVIDOR],"FIJO")</f>
        <v>FIJO</v>
      </c>
      <c r="K613" s="53" t="str">
        <f>IF(ISTEXT(Tabla15[[#This Row],[CARRERA]]),Tabla15[[#This Row],[CARRERA]],Tabla15[[#This Row],[STATUS]])</f>
        <v>CARRERA ADMINISTRATIVA</v>
      </c>
      <c r="L613" s="63">
        <v>26250</v>
      </c>
      <c r="M613" s="67">
        <v>0</v>
      </c>
      <c r="N613" s="63">
        <v>798</v>
      </c>
      <c r="O613" s="63">
        <v>753.38</v>
      </c>
      <c r="P613" s="29">
        <f>ROUND(Tabla15[[#This Row],[sbruto]]-Tabla15[[#This Row],[sneto]]-Tabla15[[#This Row],[ISR]]-Tabla15[[#This Row],[SFS]]-Tabla15[[#This Row],[AFP]],2)</f>
        <v>3333.5</v>
      </c>
      <c r="Q613" s="63">
        <v>21365.119999999999</v>
      </c>
      <c r="R613" s="53" t="str">
        <f>_xlfn.XLOOKUP(Tabla15[[#This Row],[cedula]],Tabla8[Numero Documento],Tabla8[Gen])</f>
        <v>F</v>
      </c>
      <c r="S613" s="53" t="str">
        <f>_xlfn.XLOOKUP(Tabla15[[#This Row],[cedula]],Tabla8[Numero Documento],Tabla8[Lugar Designado Codigo])</f>
        <v>01.83.03.03</v>
      </c>
    </row>
    <row r="614" spans="1:19">
      <c r="A614" s="53" t="s">
        <v>3049</v>
      </c>
      <c r="B614" s="53" t="s">
        <v>2452</v>
      </c>
      <c r="C614" s="53" t="s">
        <v>3087</v>
      </c>
      <c r="D614" s="53" t="str">
        <f>Tabla15[[#This Row],[cedula]]&amp;Tabla15[[#This Row],[prog]]&amp;LEFT(Tabla15[[#This Row],[tipo]],3)</f>
        <v>0370082513011FIJ</v>
      </c>
      <c r="E614" s="53" t="s">
        <v>652</v>
      </c>
      <c r="F614" s="53" t="s">
        <v>10</v>
      </c>
      <c r="G614" s="53" t="str">
        <f>_xlfn.XLOOKUP(Tabla15[[#This Row],[cedula]],Tabla8[Numero Documento],Tabla8[Lugar Designado])</f>
        <v>DIRECCION NACIONAL DE PATRIMONIO MONUMENTAL</v>
      </c>
      <c r="H614" s="53" t="s">
        <v>11</v>
      </c>
      <c r="I614" s="62"/>
      <c r="J614" s="53" t="str">
        <f>_xlfn.XLOOKUP(Tabla15[[#This Row],[cargo]],Tabla612[CARGO],Tabla612[CATEGORIA DEL SERVIDOR],"FIJO")</f>
        <v>ESTATUTO SIMPLIFICADO</v>
      </c>
      <c r="K614" s="53" t="str">
        <f>IF(ISTEXT(Tabla15[[#This Row],[CARRERA]]),Tabla15[[#This Row],[CARRERA]],Tabla15[[#This Row],[STATUS]])</f>
        <v>ESTATUTO SIMPLIFICADO</v>
      </c>
      <c r="L614" s="63">
        <v>26250</v>
      </c>
      <c r="M614" s="65">
        <v>0</v>
      </c>
      <c r="N614" s="63">
        <v>798</v>
      </c>
      <c r="O614" s="63">
        <v>753.38</v>
      </c>
      <c r="P614" s="29">
        <f>ROUND(Tabla15[[#This Row],[sbruto]]-Tabla15[[#This Row],[sneto]]-Tabla15[[#This Row],[ISR]]-Tabla15[[#This Row],[SFS]]-Tabla15[[#This Row],[AFP]],2)</f>
        <v>325</v>
      </c>
      <c r="Q614" s="63">
        <v>24373.62</v>
      </c>
      <c r="R614" s="53" t="str">
        <f>_xlfn.XLOOKUP(Tabla15[[#This Row],[cedula]],Tabla8[Numero Documento],Tabla8[Gen])</f>
        <v>F</v>
      </c>
      <c r="S614" s="53" t="str">
        <f>_xlfn.XLOOKUP(Tabla15[[#This Row],[cedula]],Tabla8[Numero Documento],Tabla8[Lugar Designado Codigo])</f>
        <v>01.83.03.03</v>
      </c>
    </row>
    <row r="615" spans="1:19">
      <c r="A615" s="53" t="s">
        <v>3049</v>
      </c>
      <c r="B615" s="53" t="s">
        <v>2509</v>
      </c>
      <c r="C615" s="53" t="s">
        <v>3087</v>
      </c>
      <c r="D615" s="53" t="str">
        <f>Tabla15[[#This Row],[cedula]]&amp;Tabla15[[#This Row],[prog]]&amp;LEFT(Tabla15[[#This Row],[tipo]],3)</f>
        <v>0420005170611FIJ</v>
      </c>
      <c r="E615" s="53" t="s">
        <v>1787</v>
      </c>
      <c r="F615" s="53" t="s">
        <v>434</v>
      </c>
      <c r="G615" s="53" t="str">
        <f>_xlfn.XLOOKUP(Tabla15[[#This Row],[cedula]],Tabla8[Numero Documento],Tabla8[Lugar Designado])</f>
        <v>DIRECCION NACIONAL DE PATRIMONIO MONUMENTAL</v>
      </c>
      <c r="H615" s="53" t="s">
        <v>11</v>
      </c>
      <c r="I615" s="62"/>
      <c r="J615" s="53" t="str">
        <f>_xlfn.XLOOKUP(Tabla15[[#This Row],[cargo]],Tabla612[CARGO],Tabla612[CATEGORIA DEL SERVIDOR],"FIJO")</f>
        <v>FIJO</v>
      </c>
      <c r="K615" s="53" t="str">
        <f>IF(ISTEXT(Tabla15[[#This Row],[CARRERA]]),Tabla15[[#This Row],[CARRERA]],Tabla15[[#This Row],[STATUS]])</f>
        <v>FIJO</v>
      </c>
      <c r="L615" s="63">
        <v>26250</v>
      </c>
      <c r="M615" s="65">
        <v>0</v>
      </c>
      <c r="N615" s="63">
        <v>798</v>
      </c>
      <c r="O615" s="63">
        <v>753.38</v>
      </c>
      <c r="P615" s="29">
        <f>ROUND(Tabla15[[#This Row],[sbruto]]-Tabla15[[#This Row],[sneto]]-Tabla15[[#This Row],[ISR]]-Tabla15[[#This Row],[SFS]]-Tabla15[[#This Row],[AFP]],2)</f>
        <v>4871</v>
      </c>
      <c r="Q615" s="63">
        <v>19827.62</v>
      </c>
      <c r="R615" s="53" t="str">
        <f>_xlfn.XLOOKUP(Tabla15[[#This Row],[cedula]],Tabla8[Numero Documento],Tabla8[Gen])</f>
        <v>M</v>
      </c>
      <c r="S615" s="53" t="str">
        <f>_xlfn.XLOOKUP(Tabla15[[#This Row],[cedula]],Tabla8[Numero Documento],Tabla8[Lugar Designado Codigo])</f>
        <v>01.83.03.03</v>
      </c>
    </row>
    <row r="616" spans="1:19">
      <c r="A616" s="53" t="s">
        <v>3049</v>
      </c>
      <c r="B616" s="53" t="s">
        <v>2533</v>
      </c>
      <c r="C616" s="53" t="s">
        <v>3087</v>
      </c>
      <c r="D616" s="53" t="str">
        <f>Tabla15[[#This Row],[cedula]]&amp;Tabla15[[#This Row],[prog]]&amp;LEFT(Tabla15[[#This Row],[tipo]],3)</f>
        <v>0011761919711FIJ</v>
      </c>
      <c r="E616" s="53" t="s">
        <v>1759</v>
      </c>
      <c r="F616" s="53" t="s">
        <v>10</v>
      </c>
      <c r="G616" s="53" t="str">
        <f>_xlfn.XLOOKUP(Tabla15[[#This Row],[cedula]],Tabla8[Numero Documento],Tabla8[Lugar Designado])</f>
        <v>DIRECCION NACIONAL DE PATRIMONIO MONUMENTAL</v>
      </c>
      <c r="H616" s="53" t="s">
        <v>11</v>
      </c>
      <c r="I616" s="62"/>
      <c r="J616" s="53" t="str">
        <f>_xlfn.XLOOKUP(Tabla15[[#This Row],[cargo]],Tabla612[CARGO],Tabla612[CATEGORIA DEL SERVIDOR],"FIJO")</f>
        <v>ESTATUTO SIMPLIFICADO</v>
      </c>
      <c r="K616" s="53" t="str">
        <f>IF(ISTEXT(Tabla15[[#This Row],[CARRERA]]),Tabla15[[#This Row],[CARRERA]],Tabla15[[#This Row],[STATUS]])</f>
        <v>ESTATUTO SIMPLIFICADO</v>
      </c>
      <c r="L616" s="63">
        <v>26250</v>
      </c>
      <c r="M616" s="66">
        <v>0</v>
      </c>
      <c r="N616" s="63">
        <v>798</v>
      </c>
      <c r="O616" s="63">
        <v>753.38</v>
      </c>
      <c r="P616" s="29">
        <f>ROUND(Tabla15[[#This Row],[sbruto]]-Tabla15[[#This Row],[sneto]]-Tabla15[[#This Row],[ISR]]-Tabla15[[#This Row],[SFS]]-Tabla15[[#This Row],[AFP]],2)</f>
        <v>1071</v>
      </c>
      <c r="Q616" s="63">
        <v>23627.62</v>
      </c>
      <c r="R616" s="53" t="str">
        <f>_xlfn.XLOOKUP(Tabla15[[#This Row],[cedula]],Tabla8[Numero Documento],Tabla8[Gen])</f>
        <v>F</v>
      </c>
      <c r="S616" s="53" t="str">
        <f>_xlfn.XLOOKUP(Tabla15[[#This Row],[cedula]],Tabla8[Numero Documento],Tabla8[Lugar Designado Codigo])</f>
        <v>01.83.03.03</v>
      </c>
    </row>
    <row r="617" spans="1:19">
      <c r="A617" s="53" t="s">
        <v>3049</v>
      </c>
      <c r="B617" s="53" t="s">
        <v>2339</v>
      </c>
      <c r="C617" s="53" t="s">
        <v>3087</v>
      </c>
      <c r="D617" s="53" t="str">
        <f>Tabla15[[#This Row],[cedula]]&amp;Tabla15[[#This Row],[prog]]&amp;LEFT(Tabla15[[#This Row],[tipo]],3)</f>
        <v>0400001792311FIJ</v>
      </c>
      <c r="E617" s="53" t="s">
        <v>1241</v>
      </c>
      <c r="F617" s="53" t="s">
        <v>434</v>
      </c>
      <c r="G617" s="53" t="str">
        <f>_xlfn.XLOOKUP(Tabla15[[#This Row],[cedula]],Tabla8[Numero Documento],Tabla8[Lugar Designado])</f>
        <v>DIRECCION NACIONAL DE PATRIMONIO MONUMENTAL</v>
      </c>
      <c r="H617" s="53" t="s">
        <v>11</v>
      </c>
      <c r="I617" s="62"/>
      <c r="J617" s="53" t="str">
        <f>_xlfn.XLOOKUP(Tabla15[[#This Row],[cargo]],Tabla612[CARGO],Tabla612[CATEGORIA DEL SERVIDOR],"FIJO")</f>
        <v>FIJO</v>
      </c>
      <c r="K617" s="53" t="str">
        <f>IF(ISTEXT(Tabla15[[#This Row],[CARRERA]]),Tabla15[[#This Row],[CARRERA]],Tabla15[[#This Row],[STATUS]])</f>
        <v>FIJO</v>
      </c>
      <c r="L617" s="63">
        <v>25000</v>
      </c>
      <c r="M617" s="66">
        <v>0</v>
      </c>
      <c r="N617" s="63">
        <v>760</v>
      </c>
      <c r="O617" s="63">
        <v>717.5</v>
      </c>
      <c r="P617" s="29">
        <f>ROUND(Tabla15[[#This Row],[sbruto]]-Tabla15[[#This Row],[sneto]]-Tabla15[[#This Row],[ISR]]-Tabla15[[#This Row],[SFS]]-Tabla15[[#This Row],[AFP]],2)</f>
        <v>25</v>
      </c>
      <c r="Q617" s="63">
        <v>23497.5</v>
      </c>
      <c r="R617" s="53" t="str">
        <f>_xlfn.XLOOKUP(Tabla15[[#This Row],[cedula]],Tabla8[Numero Documento],Tabla8[Gen])</f>
        <v>M</v>
      </c>
      <c r="S617" s="53" t="str">
        <f>_xlfn.XLOOKUP(Tabla15[[#This Row],[cedula]],Tabla8[Numero Documento],Tabla8[Lugar Designado Codigo])</f>
        <v>01.83.03.03</v>
      </c>
    </row>
    <row r="618" spans="1:19">
      <c r="A618" s="53" t="s">
        <v>3049</v>
      </c>
      <c r="B618" s="53" t="s">
        <v>2351</v>
      </c>
      <c r="C618" s="53" t="s">
        <v>3087</v>
      </c>
      <c r="D618" s="53" t="str">
        <f>Tabla15[[#This Row],[cedula]]&amp;Tabla15[[#This Row],[prog]]&amp;LEFT(Tabla15[[#This Row],[tipo]],3)</f>
        <v>4022078042911FIJ</v>
      </c>
      <c r="E618" s="53" t="s">
        <v>1053</v>
      </c>
      <c r="F618" s="53" t="s">
        <v>389</v>
      </c>
      <c r="G618" s="53" t="str">
        <f>_xlfn.XLOOKUP(Tabla15[[#This Row],[cedula]],Tabla8[Numero Documento],Tabla8[Lugar Designado])</f>
        <v>DIRECCION NACIONAL DE PATRIMONIO MONUMENTAL</v>
      </c>
      <c r="H618" s="53" t="s">
        <v>11</v>
      </c>
      <c r="I618" s="62"/>
      <c r="J618" s="53" t="str">
        <f>_xlfn.XLOOKUP(Tabla15[[#This Row],[cargo]],Tabla612[CARGO],Tabla612[CATEGORIA DEL SERVIDOR],"FIJO")</f>
        <v>FIJO</v>
      </c>
      <c r="K618" s="53" t="str">
        <f>IF(ISTEXT(Tabla15[[#This Row],[CARRERA]]),Tabla15[[#This Row],[CARRERA]],Tabla15[[#This Row],[STATUS]])</f>
        <v>FIJO</v>
      </c>
      <c r="L618" s="63">
        <v>25000</v>
      </c>
      <c r="M618" s="66">
        <v>0</v>
      </c>
      <c r="N618" s="63">
        <v>760</v>
      </c>
      <c r="O618" s="63">
        <v>717.5</v>
      </c>
      <c r="P618" s="29">
        <f>ROUND(Tabla15[[#This Row],[sbruto]]-Tabla15[[#This Row],[sneto]]-Tabla15[[#This Row],[ISR]]-Tabla15[[#This Row],[SFS]]-Tabla15[[#This Row],[AFP]],2)</f>
        <v>25</v>
      </c>
      <c r="Q618" s="63">
        <v>23497.5</v>
      </c>
      <c r="R618" s="53" t="str">
        <f>_xlfn.XLOOKUP(Tabla15[[#This Row],[cedula]],Tabla8[Numero Documento],Tabla8[Gen])</f>
        <v>M</v>
      </c>
      <c r="S618" s="53" t="str">
        <f>_xlfn.XLOOKUP(Tabla15[[#This Row],[cedula]],Tabla8[Numero Documento],Tabla8[Lugar Designado Codigo])</f>
        <v>01.83.03.03</v>
      </c>
    </row>
    <row r="619" spans="1:19">
      <c r="A619" s="53" t="s">
        <v>3049</v>
      </c>
      <c r="B619" s="53" t="s">
        <v>2386</v>
      </c>
      <c r="C619" s="53" t="s">
        <v>3087</v>
      </c>
      <c r="D619" s="53" t="str">
        <f>Tabla15[[#This Row],[cedula]]&amp;Tabla15[[#This Row],[prog]]&amp;LEFT(Tabla15[[#This Row],[tipo]],3)</f>
        <v>0400010904311FIJ</v>
      </c>
      <c r="E619" s="53" t="s">
        <v>1244</v>
      </c>
      <c r="F619" s="53" t="s">
        <v>363</v>
      </c>
      <c r="G619" s="53" t="str">
        <f>_xlfn.XLOOKUP(Tabla15[[#This Row],[cedula]],Tabla8[Numero Documento],Tabla8[Lugar Designado])</f>
        <v>DIRECCION NACIONAL DE PATRIMONIO MONUMENTAL</v>
      </c>
      <c r="H619" s="53" t="s">
        <v>11</v>
      </c>
      <c r="I619" s="62"/>
      <c r="J619" s="53" t="str">
        <f>_xlfn.XLOOKUP(Tabla15[[#This Row],[cargo]],Tabla612[CARGO],Tabla612[CATEGORIA DEL SERVIDOR],"FIJO")</f>
        <v>ESTATUTO SIMPLIFICADO</v>
      </c>
      <c r="K619" s="53" t="str">
        <f>IF(ISTEXT(Tabla15[[#This Row],[CARRERA]]),Tabla15[[#This Row],[CARRERA]],Tabla15[[#This Row],[STATUS]])</f>
        <v>ESTATUTO SIMPLIFICADO</v>
      </c>
      <c r="L619" s="63">
        <v>25000</v>
      </c>
      <c r="M619" s="65">
        <v>0</v>
      </c>
      <c r="N619" s="63">
        <v>760</v>
      </c>
      <c r="O619" s="63">
        <v>717.5</v>
      </c>
      <c r="P619" s="29">
        <f>ROUND(Tabla15[[#This Row],[sbruto]]-Tabla15[[#This Row],[sneto]]-Tabla15[[#This Row],[ISR]]-Tabla15[[#This Row],[SFS]]-Tabla15[[#This Row],[AFP]],2)</f>
        <v>25</v>
      </c>
      <c r="Q619" s="63">
        <v>23497.5</v>
      </c>
      <c r="R619" s="53" t="str">
        <f>_xlfn.XLOOKUP(Tabla15[[#This Row],[cedula]],Tabla8[Numero Documento],Tabla8[Gen])</f>
        <v>F</v>
      </c>
      <c r="S619" s="53" t="str">
        <f>_xlfn.XLOOKUP(Tabla15[[#This Row],[cedula]],Tabla8[Numero Documento],Tabla8[Lugar Designado Codigo])</f>
        <v>01.83.03.03</v>
      </c>
    </row>
    <row r="620" spans="1:19">
      <c r="A620" s="53" t="s">
        <v>3049</v>
      </c>
      <c r="B620" s="53" t="s">
        <v>3372</v>
      </c>
      <c r="C620" s="53" t="s">
        <v>3087</v>
      </c>
      <c r="D620" s="53" t="str">
        <f>Tabla15[[#This Row],[cedula]]&amp;Tabla15[[#This Row],[prog]]&amp;LEFT(Tabla15[[#This Row],[tipo]],3)</f>
        <v>4020058481711FIJ</v>
      </c>
      <c r="E620" s="53" t="s">
        <v>3371</v>
      </c>
      <c r="F620" s="53" t="s">
        <v>10</v>
      </c>
      <c r="G620" s="53" t="str">
        <f>_xlfn.XLOOKUP(Tabla15[[#This Row],[cedula]],Tabla8[Numero Documento],Tabla8[Lugar Designado])</f>
        <v>DIRECCION NACIONAL DE PATRIMONIO MONUMENTAL</v>
      </c>
      <c r="H620" s="53" t="s">
        <v>11</v>
      </c>
      <c r="I620" s="62"/>
      <c r="J620" s="53" t="str">
        <f>_xlfn.XLOOKUP(Tabla15[[#This Row],[cargo]],Tabla612[CARGO],Tabla612[CATEGORIA DEL SERVIDOR],"FIJO")</f>
        <v>ESTATUTO SIMPLIFICADO</v>
      </c>
      <c r="K620" s="53" t="str">
        <f>IF(ISTEXT(Tabla15[[#This Row],[CARRERA]]),Tabla15[[#This Row],[CARRERA]],Tabla15[[#This Row],[STATUS]])</f>
        <v>ESTATUTO SIMPLIFICADO</v>
      </c>
      <c r="L620" s="63">
        <v>25000</v>
      </c>
      <c r="M620" s="65">
        <v>0</v>
      </c>
      <c r="N620" s="63">
        <v>760</v>
      </c>
      <c r="O620" s="63">
        <v>717.5</v>
      </c>
      <c r="P620" s="29">
        <f>ROUND(Tabla15[[#This Row],[sbruto]]-Tabla15[[#This Row],[sneto]]-Tabla15[[#This Row],[ISR]]-Tabla15[[#This Row],[SFS]]-Tabla15[[#This Row],[AFP]],2)</f>
        <v>25</v>
      </c>
      <c r="Q620" s="63">
        <v>23497.5</v>
      </c>
      <c r="R620" s="53" t="str">
        <f>_xlfn.XLOOKUP(Tabla15[[#This Row],[cedula]],Tabla8[Numero Documento],Tabla8[Gen])</f>
        <v>F</v>
      </c>
      <c r="S620" s="53" t="str">
        <f>_xlfn.XLOOKUP(Tabla15[[#This Row],[cedula]],Tabla8[Numero Documento],Tabla8[Lugar Designado Codigo])</f>
        <v>01.83.03.03</v>
      </c>
    </row>
    <row r="621" spans="1:19">
      <c r="A621" s="53" t="s">
        <v>3049</v>
      </c>
      <c r="B621" s="53" t="s">
        <v>2459</v>
      </c>
      <c r="C621" s="53" t="s">
        <v>3087</v>
      </c>
      <c r="D621" s="53" t="str">
        <f>Tabla15[[#This Row],[cedula]]&amp;Tabla15[[#This Row],[prog]]&amp;LEFT(Tabla15[[#This Row],[tipo]],3)</f>
        <v>0400010417611FIJ</v>
      </c>
      <c r="E621" s="53" t="s">
        <v>1246</v>
      </c>
      <c r="F621" s="53" t="s">
        <v>1247</v>
      </c>
      <c r="G621" s="53" t="str">
        <f>_xlfn.XLOOKUP(Tabla15[[#This Row],[cedula]],Tabla8[Numero Documento],Tabla8[Lugar Designado])</f>
        <v>DIRECCION NACIONAL DE PATRIMONIO MONUMENTAL</v>
      </c>
      <c r="H621" s="53" t="s">
        <v>11</v>
      </c>
      <c r="I621" s="62"/>
      <c r="J621" s="53" t="str">
        <f>_xlfn.XLOOKUP(Tabla15[[#This Row],[cargo]],Tabla612[CARGO],Tabla612[CATEGORIA DEL SERVIDOR],"FIJO")</f>
        <v>ESTATUTO SIMPLIFICADO</v>
      </c>
      <c r="K621" s="53" t="str">
        <f>IF(ISTEXT(Tabla15[[#This Row],[CARRERA]]),Tabla15[[#This Row],[CARRERA]],Tabla15[[#This Row],[STATUS]])</f>
        <v>ESTATUTO SIMPLIFICADO</v>
      </c>
      <c r="L621" s="63">
        <v>25000</v>
      </c>
      <c r="M621" s="66">
        <v>0</v>
      </c>
      <c r="N621" s="63">
        <v>760</v>
      </c>
      <c r="O621" s="63">
        <v>717.5</v>
      </c>
      <c r="P621" s="29">
        <f>ROUND(Tabla15[[#This Row],[sbruto]]-Tabla15[[#This Row],[sneto]]-Tabla15[[#This Row],[ISR]]-Tabla15[[#This Row],[SFS]]-Tabla15[[#This Row],[AFP]],2)</f>
        <v>25</v>
      </c>
      <c r="Q621" s="63">
        <v>23497.5</v>
      </c>
      <c r="R621" s="53" t="str">
        <f>_xlfn.XLOOKUP(Tabla15[[#This Row],[cedula]],Tabla8[Numero Documento],Tabla8[Gen])</f>
        <v>M</v>
      </c>
      <c r="S621" s="53" t="str">
        <f>_xlfn.XLOOKUP(Tabla15[[#This Row],[cedula]],Tabla8[Numero Documento],Tabla8[Lugar Designado Codigo])</f>
        <v>01.83.03.03</v>
      </c>
    </row>
    <row r="622" spans="1:19">
      <c r="A622" s="53" t="s">
        <v>3049</v>
      </c>
      <c r="B622" s="53" t="s">
        <v>2487</v>
      </c>
      <c r="C622" s="53" t="s">
        <v>3087</v>
      </c>
      <c r="D622" s="53" t="str">
        <f>Tabla15[[#This Row],[cedula]]&amp;Tabla15[[#This Row],[prog]]&amp;LEFT(Tabla15[[#This Row],[tipo]],3)</f>
        <v>0400007483311FIJ</v>
      </c>
      <c r="E622" s="53" t="s">
        <v>661</v>
      </c>
      <c r="F622" s="53" t="s">
        <v>128</v>
      </c>
      <c r="G622" s="53" t="str">
        <f>_xlfn.XLOOKUP(Tabla15[[#This Row],[cedula]],Tabla8[Numero Documento],Tabla8[Lugar Designado])</f>
        <v>DIRECCION NACIONAL DE PATRIMONIO MONUMENTAL</v>
      </c>
      <c r="H622" s="53" t="s">
        <v>11</v>
      </c>
      <c r="I622" s="62"/>
      <c r="J622" s="53" t="str">
        <f>_xlfn.XLOOKUP(Tabla15[[#This Row],[cargo]],Tabla612[CARGO],Tabla612[CATEGORIA DEL SERVIDOR],"FIJO")</f>
        <v>ESTATUTO SIMPLIFICADO</v>
      </c>
      <c r="K622" s="53" t="str">
        <f>IF(ISTEXT(Tabla15[[#This Row],[CARRERA]]),Tabla15[[#This Row],[CARRERA]],Tabla15[[#This Row],[STATUS]])</f>
        <v>ESTATUTO SIMPLIFICADO</v>
      </c>
      <c r="L622" s="63">
        <v>25000</v>
      </c>
      <c r="M622" s="67">
        <v>0</v>
      </c>
      <c r="N622" s="63">
        <v>760</v>
      </c>
      <c r="O622" s="63">
        <v>717.5</v>
      </c>
      <c r="P622" s="29">
        <f>ROUND(Tabla15[[#This Row],[sbruto]]-Tabla15[[#This Row],[sneto]]-Tabla15[[#This Row],[ISR]]-Tabla15[[#This Row],[SFS]]-Tabla15[[#This Row],[AFP]],2)</f>
        <v>8179.1</v>
      </c>
      <c r="Q622" s="63">
        <v>15343.4</v>
      </c>
      <c r="R622" s="53" t="str">
        <f>_xlfn.XLOOKUP(Tabla15[[#This Row],[cedula]],Tabla8[Numero Documento],Tabla8[Gen])</f>
        <v>M</v>
      </c>
      <c r="S622" s="53" t="str">
        <f>_xlfn.XLOOKUP(Tabla15[[#This Row],[cedula]],Tabla8[Numero Documento],Tabla8[Lugar Designado Codigo])</f>
        <v>01.83.03.03</v>
      </c>
    </row>
    <row r="623" spans="1:19">
      <c r="A623" s="53" t="s">
        <v>3049</v>
      </c>
      <c r="B623" s="53" t="s">
        <v>2516</v>
      </c>
      <c r="C623" s="53" t="s">
        <v>3087</v>
      </c>
      <c r="D623" s="53" t="str">
        <f>Tabla15[[#This Row],[cedula]]&amp;Tabla15[[#This Row],[prog]]&amp;LEFT(Tabla15[[#This Row],[tipo]],3)</f>
        <v>4020926382711FIJ</v>
      </c>
      <c r="E623" s="53" t="s">
        <v>1813</v>
      </c>
      <c r="F623" s="53" t="s">
        <v>10</v>
      </c>
      <c r="G623" s="53" t="str">
        <f>_xlfn.XLOOKUP(Tabla15[[#This Row],[cedula]],Tabla8[Numero Documento],Tabla8[Lugar Designado])</f>
        <v>DIRECCION NACIONAL DE PATRIMONIO MONUMENTAL</v>
      </c>
      <c r="H623" s="53" t="s">
        <v>11</v>
      </c>
      <c r="I623" s="62"/>
      <c r="J623" s="53" t="str">
        <f>_xlfn.XLOOKUP(Tabla15[[#This Row],[cargo]],Tabla612[CARGO],Tabla612[CATEGORIA DEL SERVIDOR],"FIJO")</f>
        <v>ESTATUTO SIMPLIFICADO</v>
      </c>
      <c r="K623" s="53" t="str">
        <f>IF(ISTEXT(Tabla15[[#This Row],[CARRERA]]),Tabla15[[#This Row],[CARRERA]],Tabla15[[#This Row],[STATUS]])</f>
        <v>ESTATUTO SIMPLIFICADO</v>
      </c>
      <c r="L623" s="63">
        <v>25000</v>
      </c>
      <c r="M623" s="65">
        <v>0</v>
      </c>
      <c r="N623" s="63">
        <v>760</v>
      </c>
      <c r="O623" s="63">
        <v>717.5</v>
      </c>
      <c r="P623" s="29">
        <f>ROUND(Tabla15[[#This Row],[sbruto]]-Tabla15[[#This Row],[sneto]]-Tabla15[[#This Row],[ISR]]-Tabla15[[#This Row],[SFS]]-Tabla15[[#This Row],[AFP]],2)</f>
        <v>25</v>
      </c>
      <c r="Q623" s="63">
        <v>23497.5</v>
      </c>
      <c r="R623" s="53" t="str">
        <f>_xlfn.XLOOKUP(Tabla15[[#This Row],[cedula]],Tabla8[Numero Documento],Tabla8[Gen])</f>
        <v>F</v>
      </c>
      <c r="S623" s="53" t="str">
        <f>_xlfn.XLOOKUP(Tabla15[[#This Row],[cedula]],Tabla8[Numero Documento],Tabla8[Lugar Designado Codigo])</f>
        <v>01.83.03.03</v>
      </c>
    </row>
    <row r="624" spans="1:19">
      <c r="A624" s="53" t="s">
        <v>3049</v>
      </c>
      <c r="B624" s="53" t="s">
        <v>1497</v>
      </c>
      <c r="C624" s="53" t="s">
        <v>3087</v>
      </c>
      <c r="D624" s="53" t="str">
        <f>Tabla15[[#This Row],[cedula]]&amp;Tabla15[[#This Row],[prog]]&amp;LEFT(Tabla15[[#This Row],[tipo]],3)</f>
        <v>0010053800811FIJ</v>
      </c>
      <c r="E624" s="53" t="s">
        <v>663</v>
      </c>
      <c r="F624" s="53" t="s">
        <v>664</v>
      </c>
      <c r="G624" s="53" t="str">
        <f>_xlfn.XLOOKUP(Tabla15[[#This Row],[cedula]],Tabla8[Numero Documento],Tabla8[Lugar Designado])</f>
        <v>DIRECCION NACIONAL DE PATRIMONIO MONUMENTAL</v>
      </c>
      <c r="H624" s="53" t="s">
        <v>11</v>
      </c>
      <c r="I624" s="62" t="str">
        <f>_xlfn.XLOOKUP(Tabla15[[#This Row],[cedula]],TCARRERA[CEDULA],TCARRERA[CATEGORIA DEL SERVIDOR],"")</f>
        <v>CARRERA ADMINISTRATIVA</v>
      </c>
      <c r="J624" s="53" t="str">
        <f>_xlfn.XLOOKUP(Tabla15[[#This Row],[cargo]],Tabla612[CARGO],Tabla612[CATEGORIA DEL SERVIDOR],"FIJO")</f>
        <v>FIJO</v>
      </c>
      <c r="K624" s="53" t="str">
        <f>IF(ISTEXT(Tabla15[[#This Row],[CARRERA]]),Tabla15[[#This Row],[CARRERA]],Tabla15[[#This Row],[STATUS]])</f>
        <v>CARRERA ADMINISTRATIVA</v>
      </c>
      <c r="L624" s="63">
        <v>24719.919999999998</v>
      </c>
      <c r="M624" s="67">
        <v>0</v>
      </c>
      <c r="N624" s="63">
        <v>751.49</v>
      </c>
      <c r="O624" s="63">
        <v>709.46</v>
      </c>
      <c r="P624" s="29">
        <f>ROUND(Tabla15[[#This Row],[sbruto]]-Tabla15[[#This Row],[sneto]]-Tabla15[[#This Row],[ISR]]-Tabla15[[#This Row],[SFS]]-Tabla15[[#This Row],[AFP]],2)</f>
        <v>1587.45</v>
      </c>
      <c r="Q624" s="63">
        <v>21671.52</v>
      </c>
      <c r="R624" s="53" t="str">
        <f>_xlfn.XLOOKUP(Tabla15[[#This Row],[cedula]],Tabla8[Numero Documento],Tabla8[Gen])</f>
        <v>M</v>
      </c>
      <c r="S624" s="53" t="str">
        <f>_xlfn.XLOOKUP(Tabla15[[#This Row],[cedula]],Tabla8[Numero Documento],Tabla8[Lugar Designado Codigo])</f>
        <v>01.83.03.03</v>
      </c>
    </row>
    <row r="625" spans="1:19">
      <c r="A625" s="53" t="s">
        <v>3049</v>
      </c>
      <c r="B625" s="53" t="s">
        <v>1428</v>
      </c>
      <c r="C625" s="53" t="s">
        <v>3087</v>
      </c>
      <c r="D625" s="53" t="str">
        <f>Tabla15[[#This Row],[cedula]]&amp;Tabla15[[#This Row],[prog]]&amp;LEFT(Tabla15[[#This Row],[tipo]],3)</f>
        <v>0010239578711FIJ</v>
      </c>
      <c r="E625" s="53" t="s">
        <v>628</v>
      </c>
      <c r="F625" s="53" t="s">
        <v>455</v>
      </c>
      <c r="G625" s="53" t="str">
        <f>_xlfn.XLOOKUP(Tabla15[[#This Row],[cedula]],Tabla8[Numero Documento],Tabla8[Lugar Designado])</f>
        <v>DIRECCION NACIONAL DE PATRIMONIO MONUMENTAL</v>
      </c>
      <c r="H625" s="53" t="s">
        <v>11</v>
      </c>
      <c r="I625" s="62" t="str">
        <f>_xlfn.XLOOKUP(Tabla15[[#This Row],[cedula]],TCARRERA[CEDULA],TCARRERA[CATEGORIA DEL SERVIDOR],"")</f>
        <v>CARRERA ADMINISTRATIVA</v>
      </c>
      <c r="J625" s="53" t="str">
        <f>_xlfn.XLOOKUP(Tabla15[[#This Row],[cargo]],Tabla612[CARGO],Tabla612[CATEGORIA DEL SERVIDOR],"FIJO")</f>
        <v>FIJO</v>
      </c>
      <c r="K625" s="53" t="str">
        <f>IF(ISTEXT(Tabla15[[#This Row],[CARRERA]]),Tabla15[[#This Row],[CARRERA]],Tabla15[[#This Row],[STATUS]])</f>
        <v>CARRERA ADMINISTRATIVA</v>
      </c>
      <c r="L625" s="63">
        <v>23577.96</v>
      </c>
      <c r="M625" s="67">
        <v>0</v>
      </c>
      <c r="N625" s="63">
        <v>716.77</v>
      </c>
      <c r="O625" s="63">
        <v>676.69</v>
      </c>
      <c r="P625" s="29">
        <f>ROUND(Tabla15[[#This Row],[sbruto]]-Tabla15[[#This Row],[sneto]]-Tabla15[[#This Row],[ISR]]-Tabla15[[#This Row],[SFS]]-Tabla15[[#This Row],[AFP]],2)</f>
        <v>1559</v>
      </c>
      <c r="Q625" s="63">
        <v>20625.5</v>
      </c>
      <c r="R625" s="53" t="str">
        <f>_xlfn.XLOOKUP(Tabla15[[#This Row],[cedula]],Tabla8[Numero Documento],Tabla8[Gen])</f>
        <v>M</v>
      </c>
      <c r="S625" s="53" t="str">
        <f>_xlfn.XLOOKUP(Tabla15[[#This Row],[cedula]],Tabla8[Numero Documento],Tabla8[Lugar Designado Codigo])</f>
        <v>01.83.03.03</v>
      </c>
    </row>
    <row r="626" spans="1:19">
      <c r="A626" s="53" t="s">
        <v>3049</v>
      </c>
      <c r="B626" s="53" t="s">
        <v>2453</v>
      </c>
      <c r="C626" s="53" t="s">
        <v>3087</v>
      </c>
      <c r="D626" s="53" t="str">
        <f>Tabla15[[#This Row],[cedula]]&amp;Tabla15[[#This Row],[prog]]&amp;LEFT(Tabla15[[#This Row],[tipo]],3)</f>
        <v>0010114040811FIJ</v>
      </c>
      <c r="E626" s="53" t="s">
        <v>654</v>
      </c>
      <c r="F626" s="53" t="s">
        <v>10</v>
      </c>
      <c r="G626" s="53" t="str">
        <f>_xlfn.XLOOKUP(Tabla15[[#This Row],[cedula]],Tabla8[Numero Documento],Tabla8[Lugar Designado])</f>
        <v>DIRECCION NACIONAL DE PATRIMONIO MONUMENTAL</v>
      </c>
      <c r="H626" s="53" t="s">
        <v>11</v>
      </c>
      <c r="I626" s="62"/>
      <c r="J626" s="53" t="str">
        <f>_xlfn.XLOOKUP(Tabla15[[#This Row],[cargo]],Tabla612[CARGO],Tabla612[CATEGORIA DEL SERVIDOR],"FIJO")</f>
        <v>ESTATUTO SIMPLIFICADO</v>
      </c>
      <c r="K626" s="53" t="str">
        <f>IF(ISTEXT(Tabla15[[#This Row],[CARRERA]]),Tabla15[[#This Row],[CARRERA]],Tabla15[[#This Row],[STATUS]])</f>
        <v>ESTATUTO SIMPLIFICADO</v>
      </c>
      <c r="L626" s="63">
        <v>22050</v>
      </c>
      <c r="M626" s="65">
        <v>0</v>
      </c>
      <c r="N626" s="63">
        <v>670.32</v>
      </c>
      <c r="O626" s="63">
        <v>632.84</v>
      </c>
      <c r="P626" s="29">
        <f>ROUND(Tabla15[[#This Row],[sbruto]]-Tabla15[[#This Row],[sneto]]-Tabla15[[#This Row],[ISR]]-Tabla15[[#This Row],[SFS]]-Tabla15[[#This Row],[AFP]],2)</f>
        <v>25</v>
      </c>
      <c r="Q626" s="63">
        <v>20721.84</v>
      </c>
      <c r="R626" s="53" t="str">
        <f>_xlfn.XLOOKUP(Tabla15[[#This Row],[cedula]],Tabla8[Numero Documento],Tabla8[Gen])</f>
        <v>F</v>
      </c>
      <c r="S626" s="53" t="str">
        <f>_xlfn.XLOOKUP(Tabla15[[#This Row],[cedula]],Tabla8[Numero Documento],Tabla8[Lugar Designado Codigo])</f>
        <v>01.83.03.03</v>
      </c>
    </row>
    <row r="627" spans="1:19">
      <c r="A627" s="53" t="s">
        <v>3049</v>
      </c>
      <c r="B627" s="53" t="s">
        <v>1394</v>
      </c>
      <c r="C627" s="53" t="s">
        <v>3087</v>
      </c>
      <c r="D627" s="53" t="str">
        <f>Tabla15[[#This Row],[cedula]]&amp;Tabla15[[#This Row],[prog]]&amp;LEFT(Tabla15[[#This Row],[tipo]],3)</f>
        <v>0011648032811FIJ</v>
      </c>
      <c r="E627" s="53" t="s">
        <v>613</v>
      </c>
      <c r="F627" s="53" t="s">
        <v>614</v>
      </c>
      <c r="G627" s="53" t="str">
        <f>_xlfn.XLOOKUP(Tabla15[[#This Row],[cedula]],Tabla8[Numero Documento],Tabla8[Lugar Designado])</f>
        <v>DIRECCION NACIONAL DE PATRIMONIO MONUMENTAL</v>
      </c>
      <c r="H627" s="53" t="s">
        <v>11</v>
      </c>
      <c r="I627" s="62" t="str">
        <f>_xlfn.XLOOKUP(Tabla15[[#This Row],[cedula]],TCARRERA[CEDULA],TCARRERA[CATEGORIA DEL SERVIDOR],"")</f>
        <v>CARRERA ADMINISTRATIVA</v>
      </c>
      <c r="J627" s="53" t="str">
        <f>_xlfn.XLOOKUP(Tabla15[[#This Row],[cargo]],Tabla612[CARGO],Tabla612[CATEGORIA DEL SERVIDOR],"FIJO")</f>
        <v>FIJO</v>
      </c>
      <c r="K627" s="53" t="str">
        <f>IF(ISTEXT(Tabla15[[#This Row],[CARRERA]]),Tabla15[[#This Row],[CARRERA]],Tabla15[[#This Row],[STATUS]])</f>
        <v>CARRERA ADMINISTRATIVA</v>
      </c>
      <c r="L627" s="63">
        <v>22000</v>
      </c>
      <c r="M627" s="67">
        <v>0</v>
      </c>
      <c r="N627" s="63">
        <v>668.8</v>
      </c>
      <c r="O627" s="63">
        <v>631.4</v>
      </c>
      <c r="P627" s="29">
        <f>ROUND(Tabla15[[#This Row],[sbruto]]-Tabla15[[#This Row],[sneto]]-Tabla15[[#This Row],[ISR]]-Tabla15[[#This Row],[SFS]]-Tabla15[[#This Row],[AFP]],2)</f>
        <v>375</v>
      </c>
      <c r="Q627" s="63">
        <v>20324.8</v>
      </c>
      <c r="R627" s="53" t="str">
        <f>_xlfn.XLOOKUP(Tabla15[[#This Row],[cedula]],Tabla8[Numero Documento],Tabla8[Gen])</f>
        <v>M</v>
      </c>
      <c r="S627" s="53" t="str">
        <f>_xlfn.XLOOKUP(Tabla15[[#This Row],[cedula]],Tabla8[Numero Documento],Tabla8[Lugar Designado Codigo])</f>
        <v>01.83.03.03</v>
      </c>
    </row>
    <row r="628" spans="1:19">
      <c r="A628" s="53" t="s">
        <v>3049</v>
      </c>
      <c r="B628" s="53" t="s">
        <v>1409</v>
      </c>
      <c r="C628" s="53" t="s">
        <v>3087</v>
      </c>
      <c r="D628" s="53" t="str">
        <f>Tabla15[[#This Row],[cedula]]&amp;Tabla15[[#This Row],[prog]]&amp;LEFT(Tabla15[[#This Row],[tipo]],3)</f>
        <v>0010017083611FIJ</v>
      </c>
      <c r="E628" s="53" t="s">
        <v>620</v>
      </c>
      <c r="F628" s="53" t="s">
        <v>621</v>
      </c>
      <c r="G628" s="53" t="str">
        <f>_xlfn.XLOOKUP(Tabla15[[#This Row],[cedula]],Tabla8[Numero Documento],Tabla8[Lugar Designado])</f>
        <v>DIRECCION NACIONAL DE PATRIMONIO MONUMENTAL</v>
      </c>
      <c r="H628" s="53" t="s">
        <v>11</v>
      </c>
      <c r="I628" s="62" t="str">
        <f>_xlfn.XLOOKUP(Tabla15[[#This Row],[cedula]],TCARRERA[CEDULA],TCARRERA[CATEGORIA DEL SERVIDOR],"")</f>
        <v>CARRERA ADMINISTRATIVA</v>
      </c>
      <c r="J628" s="53" t="str">
        <f>_xlfn.XLOOKUP(Tabla15[[#This Row],[cargo]],Tabla612[CARGO],Tabla612[CATEGORIA DEL SERVIDOR],"FIJO")</f>
        <v>FIJO</v>
      </c>
      <c r="K628" s="53" t="str">
        <f>IF(ISTEXT(Tabla15[[#This Row],[CARRERA]]),Tabla15[[#This Row],[CARRERA]],Tabla15[[#This Row],[STATUS]])</f>
        <v>CARRERA ADMINISTRATIVA</v>
      </c>
      <c r="L628" s="63">
        <v>22000</v>
      </c>
      <c r="M628" s="67">
        <v>0</v>
      </c>
      <c r="N628" s="63">
        <v>668.8</v>
      </c>
      <c r="O628" s="63">
        <v>631.4</v>
      </c>
      <c r="P628" s="29">
        <f>ROUND(Tabla15[[#This Row],[sbruto]]-Tabla15[[#This Row],[sneto]]-Tabla15[[#This Row],[ISR]]-Tabla15[[#This Row],[SFS]]-Tabla15[[#This Row],[AFP]],2)</f>
        <v>375</v>
      </c>
      <c r="Q628" s="63">
        <v>20324.8</v>
      </c>
      <c r="R628" s="53" t="str">
        <f>_xlfn.XLOOKUP(Tabla15[[#This Row],[cedula]],Tabla8[Numero Documento],Tabla8[Gen])</f>
        <v>F</v>
      </c>
      <c r="S628" s="53" t="str">
        <f>_xlfn.XLOOKUP(Tabla15[[#This Row],[cedula]],Tabla8[Numero Documento],Tabla8[Lugar Designado Codigo])</f>
        <v>01.83.03.03</v>
      </c>
    </row>
    <row r="629" spans="1:19">
      <c r="A629" s="53" t="s">
        <v>3049</v>
      </c>
      <c r="B629" s="53" t="s">
        <v>2444</v>
      </c>
      <c r="C629" s="53" t="s">
        <v>3087</v>
      </c>
      <c r="D629" s="53" t="str">
        <f>Tabla15[[#This Row],[cedula]]&amp;Tabla15[[#This Row],[prog]]&amp;LEFT(Tabla15[[#This Row],[tipo]],3)</f>
        <v>0310377971011FIJ</v>
      </c>
      <c r="E629" s="53" t="s">
        <v>648</v>
      </c>
      <c r="F629" s="53" t="s">
        <v>183</v>
      </c>
      <c r="G629" s="53" t="str">
        <f>_xlfn.XLOOKUP(Tabla15[[#This Row],[cedula]],Tabla8[Numero Documento],Tabla8[Lugar Designado])</f>
        <v>DIRECCION NACIONAL DE PATRIMONIO MONUMENTAL</v>
      </c>
      <c r="H629" s="53" t="s">
        <v>11</v>
      </c>
      <c r="I629" s="62"/>
      <c r="J629" s="53" t="str">
        <f>_xlfn.XLOOKUP(Tabla15[[#This Row],[cargo]],Tabla612[CARGO],Tabla612[CATEGORIA DEL SERVIDOR],"FIJO")</f>
        <v>FIJO</v>
      </c>
      <c r="K629" s="53" t="str">
        <f>IF(ISTEXT(Tabla15[[#This Row],[CARRERA]]),Tabla15[[#This Row],[CARRERA]],Tabla15[[#This Row],[STATUS]])</f>
        <v>FIJO</v>
      </c>
      <c r="L629" s="63">
        <v>22000</v>
      </c>
      <c r="M629" s="67">
        <v>0</v>
      </c>
      <c r="N629" s="63">
        <v>668.8</v>
      </c>
      <c r="O629" s="63">
        <v>631.4</v>
      </c>
      <c r="P629" s="29">
        <f>ROUND(Tabla15[[#This Row],[sbruto]]-Tabla15[[#This Row],[sneto]]-Tabla15[[#This Row],[ISR]]-Tabla15[[#This Row],[SFS]]-Tabla15[[#This Row],[AFP]],2)</f>
        <v>325</v>
      </c>
      <c r="Q629" s="63">
        <v>20374.8</v>
      </c>
      <c r="R629" s="53" t="str">
        <f>_xlfn.XLOOKUP(Tabla15[[#This Row],[cedula]],Tabla8[Numero Documento],Tabla8[Gen])</f>
        <v>F</v>
      </c>
      <c r="S629" s="53" t="str">
        <f>_xlfn.XLOOKUP(Tabla15[[#This Row],[cedula]],Tabla8[Numero Documento],Tabla8[Lugar Designado Codigo])</f>
        <v>01.83.03.03</v>
      </c>
    </row>
    <row r="630" spans="1:19">
      <c r="A630" s="53" t="s">
        <v>3049</v>
      </c>
      <c r="B630" s="53" t="s">
        <v>2296</v>
      </c>
      <c r="C630" s="53" t="s">
        <v>3087</v>
      </c>
      <c r="D630" s="53" t="str">
        <f>Tabla15[[#This Row],[cedula]]&amp;Tabla15[[#This Row],[prog]]&amp;LEFT(Tabla15[[#This Row],[tipo]],3)</f>
        <v>0400011669111FIJ</v>
      </c>
      <c r="E630" s="53" t="s">
        <v>1238</v>
      </c>
      <c r="F630" s="53" t="s">
        <v>8</v>
      </c>
      <c r="G630" s="53" t="str">
        <f>_xlfn.XLOOKUP(Tabla15[[#This Row],[cedula]],Tabla8[Numero Documento],Tabla8[Lugar Designado])</f>
        <v>DIRECCION NACIONAL DE PATRIMONIO MONUMENTAL</v>
      </c>
      <c r="H630" s="53" t="s">
        <v>11</v>
      </c>
      <c r="I630" s="62"/>
      <c r="J630" s="53" t="str">
        <f>_xlfn.XLOOKUP(Tabla15[[#This Row],[cargo]],Tabla612[CARGO],Tabla612[CATEGORIA DEL SERVIDOR],"FIJO")</f>
        <v>ESTATUTO SIMPLIFICADO</v>
      </c>
      <c r="K630" s="53" t="str">
        <f>IF(ISTEXT(Tabla15[[#This Row],[CARRERA]]),Tabla15[[#This Row],[CARRERA]],Tabla15[[#This Row],[STATUS]])</f>
        <v>ESTATUTO SIMPLIFICADO</v>
      </c>
      <c r="L630" s="63">
        <v>20000</v>
      </c>
      <c r="M630" s="65">
        <v>0</v>
      </c>
      <c r="N630" s="63">
        <v>608</v>
      </c>
      <c r="O630" s="63">
        <v>574</v>
      </c>
      <c r="P630" s="29">
        <f>ROUND(Tabla15[[#This Row],[sbruto]]-Tabla15[[#This Row],[sneto]]-Tabla15[[#This Row],[ISR]]-Tabla15[[#This Row],[SFS]]-Tabla15[[#This Row],[AFP]],2)</f>
        <v>25</v>
      </c>
      <c r="Q630" s="63">
        <v>18793</v>
      </c>
      <c r="R630" s="53" t="str">
        <f>_xlfn.XLOOKUP(Tabla15[[#This Row],[cedula]],Tabla8[Numero Documento],Tabla8[Gen])</f>
        <v>F</v>
      </c>
      <c r="S630" s="53" t="str">
        <f>_xlfn.XLOOKUP(Tabla15[[#This Row],[cedula]],Tabla8[Numero Documento],Tabla8[Lugar Designado Codigo])</f>
        <v>01.83.03.03</v>
      </c>
    </row>
    <row r="631" spans="1:19">
      <c r="A631" s="53" t="s">
        <v>3049</v>
      </c>
      <c r="B631" s="53" t="s">
        <v>2304</v>
      </c>
      <c r="C631" s="53" t="s">
        <v>3087</v>
      </c>
      <c r="D631" s="53" t="str">
        <f>Tabla15[[#This Row],[cedula]]&amp;Tabla15[[#This Row],[prog]]&amp;LEFT(Tabla15[[#This Row],[tipo]],3)</f>
        <v>0400001497911FIJ</v>
      </c>
      <c r="E631" s="53" t="s">
        <v>1239</v>
      </c>
      <c r="F631" s="53" t="s">
        <v>128</v>
      </c>
      <c r="G631" s="53" t="str">
        <f>_xlfn.XLOOKUP(Tabla15[[#This Row],[cedula]],Tabla8[Numero Documento],Tabla8[Lugar Designado])</f>
        <v>DIRECCION NACIONAL DE PATRIMONIO MONUMENTAL</v>
      </c>
      <c r="H631" s="53" t="s">
        <v>11</v>
      </c>
      <c r="I631" s="62"/>
      <c r="J631" s="53" t="str">
        <f>_xlfn.XLOOKUP(Tabla15[[#This Row],[cargo]],Tabla612[CARGO],Tabla612[CATEGORIA DEL SERVIDOR],"FIJO")</f>
        <v>ESTATUTO SIMPLIFICADO</v>
      </c>
      <c r="K631" s="53" t="str">
        <f>IF(ISTEXT(Tabla15[[#This Row],[CARRERA]]),Tabla15[[#This Row],[CARRERA]],Tabla15[[#This Row],[STATUS]])</f>
        <v>ESTATUTO SIMPLIFICADO</v>
      </c>
      <c r="L631" s="63">
        <v>20000</v>
      </c>
      <c r="M631" s="65">
        <v>0</v>
      </c>
      <c r="N631" s="63">
        <v>608</v>
      </c>
      <c r="O631" s="63">
        <v>574</v>
      </c>
      <c r="P631" s="29">
        <f>ROUND(Tabla15[[#This Row],[sbruto]]-Tabla15[[#This Row],[sneto]]-Tabla15[[#This Row],[ISR]]-Tabla15[[#This Row],[SFS]]-Tabla15[[#This Row],[AFP]],2)</f>
        <v>25</v>
      </c>
      <c r="Q631" s="63">
        <v>18793</v>
      </c>
      <c r="R631" s="53" t="str">
        <f>_xlfn.XLOOKUP(Tabla15[[#This Row],[cedula]],Tabla8[Numero Documento],Tabla8[Gen])</f>
        <v>M</v>
      </c>
      <c r="S631" s="53" t="str">
        <f>_xlfn.XLOOKUP(Tabla15[[#This Row],[cedula]],Tabla8[Numero Documento],Tabla8[Lugar Designado Codigo])</f>
        <v>01.83.03.03</v>
      </c>
    </row>
    <row r="632" spans="1:19">
      <c r="A632" s="53" t="s">
        <v>3049</v>
      </c>
      <c r="B632" s="53" t="s">
        <v>2316</v>
      </c>
      <c r="C632" s="53" t="s">
        <v>3087</v>
      </c>
      <c r="D632" s="53" t="str">
        <f>Tabla15[[#This Row],[cedula]]&amp;Tabla15[[#This Row],[prog]]&amp;LEFT(Tabla15[[#This Row],[tipo]],3)</f>
        <v>0400014301811FIJ</v>
      </c>
      <c r="E632" s="53" t="s">
        <v>1240</v>
      </c>
      <c r="F632" s="53" t="s">
        <v>27</v>
      </c>
      <c r="G632" s="53" t="str">
        <f>_xlfn.XLOOKUP(Tabla15[[#This Row],[cedula]],Tabla8[Numero Documento],Tabla8[Lugar Designado])</f>
        <v>DIRECCION NACIONAL DE PATRIMONIO MONUMENTAL</v>
      </c>
      <c r="H632" s="53" t="s">
        <v>11</v>
      </c>
      <c r="I632" s="62"/>
      <c r="J632" s="53" t="str">
        <f>_xlfn.XLOOKUP(Tabla15[[#This Row],[cargo]],Tabla612[CARGO],Tabla612[CATEGORIA DEL SERVIDOR],"FIJO")</f>
        <v>ESTATUTO SIMPLIFICADO</v>
      </c>
      <c r="K632" s="53" t="str">
        <f>IF(ISTEXT(Tabla15[[#This Row],[CARRERA]]),Tabla15[[#This Row],[CARRERA]],Tabla15[[#This Row],[STATUS]])</f>
        <v>ESTATUTO SIMPLIFICADO</v>
      </c>
      <c r="L632" s="63">
        <v>20000</v>
      </c>
      <c r="M632" s="67">
        <v>0</v>
      </c>
      <c r="N632" s="63">
        <v>608</v>
      </c>
      <c r="O632" s="63">
        <v>574</v>
      </c>
      <c r="P632" s="29">
        <f>ROUND(Tabla15[[#This Row],[sbruto]]-Tabla15[[#This Row],[sneto]]-Tabla15[[#This Row],[ISR]]-Tabla15[[#This Row],[SFS]]-Tabla15[[#This Row],[AFP]],2)</f>
        <v>25</v>
      </c>
      <c r="Q632" s="63">
        <v>18793</v>
      </c>
      <c r="R632" s="53" t="str">
        <f>_xlfn.XLOOKUP(Tabla15[[#This Row],[cedula]],Tabla8[Numero Documento],Tabla8[Gen])</f>
        <v>M</v>
      </c>
      <c r="S632" s="53" t="str">
        <f>_xlfn.XLOOKUP(Tabla15[[#This Row],[cedula]],Tabla8[Numero Documento],Tabla8[Lugar Designado Codigo])</f>
        <v>01.83.03.03</v>
      </c>
    </row>
    <row r="633" spans="1:19">
      <c r="A633" s="53" t="s">
        <v>3049</v>
      </c>
      <c r="B633" s="53" t="s">
        <v>2350</v>
      </c>
      <c r="C633" s="53" t="s">
        <v>3087</v>
      </c>
      <c r="D633" s="53" t="str">
        <f>Tabla15[[#This Row],[cedula]]&amp;Tabla15[[#This Row],[prog]]&amp;LEFT(Tabla15[[#This Row],[tipo]],3)</f>
        <v>0400014259811FIJ</v>
      </c>
      <c r="E633" s="53" t="s">
        <v>1242</v>
      </c>
      <c r="F633" s="53" t="s">
        <v>27</v>
      </c>
      <c r="G633" s="53" t="str">
        <f>_xlfn.XLOOKUP(Tabla15[[#This Row],[cedula]],Tabla8[Numero Documento],Tabla8[Lugar Designado])</f>
        <v>DIRECCION NACIONAL DE PATRIMONIO MONUMENTAL</v>
      </c>
      <c r="H633" s="53" t="s">
        <v>11</v>
      </c>
      <c r="I633" s="62"/>
      <c r="J633" s="53" t="str">
        <f>_xlfn.XLOOKUP(Tabla15[[#This Row],[cargo]],Tabla612[CARGO],Tabla612[CATEGORIA DEL SERVIDOR],"FIJO")</f>
        <v>ESTATUTO SIMPLIFICADO</v>
      </c>
      <c r="K633" s="53" t="str">
        <f>IF(ISTEXT(Tabla15[[#This Row],[CARRERA]]),Tabla15[[#This Row],[CARRERA]],Tabla15[[#This Row],[STATUS]])</f>
        <v>ESTATUTO SIMPLIFICADO</v>
      </c>
      <c r="L633" s="63">
        <v>20000</v>
      </c>
      <c r="M633" s="65">
        <v>0</v>
      </c>
      <c r="N633" s="63">
        <v>608</v>
      </c>
      <c r="O633" s="63">
        <v>574</v>
      </c>
      <c r="P633" s="29">
        <f>ROUND(Tabla15[[#This Row],[sbruto]]-Tabla15[[#This Row],[sneto]]-Tabla15[[#This Row],[ISR]]-Tabla15[[#This Row],[SFS]]-Tabla15[[#This Row],[AFP]],2)</f>
        <v>25</v>
      </c>
      <c r="Q633" s="63">
        <v>18793</v>
      </c>
      <c r="R633" s="53" t="str">
        <f>_xlfn.XLOOKUP(Tabla15[[#This Row],[cedula]],Tabla8[Numero Documento],Tabla8[Gen])</f>
        <v>M</v>
      </c>
      <c r="S633" s="53" t="str">
        <f>_xlfn.XLOOKUP(Tabla15[[#This Row],[cedula]],Tabla8[Numero Documento],Tabla8[Lugar Designado Codigo])</f>
        <v>01.83.03.03</v>
      </c>
    </row>
    <row r="634" spans="1:19">
      <c r="A634" s="53" t="s">
        <v>3049</v>
      </c>
      <c r="B634" s="53" t="s">
        <v>2369</v>
      </c>
      <c r="C634" s="53" t="s">
        <v>3087</v>
      </c>
      <c r="D634" s="53" t="str">
        <f>Tabla15[[#This Row],[cedula]]&amp;Tabla15[[#This Row],[prog]]&amp;LEFT(Tabla15[[#This Row],[tipo]],3)</f>
        <v>0400009152211FIJ</v>
      </c>
      <c r="E634" s="53" t="s">
        <v>1612</v>
      </c>
      <c r="F634" s="53" t="s">
        <v>27</v>
      </c>
      <c r="G634" s="53" t="str">
        <f>_xlfn.XLOOKUP(Tabla15[[#This Row],[cedula]],Tabla8[Numero Documento],Tabla8[Lugar Designado])</f>
        <v>DIRECCION NACIONAL DE PATRIMONIO MONUMENTAL</v>
      </c>
      <c r="H634" s="53" t="s">
        <v>11</v>
      </c>
      <c r="I634" s="62"/>
      <c r="J634" s="53" t="str">
        <f>_xlfn.XLOOKUP(Tabla15[[#This Row],[cargo]],Tabla612[CARGO],Tabla612[CATEGORIA DEL SERVIDOR],"FIJO")</f>
        <v>ESTATUTO SIMPLIFICADO</v>
      </c>
      <c r="K634" s="53" t="str">
        <f>IF(ISTEXT(Tabla15[[#This Row],[CARRERA]]),Tabla15[[#This Row],[CARRERA]],Tabla15[[#This Row],[STATUS]])</f>
        <v>ESTATUTO SIMPLIFICADO</v>
      </c>
      <c r="L634" s="63">
        <v>20000</v>
      </c>
      <c r="M634" s="65">
        <v>0</v>
      </c>
      <c r="N634" s="63">
        <v>608</v>
      </c>
      <c r="O634" s="63">
        <v>574</v>
      </c>
      <c r="P634" s="29">
        <f>ROUND(Tabla15[[#This Row],[sbruto]]-Tabla15[[#This Row],[sneto]]-Tabla15[[#This Row],[ISR]]-Tabla15[[#This Row],[SFS]]-Tabla15[[#This Row],[AFP]],2)</f>
        <v>25</v>
      </c>
      <c r="Q634" s="63">
        <v>18793</v>
      </c>
      <c r="R634" s="53" t="str">
        <f>_xlfn.XLOOKUP(Tabla15[[#This Row],[cedula]],Tabla8[Numero Documento],Tabla8[Gen])</f>
        <v>M</v>
      </c>
      <c r="S634" s="53" t="str">
        <f>_xlfn.XLOOKUP(Tabla15[[#This Row],[cedula]],Tabla8[Numero Documento],Tabla8[Lugar Designado Codigo])</f>
        <v>01.83.03.03</v>
      </c>
    </row>
    <row r="635" spans="1:19">
      <c r="A635" s="53" t="s">
        <v>3049</v>
      </c>
      <c r="B635" s="53" t="s">
        <v>2442</v>
      </c>
      <c r="C635" s="53" t="s">
        <v>3087</v>
      </c>
      <c r="D635" s="53" t="str">
        <f>Tabla15[[#This Row],[cedula]]&amp;Tabla15[[#This Row],[prog]]&amp;LEFT(Tabla15[[#This Row],[tipo]],3)</f>
        <v>0400012494311FIJ</v>
      </c>
      <c r="E635" s="53" t="s">
        <v>1245</v>
      </c>
      <c r="F635" s="53" t="s">
        <v>8</v>
      </c>
      <c r="G635" s="53" t="str">
        <f>_xlfn.XLOOKUP(Tabla15[[#This Row],[cedula]],Tabla8[Numero Documento],Tabla8[Lugar Designado])</f>
        <v>DIRECCION NACIONAL DE PATRIMONIO MONUMENTAL</v>
      </c>
      <c r="H635" s="53" t="s">
        <v>11</v>
      </c>
      <c r="I635" s="62"/>
      <c r="J635" s="53" t="str">
        <f>_xlfn.XLOOKUP(Tabla15[[#This Row],[cargo]],Tabla612[CARGO],Tabla612[CATEGORIA DEL SERVIDOR],"FIJO")</f>
        <v>ESTATUTO SIMPLIFICADO</v>
      </c>
      <c r="K635" s="53" t="str">
        <f>IF(ISTEXT(Tabla15[[#This Row],[CARRERA]]),Tabla15[[#This Row],[CARRERA]],Tabla15[[#This Row],[STATUS]])</f>
        <v>ESTATUTO SIMPLIFICADO</v>
      </c>
      <c r="L635" s="63">
        <v>20000</v>
      </c>
      <c r="M635" s="65">
        <v>0</v>
      </c>
      <c r="N635" s="63">
        <v>608</v>
      </c>
      <c r="O635" s="63">
        <v>574</v>
      </c>
      <c r="P635" s="29">
        <f>ROUND(Tabla15[[#This Row],[sbruto]]-Tabla15[[#This Row],[sneto]]-Tabla15[[#This Row],[ISR]]-Tabla15[[#This Row],[SFS]]-Tabla15[[#This Row],[AFP]],2)</f>
        <v>25</v>
      </c>
      <c r="Q635" s="63">
        <v>18793</v>
      </c>
      <c r="R635" s="53" t="str">
        <f>_xlfn.XLOOKUP(Tabla15[[#This Row],[cedula]],Tabla8[Numero Documento],Tabla8[Gen])</f>
        <v>F</v>
      </c>
      <c r="S635" s="53" t="str">
        <f>_xlfn.XLOOKUP(Tabla15[[#This Row],[cedula]],Tabla8[Numero Documento],Tabla8[Lugar Designado Codigo])</f>
        <v>01.83.03.03</v>
      </c>
    </row>
    <row r="636" spans="1:19">
      <c r="A636" s="53" t="s">
        <v>3049</v>
      </c>
      <c r="B636" s="53" t="s">
        <v>2477</v>
      </c>
      <c r="C636" s="53" t="s">
        <v>3087</v>
      </c>
      <c r="D636" s="53" t="str">
        <f>Tabla15[[#This Row],[cedula]]&amp;Tabla15[[#This Row],[prog]]&amp;LEFT(Tabla15[[#This Row],[tipo]],3)</f>
        <v>0400001601611FIJ</v>
      </c>
      <c r="E636" s="53" t="s">
        <v>1248</v>
      </c>
      <c r="F636" s="53" t="s">
        <v>128</v>
      </c>
      <c r="G636" s="53" t="str">
        <f>_xlfn.XLOOKUP(Tabla15[[#This Row],[cedula]],Tabla8[Numero Documento],Tabla8[Lugar Designado])</f>
        <v>DIRECCION NACIONAL DE PATRIMONIO MONUMENTAL</v>
      </c>
      <c r="H636" s="53" t="s">
        <v>11</v>
      </c>
      <c r="I636" s="62"/>
      <c r="J636" s="53" t="str">
        <f>_xlfn.XLOOKUP(Tabla15[[#This Row],[cargo]],Tabla612[CARGO],Tabla612[CATEGORIA DEL SERVIDOR],"FIJO")</f>
        <v>ESTATUTO SIMPLIFICADO</v>
      </c>
      <c r="K636" s="53" t="str">
        <f>IF(ISTEXT(Tabla15[[#This Row],[CARRERA]]),Tabla15[[#This Row],[CARRERA]],Tabla15[[#This Row],[STATUS]])</f>
        <v>ESTATUTO SIMPLIFICADO</v>
      </c>
      <c r="L636" s="63">
        <v>20000</v>
      </c>
      <c r="M636" s="66">
        <v>0</v>
      </c>
      <c r="N636" s="63">
        <v>608</v>
      </c>
      <c r="O636" s="63">
        <v>574</v>
      </c>
      <c r="P636" s="29">
        <f>ROUND(Tabla15[[#This Row],[sbruto]]-Tabla15[[#This Row],[sneto]]-Tabla15[[#This Row],[ISR]]-Tabla15[[#This Row],[SFS]]-Tabla15[[#This Row],[AFP]],2)</f>
        <v>25</v>
      </c>
      <c r="Q636" s="63">
        <v>18793</v>
      </c>
      <c r="R636" s="53" t="str">
        <f>_xlfn.XLOOKUP(Tabla15[[#This Row],[cedula]],Tabla8[Numero Documento],Tabla8[Gen])</f>
        <v>M</v>
      </c>
      <c r="S636" s="53" t="str">
        <f>_xlfn.XLOOKUP(Tabla15[[#This Row],[cedula]],Tabla8[Numero Documento],Tabla8[Lugar Designado Codigo])</f>
        <v>01.83.03.03</v>
      </c>
    </row>
    <row r="637" spans="1:19">
      <c r="A637" s="53" t="s">
        <v>3049</v>
      </c>
      <c r="B637" s="53" t="s">
        <v>2482</v>
      </c>
      <c r="C637" s="53" t="s">
        <v>3087</v>
      </c>
      <c r="D637" s="53" t="str">
        <f>Tabla15[[#This Row],[cedula]]&amp;Tabla15[[#This Row],[prog]]&amp;LEFT(Tabla15[[#This Row],[tipo]],3)</f>
        <v>4021042496211FIJ</v>
      </c>
      <c r="E637" s="53" t="s">
        <v>1249</v>
      </c>
      <c r="F637" s="53" t="s">
        <v>210</v>
      </c>
      <c r="G637" s="53" t="str">
        <f>_xlfn.XLOOKUP(Tabla15[[#This Row],[cedula]],Tabla8[Numero Documento],Tabla8[Lugar Designado])</f>
        <v>DIRECCION NACIONAL DE PATRIMONIO MONUMENTAL</v>
      </c>
      <c r="H637" s="53" t="s">
        <v>11</v>
      </c>
      <c r="I637" s="62"/>
      <c r="J637" s="53" t="str">
        <f>_xlfn.XLOOKUP(Tabla15[[#This Row],[cargo]],Tabla612[CARGO],Tabla612[CATEGORIA DEL SERVIDOR],"FIJO")</f>
        <v>FIJO</v>
      </c>
      <c r="K637" s="53" t="str">
        <f>IF(ISTEXT(Tabla15[[#This Row],[CARRERA]]),Tabla15[[#This Row],[CARRERA]],Tabla15[[#This Row],[STATUS]])</f>
        <v>FIJO</v>
      </c>
      <c r="L637" s="63">
        <v>20000</v>
      </c>
      <c r="M637" s="65">
        <v>0</v>
      </c>
      <c r="N637" s="63">
        <v>608</v>
      </c>
      <c r="O637" s="63">
        <v>574</v>
      </c>
      <c r="P637" s="29">
        <f>ROUND(Tabla15[[#This Row],[sbruto]]-Tabla15[[#This Row],[sneto]]-Tabla15[[#This Row],[ISR]]-Tabla15[[#This Row],[SFS]]-Tabla15[[#This Row],[AFP]],2)</f>
        <v>25</v>
      </c>
      <c r="Q637" s="63">
        <v>18793</v>
      </c>
      <c r="R637" s="53" t="str">
        <f>_xlfn.XLOOKUP(Tabla15[[#This Row],[cedula]],Tabla8[Numero Documento],Tabla8[Gen])</f>
        <v>F</v>
      </c>
      <c r="S637" s="53" t="str">
        <f>_xlfn.XLOOKUP(Tabla15[[#This Row],[cedula]],Tabla8[Numero Documento],Tabla8[Lugar Designado Codigo])</f>
        <v>01.83.03.03</v>
      </c>
    </row>
    <row r="638" spans="1:19">
      <c r="A638" s="53" t="s">
        <v>3049</v>
      </c>
      <c r="B638" s="53" t="s">
        <v>2490</v>
      </c>
      <c r="C638" s="53" t="s">
        <v>3087</v>
      </c>
      <c r="D638" s="53" t="str">
        <f>Tabla15[[#This Row],[cedula]]&amp;Tabla15[[#This Row],[prog]]&amp;LEFT(Tabla15[[#This Row],[tipo]],3)</f>
        <v>0400013843011FIJ</v>
      </c>
      <c r="E638" s="53" t="s">
        <v>1614</v>
      </c>
      <c r="F638" s="53" t="s">
        <v>27</v>
      </c>
      <c r="G638" s="53" t="str">
        <f>_xlfn.XLOOKUP(Tabla15[[#This Row],[cedula]],Tabla8[Numero Documento],Tabla8[Lugar Designado])</f>
        <v>DIRECCION NACIONAL DE PATRIMONIO MONUMENTAL</v>
      </c>
      <c r="H638" s="53" t="s">
        <v>11</v>
      </c>
      <c r="I638" s="62"/>
      <c r="J638" s="53" t="str">
        <f>_xlfn.XLOOKUP(Tabla15[[#This Row],[cargo]],Tabla612[CARGO],Tabla612[CATEGORIA DEL SERVIDOR],"FIJO")</f>
        <v>ESTATUTO SIMPLIFICADO</v>
      </c>
      <c r="K638" s="53" t="str">
        <f>IF(ISTEXT(Tabla15[[#This Row],[CARRERA]]),Tabla15[[#This Row],[CARRERA]],Tabla15[[#This Row],[STATUS]])</f>
        <v>ESTATUTO SIMPLIFICADO</v>
      </c>
      <c r="L638" s="63">
        <v>20000</v>
      </c>
      <c r="M638" s="67">
        <v>0</v>
      </c>
      <c r="N638" s="63">
        <v>608</v>
      </c>
      <c r="O638" s="63">
        <v>574</v>
      </c>
      <c r="P638" s="29">
        <f>ROUND(Tabla15[[#This Row],[sbruto]]-Tabla15[[#This Row],[sneto]]-Tabla15[[#This Row],[ISR]]-Tabla15[[#This Row],[SFS]]-Tabla15[[#This Row],[AFP]],2)</f>
        <v>25</v>
      </c>
      <c r="Q638" s="63">
        <v>18793</v>
      </c>
      <c r="R638" s="53" t="str">
        <f>_xlfn.XLOOKUP(Tabla15[[#This Row],[cedula]],Tabla8[Numero Documento],Tabla8[Gen])</f>
        <v>M</v>
      </c>
      <c r="S638" s="53" t="str">
        <f>_xlfn.XLOOKUP(Tabla15[[#This Row],[cedula]],Tabla8[Numero Documento],Tabla8[Lugar Designado Codigo])</f>
        <v>01.83.03.03</v>
      </c>
    </row>
    <row r="639" spans="1:19">
      <c r="A639" s="53" t="s">
        <v>3049</v>
      </c>
      <c r="B639" s="53" t="s">
        <v>2330</v>
      </c>
      <c r="C639" s="53" t="s">
        <v>3087</v>
      </c>
      <c r="D639" s="53" t="str">
        <f>Tabla15[[#This Row],[cedula]]&amp;Tabla15[[#This Row],[prog]]&amp;LEFT(Tabla15[[#This Row],[tipo]],3)</f>
        <v>0130025572411FIJ</v>
      </c>
      <c r="E639" s="53" t="s">
        <v>1776</v>
      </c>
      <c r="F639" s="53" t="s">
        <v>27</v>
      </c>
      <c r="G639" s="53" t="str">
        <f>_xlfn.XLOOKUP(Tabla15[[#This Row],[cedula]],Tabla8[Numero Documento],Tabla8[Lugar Designado])</f>
        <v>DIRECCION NACIONAL DE PATRIMONIO MONUMENTAL</v>
      </c>
      <c r="H639" s="53" t="s">
        <v>11</v>
      </c>
      <c r="I639" s="62"/>
      <c r="J639" s="53" t="str">
        <f>_xlfn.XLOOKUP(Tabla15[[#This Row],[cargo]],Tabla612[CARGO],Tabla612[CATEGORIA DEL SERVIDOR],"FIJO")</f>
        <v>ESTATUTO SIMPLIFICADO</v>
      </c>
      <c r="K639" s="53" t="str">
        <f>IF(ISTEXT(Tabla15[[#This Row],[CARRERA]]),Tabla15[[#This Row],[CARRERA]],Tabla15[[#This Row],[STATUS]])</f>
        <v>ESTATUTO SIMPLIFICADO</v>
      </c>
      <c r="L639" s="63">
        <v>16500</v>
      </c>
      <c r="M639" s="66">
        <v>0</v>
      </c>
      <c r="N639" s="63">
        <v>501.6</v>
      </c>
      <c r="O639" s="63">
        <v>473.55</v>
      </c>
      <c r="P639" s="29">
        <f>ROUND(Tabla15[[#This Row],[sbruto]]-Tabla15[[#This Row],[sneto]]-Tabla15[[#This Row],[ISR]]-Tabla15[[#This Row],[SFS]]-Tabla15[[#This Row],[AFP]],2)</f>
        <v>25</v>
      </c>
      <c r="Q639" s="63">
        <v>15499.85</v>
      </c>
      <c r="R639" s="53" t="str">
        <f>_xlfn.XLOOKUP(Tabla15[[#This Row],[cedula]],Tabla8[Numero Documento],Tabla8[Gen])</f>
        <v>M</v>
      </c>
      <c r="S639" s="53" t="str">
        <f>_xlfn.XLOOKUP(Tabla15[[#This Row],[cedula]],Tabla8[Numero Documento],Tabla8[Lugar Designado Codigo])</f>
        <v>01.83.03.03</v>
      </c>
    </row>
    <row r="640" spans="1:19">
      <c r="A640" s="53" t="s">
        <v>3049</v>
      </c>
      <c r="B640" s="53" t="s">
        <v>2390</v>
      </c>
      <c r="C640" s="53" t="s">
        <v>3087</v>
      </c>
      <c r="D640" s="53" t="str">
        <f>Tabla15[[#This Row],[cedula]]&amp;Tabla15[[#This Row],[prog]]&amp;LEFT(Tabla15[[#This Row],[tipo]],3)</f>
        <v>0020126062711FIJ</v>
      </c>
      <c r="E640" s="53" t="s">
        <v>637</v>
      </c>
      <c r="F640" s="53" t="s">
        <v>27</v>
      </c>
      <c r="G640" s="53" t="str">
        <f>_xlfn.XLOOKUP(Tabla15[[#This Row],[cedula]],Tabla8[Numero Documento],Tabla8[Lugar Designado])</f>
        <v>DIRECCION NACIONAL DE PATRIMONIO MONUMENTAL</v>
      </c>
      <c r="H640" s="53" t="s">
        <v>11</v>
      </c>
      <c r="I640" s="62"/>
      <c r="J640" s="53" t="str">
        <f>_xlfn.XLOOKUP(Tabla15[[#This Row],[cargo]],Tabla612[CARGO],Tabla612[CATEGORIA DEL SERVIDOR],"FIJO")</f>
        <v>ESTATUTO SIMPLIFICADO</v>
      </c>
      <c r="K640" s="53" t="str">
        <f>IF(ISTEXT(Tabla15[[#This Row],[CARRERA]]),Tabla15[[#This Row],[CARRERA]],Tabla15[[#This Row],[STATUS]])</f>
        <v>ESTATUTO SIMPLIFICADO</v>
      </c>
      <c r="L640" s="63">
        <v>16500</v>
      </c>
      <c r="M640" s="65">
        <v>0</v>
      </c>
      <c r="N640" s="63">
        <v>501.6</v>
      </c>
      <c r="O640" s="63">
        <v>473.55</v>
      </c>
      <c r="P640" s="29">
        <f>ROUND(Tabla15[[#This Row],[sbruto]]-Tabla15[[#This Row],[sneto]]-Tabla15[[#This Row],[ISR]]-Tabla15[[#This Row],[SFS]]-Tabla15[[#This Row],[AFP]],2)</f>
        <v>6530.79</v>
      </c>
      <c r="Q640" s="63">
        <v>8994.06</v>
      </c>
      <c r="R640" s="53" t="str">
        <f>_xlfn.XLOOKUP(Tabla15[[#This Row],[cedula]],Tabla8[Numero Documento],Tabla8[Gen])</f>
        <v>M</v>
      </c>
      <c r="S640" s="53" t="str">
        <f>_xlfn.XLOOKUP(Tabla15[[#This Row],[cedula]],Tabla8[Numero Documento],Tabla8[Lugar Designado Codigo])</f>
        <v>01.83.03.03</v>
      </c>
    </row>
    <row r="641" spans="1:19">
      <c r="A641" s="53" t="s">
        <v>3049</v>
      </c>
      <c r="B641" s="53" t="s">
        <v>2394</v>
      </c>
      <c r="C641" s="53" t="s">
        <v>3087</v>
      </c>
      <c r="D641" s="53" t="str">
        <f>Tabla15[[#This Row],[cedula]]&amp;Tabla15[[#This Row],[prog]]&amp;LEFT(Tabla15[[#This Row],[tipo]],3)</f>
        <v>0011422265611FIJ</v>
      </c>
      <c r="E641" s="53" t="s">
        <v>1757</v>
      </c>
      <c r="F641" s="53" t="s">
        <v>27</v>
      </c>
      <c r="G641" s="53" t="str">
        <f>_xlfn.XLOOKUP(Tabla15[[#This Row],[cedula]],Tabla8[Numero Documento],Tabla8[Lugar Designado])</f>
        <v>DIRECCION NACIONAL DE PATRIMONIO MONUMENTAL</v>
      </c>
      <c r="H641" s="53" t="s">
        <v>11</v>
      </c>
      <c r="I641" s="62"/>
      <c r="J641" s="53" t="str">
        <f>_xlfn.XLOOKUP(Tabla15[[#This Row],[cargo]],Tabla612[CARGO],Tabla612[CATEGORIA DEL SERVIDOR],"FIJO")</f>
        <v>ESTATUTO SIMPLIFICADO</v>
      </c>
      <c r="K641" s="53" t="str">
        <f>IF(ISTEXT(Tabla15[[#This Row],[CARRERA]]),Tabla15[[#This Row],[CARRERA]],Tabla15[[#This Row],[STATUS]])</f>
        <v>ESTATUTO SIMPLIFICADO</v>
      </c>
      <c r="L641" s="63">
        <v>16500</v>
      </c>
      <c r="M641" s="65">
        <v>0</v>
      </c>
      <c r="N641" s="63">
        <v>501.6</v>
      </c>
      <c r="O641" s="63">
        <v>473.55</v>
      </c>
      <c r="P641" s="29">
        <f>ROUND(Tabla15[[#This Row],[sbruto]]-Tabla15[[#This Row],[sneto]]-Tabla15[[#This Row],[ISR]]-Tabla15[[#This Row],[SFS]]-Tabla15[[#This Row],[AFP]],2)</f>
        <v>9331</v>
      </c>
      <c r="Q641" s="63">
        <v>6193.85</v>
      </c>
      <c r="R641" s="53" t="str">
        <f>_xlfn.XLOOKUP(Tabla15[[#This Row],[cedula]],Tabla8[Numero Documento],Tabla8[Gen])</f>
        <v>M</v>
      </c>
      <c r="S641" s="53" t="str">
        <f>_xlfn.XLOOKUP(Tabla15[[#This Row],[cedula]],Tabla8[Numero Documento],Tabla8[Lugar Designado Codigo])</f>
        <v>01.83.03.03</v>
      </c>
    </row>
    <row r="642" spans="1:19">
      <c r="A642" s="53" t="s">
        <v>3049</v>
      </c>
      <c r="B642" s="53" t="s">
        <v>2400</v>
      </c>
      <c r="C642" s="53" t="s">
        <v>3087</v>
      </c>
      <c r="D642" s="53" t="str">
        <f>Tabla15[[#This Row],[cedula]]&amp;Tabla15[[#This Row],[prog]]&amp;LEFT(Tabla15[[#This Row],[tipo]],3)</f>
        <v>0470133952711FIJ</v>
      </c>
      <c r="E642" s="53" t="s">
        <v>1789</v>
      </c>
      <c r="F642" s="53" t="s">
        <v>27</v>
      </c>
      <c r="G642" s="53" t="str">
        <f>_xlfn.XLOOKUP(Tabla15[[#This Row],[cedula]],Tabla8[Numero Documento],Tabla8[Lugar Designado])</f>
        <v>DIRECCION NACIONAL DE PATRIMONIO MONUMENTAL</v>
      </c>
      <c r="H642" s="53" t="s">
        <v>11</v>
      </c>
      <c r="I642" s="62"/>
      <c r="J642" s="53" t="str">
        <f>_xlfn.XLOOKUP(Tabla15[[#This Row],[cargo]],Tabla612[CARGO],Tabla612[CATEGORIA DEL SERVIDOR],"FIJO")</f>
        <v>ESTATUTO SIMPLIFICADO</v>
      </c>
      <c r="K642" s="53" t="str">
        <f>IF(ISTEXT(Tabla15[[#This Row],[CARRERA]]),Tabla15[[#This Row],[CARRERA]],Tabla15[[#This Row],[STATUS]])</f>
        <v>ESTATUTO SIMPLIFICADO</v>
      </c>
      <c r="L642" s="63">
        <v>16500</v>
      </c>
      <c r="M642" s="65">
        <v>0</v>
      </c>
      <c r="N642" s="63">
        <v>501.6</v>
      </c>
      <c r="O642" s="63">
        <v>473.55</v>
      </c>
      <c r="P642" s="29">
        <f>ROUND(Tabla15[[#This Row],[sbruto]]-Tabla15[[#This Row],[sneto]]-Tabla15[[#This Row],[ISR]]-Tabla15[[#This Row],[SFS]]-Tabla15[[#This Row],[AFP]],2)</f>
        <v>25</v>
      </c>
      <c r="Q642" s="63">
        <v>15499.85</v>
      </c>
      <c r="R642" s="53" t="str">
        <f>_xlfn.XLOOKUP(Tabla15[[#This Row],[cedula]],Tabla8[Numero Documento],Tabla8[Gen])</f>
        <v>M</v>
      </c>
      <c r="S642" s="53" t="str">
        <f>_xlfn.XLOOKUP(Tabla15[[#This Row],[cedula]],Tabla8[Numero Documento],Tabla8[Lugar Designado Codigo])</f>
        <v>01.83.03.03</v>
      </c>
    </row>
    <row r="643" spans="1:19">
      <c r="A643" s="53" t="s">
        <v>3049</v>
      </c>
      <c r="B643" s="53" t="s">
        <v>2402</v>
      </c>
      <c r="C643" s="53" t="s">
        <v>3087</v>
      </c>
      <c r="D643" s="53" t="str">
        <f>Tabla15[[#This Row],[cedula]]&amp;Tabla15[[#This Row],[prog]]&amp;LEFT(Tabla15[[#This Row],[tipo]],3)</f>
        <v>0011946116811FIJ</v>
      </c>
      <c r="E643" s="53" t="s">
        <v>1766</v>
      </c>
      <c r="F643" s="53" t="s">
        <v>27</v>
      </c>
      <c r="G643" s="53" t="str">
        <f>_xlfn.XLOOKUP(Tabla15[[#This Row],[cedula]],Tabla8[Numero Documento],Tabla8[Lugar Designado])</f>
        <v>DIRECCION NACIONAL DE PATRIMONIO MONUMENTAL</v>
      </c>
      <c r="H643" s="53" t="s">
        <v>11</v>
      </c>
      <c r="I643" s="62"/>
      <c r="J643" s="53" t="str">
        <f>_xlfn.XLOOKUP(Tabla15[[#This Row],[cargo]],Tabla612[CARGO],Tabla612[CATEGORIA DEL SERVIDOR],"FIJO")</f>
        <v>ESTATUTO SIMPLIFICADO</v>
      </c>
      <c r="K643" s="53" t="str">
        <f>IF(ISTEXT(Tabla15[[#This Row],[CARRERA]]),Tabla15[[#This Row],[CARRERA]],Tabla15[[#This Row],[STATUS]])</f>
        <v>ESTATUTO SIMPLIFICADO</v>
      </c>
      <c r="L643" s="63">
        <v>16500</v>
      </c>
      <c r="M643" s="65">
        <v>0</v>
      </c>
      <c r="N643" s="63">
        <v>501.6</v>
      </c>
      <c r="O643" s="63">
        <v>473.55</v>
      </c>
      <c r="P643" s="29">
        <f>ROUND(Tabla15[[#This Row],[sbruto]]-Tabla15[[#This Row],[sneto]]-Tabla15[[#This Row],[ISR]]-Tabla15[[#This Row],[SFS]]-Tabla15[[#This Row],[AFP]],2)</f>
        <v>5571</v>
      </c>
      <c r="Q643" s="63">
        <v>9953.85</v>
      </c>
      <c r="R643" s="53" t="str">
        <f>_xlfn.XLOOKUP(Tabla15[[#This Row],[cedula]],Tabla8[Numero Documento],Tabla8[Gen])</f>
        <v>M</v>
      </c>
      <c r="S643" s="53" t="str">
        <f>_xlfn.XLOOKUP(Tabla15[[#This Row],[cedula]],Tabla8[Numero Documento],Tabla8[Lugar Designado Codigo])</f>
        <v>01.83.03.03</v>
      </c>
    </row>
    <row r="644" spans="1:19">
      <c r="A644" s="53" t="s">
        <v>3049</v>
      </c>
      <c r="B644" s="53" t="s">
        <v>2413</v>
      </c>
      <c r="C644" s="53" t="s">
        <v>3087</v>
      </c>
      <c r="D644" s="53" t="str">
        <f>Tabla15[[#This Row],[cedula]]&amp;Tabla15[[#This Row],[prog]]&amp;LEFT(Tabla15[[#This Row],[tipo]],3)</f>
        <v>0470167048311FIJ</v>
      </c>
      <c r="E644" s="53" t="s">
        <v>1790</v>
      </c>
      <c r="F644" s="53" t="s">
        <v>27</v>
      </c>
      <c r="G644" s="53" t="str">
        <f>_xlfn.XLOOKUP(Tabla15[[#This Row],[cedula]],Tabla8[Numero Documento],Tabla8[Lugar Designado])</f>
        <v>DIRECCION NACIONAL DE PATRIMONIO MONUMENTAL</v>
      </c>
      <c r="H644" s="53" t="s">
        <v>11</v>
      </c>
      <c r="I644" s="62"/>
      <c r="J644" s="53" t="str">
        <f>_xlfn.XLOOKUP(Tabla15[[#This Row],[cargo]],Tabla612[CARGO],Tabla612[CATEGORIA DEL SERVIDOR],"FIJO")</f>
        <v>ESTATUTO SIMPLIFICADO</v>
      </c>
      <c r="K644" s="53" t="str">
        <f>IF(ISTEXT(Tabla15[[#This Row],[CARRERA]]),Tabla15[[#This Row],[CARRERA]],Tabla15[[#This Row],[STATUS]])</f>
        <v>ESTATUTO SIMPLIFICADO</v>
      </c>
      <c r="L644" s="63">
        <v>16500</v>
      </c>
      <c r="M644" s="67">
        <v>0</v>
      </c>
      <c r="N644" s="63">
        <v>501.6</v>
      </c>
      <c r="O644" s="63">
        <v>473.55</v>
      </c>
      <c r="P644" s="29">
        <f>ROUND(Tabla15[[#This Row],[sbruto]]-Tabla15[[#This Row],[sneto]]-Tabla15[[#This Row],[ISR]]-Tabla15[[#This Row],[SFS]]-Tabla15[[#This Row],[AFP]],2)</f>
        <v>25</v>
      </c>
      <c r="Q644" s="63">
        <v>15499.85</v>
      </c>
      <c r="R644" s="53" t="str">
        <f>_xlfn.XLOOKUP(Tabla15[[#This Row],[cedula]],Tabla8[Numero Documento],Tabla8[Gen])</f>
        <v>M</v>
      </c>
      <c r="S644" s="53" t="str">
        <f>_xlfn.XLOOKUP(Tabla15[[#This Row],[cedula]],Tabla8[Numero Documento],Tabla8[Lugar Designado Codigo])</f>
        <v>01.83.03.03</v>
      </c>
    </row>
    <row r="645" spans="1:19">
      <c r="A645" s="53" t="s">
        <v>3049</v>
      </c>
      <c r="B645" s="53" t="s">
        <v>2469</v>
      </c>
      <c r="C645" s="53" t="s">
        <v>3087</v>
      </c>
      <c r="D645" s="53" t="str">
        <f>Tabla15[[#This Row],[cedula]]&amp;Tabla15[[#This Row],[prog]]&amp;LEFT(Tabla15[[#This Row],[tipo]],3)</f>
        <v>0010294977311FIJ</v>
      </c>
      <c r="E645" s="53" t="s">
        <v>656</v>
      </c>
      <c r="F645" s="53" t="s">
        <v>657</v>
      </c>
      <c r="G645" s="53" t="str">
        <f>_xlfn.XLOOKUP(Tabla15[[#This Row],[cedula]],Tabla8[Numero Documento],Tabla8[Lugar Designado])</f>
        <v>DIRECCION NACIONAL DE PATRIMONIO MONUMENTAL</v>
      </c>
      <c r="H645" s="53" t="s">
        <v>11</v>
      </c>
      <c r="I645" s="62"/>
      <c r="J645" s="53" t="str">
        <f>_xlfn.XLOOKUP(Tabla15[[#This Row],[cargo]],Tabla612[CARGO],Tabla612[CATEGORIA DEL SERVIDOR],"FIJO")</f>
        <v>FIJO</v>
      </c>
      <c r="K645" s="53" t="str">
        <f>IF(ISTEXT(Tabla15[[#This Row],[CARRERA]]),Tabla15[[#This Row],[CARRERA]],Tabla15[[#This Row],[STATUS]])</f>
        <v>FIJO</v>
      </c>
      <c r="L645" s="63">
        <v>16500</v>
      </c>
      <c r="M645" s="65">
        <v>0</v>
      </c>
      <c r="N645" s="63">
        <v>501.6</v>
      </c>
      <c r="O645" s="63">
        <v>473.55</v>
      </c>
      <c r="P645" s="29">
        <f>ROUND(Tabla15[[#This Row],[sbruto]]-Tabla15[[#This Row],[sneto]]-Tabla15[[#This Row],[ISR]]-Tabla15[[#This Row],[SFS]]-Tabla15[[#This Row],[AFP]],2)</f>
        <v>616</v>
      </c>
      <c r="Q645" s="63">
        <v>14908.85</v>
      </c>
      <c r="R645" s="53" t="str">
        <f>_xlfn.XLOOKUP(Tabla15[[#This Row],[cedula]],Tabla8[Numero Documento],Tabla8[Gen])</f>
        <v>M</v>
      </c>
      <c r="S645" s="53" t="str">
        <f>_xlfn.XLOOKUP(Tabla15[[#This Row],[cedula]],Tabla8[Numero Documento],Tabla8[Lugar Designado Codigo])</f>
        <v>01.83.03.03</v>
      </c>
    </row>
    <row r="646" spans="1:19">
      <c r="A646" s="53" t="s">
        <v>3049</v>
      </c>
      <c r="B646" s="53" t="s">
        <v>1482</v>
      </c>
      <c r="C646" s="53" t="s">
        <v>3087</v>
      </c>
      <c r="D646" s="53" t="str">
        <f>Tabla15[[#This Row],[cedula]]&amp;Tabla15[[#This Row],[prog]]&amp;LEFT(Tabla15[[#This Row],[tipo]],3)</f>
        <v>0010992470411FIJ</v>
      </c>
      <c r="E646" s="53" t="s">
        <v>655</v>
      </c>
      <c r="F646" s="53" t="s">
        <v>27</v>
      </c>
      <c r="G646" s="53" t="str">
        <f>_xlfn.XLOOKUP(Tabla15[[#This Row],[cedula]],Tabla8[Numero Documento],Tabla8[Lugar Designado])</f>
        <v>DIRECCION NACIONAL DE PATRIMONIO MONUMENTAL</v>
      </c>
      <c r="H646" s="53" t="s">
        <v>11</v>
      </c>
      <c r="I646" s="62" t="str">
        <f>_xlfn.XLOOKUP(Tabla15[[#This Row],[cedula]],TCARRERA[CEDULA],TCARRERA[CATEGORIA DEL SERVIDOR],"")</f>
        <v>CARRERA ADMINISTRATIVA</v>
      </c>
      <c r="J646" s="53" t="str">
        <f>_xlfn.XLOOKUP(Tabla15[[#This Row],[cargo]],Tabla612[CARGO],Tabla612[CATEGORIA DEL SERVIDOR],"FIJO")</f>
        <v>ESTATUTO SIMPLIFICADO</v>
      </c>
      <c r="K646" s="53" t="str">
        <f>IF(ISTEXT(Tabla15[[#This Row],[CARRERA]]),Tabla15[[#This Row],[CARRERA]],Tabla15[[#This Row],[STATUS]])</f>
        <v>CARRERA ADMINISTRATIVA</v>
      </c>
      <c r="L646" s="63">
        <v>15000</v>
      </c>
      <c r="M646" s="65">
        <v>0</v>
      </c>
      <c r="N646" s="63">
        <v>456</v>
      </c>
      <c r="O646" s="63">
        <v>430.5</v>
      </c>
      <c r="P646" s="29">
        <f>ROUND(Tabla15[[#This Row],[sbruto]]-Tabla15[[#This Row],[sneto]]-Tabla15[[#This Row],[ISR]]-Tabla15[[#This Row],[SFS]]-Tabla15[[#This Row],[AFP]],2)</f>
        <v>8520.66</v>
      </c>
      <c r="Q646" s="63">
        <v>5592.84</v>
      </c>
      <c r="R646" s="53" t="str">
        <f>_xlfn.XLOOKUP(Tabla15[[#This Row],[cedula]],Tabla8[Numero Documento],Tabla8[Gen])</f>
        <v>M</v>
      </c>
      <c r="S646" s="53" t="str">
        <f>_xlfn.XLOOKUP(Tabla15[[#This Row],[cedula]],Tabla8[Numero Documento],Tabla8[Lugar Designado Codigo])</f>
        <v>01.83.03.03</v>
      </c>
    </row>
    <row r="647" spans="1:19">
      <c r="A647" s="53" t="s">
        <v>3049</v>
      </c>
      <c r="B647" s="53" t="s">
        <v>2439</v>
      </c>
      <c r="C647" s="53" t="s">
        <v>3087</v>
      </c>
      <c r="D647" s="53" t="str">
        <f>Tabla15[[#This Row],[cedula]]&amp;Tabla15[[#This Row],[prog]]&amp;LEFT(Tabla15[[#This Row],[tipo]],3)</f>
        <v>0010352889911FIJ</v>
      </c>
      <c r="E647" s="53" t="s">
        <v>645</v>
      </c>
      <c r="F647" s="53" t="s">
        <v>27</v>
      </c>
      <c r="G647" s="53" t="str">
        <f>_xlfn.XLOOKUP(Tabla15[[#This Row],[cedula]],Tabla8[Numero Documento],Tabla8[Lugar Designado])</f>
        <v>DIRECCION NACIONAL DE PATRIMONIO MONUMENTAL</v>
      </c>
      <c r="H647" s="53" t="s">
        <v>11</v>
      </c>
      <c r="I647" s="62"/>
      <c r="J647" s="53" t="str">
        <f>_xlfn.XLOOKUP(Tabla15[[#This Row],[cargo]],Tabla612[CARGO],Tabla612[CATEGORIA DEL SERVIDOR],"FIJO")</f>
        <v>ESTATUTO SIMPLIFICADO</v>
      </c>
      <c r="K647" s="53" t="str">
        <f>IF(ISTEXT(Tabla15[[#This Row],[CARRERA]]),Tabla15[[#This Row],[CARRERA]],Tabla15[[#This Row],[STATUS]])</f>
        <v>ESTATUTO SIMPLIFICADO</v>
      </c>
      <c r="L647" s="63">
        <v>15000</v>
      </c>
      <c r="M647" s="67">
        <v>0</v>
      </c>
      <c r="N647" s="63">
        <v>456</v>
      </c>
      <c r="O647" s="63">
        <v>430.5</v>
      </c>
      <c r="P647" s="29">
        <f>ROUND(Tabla15[[#This Row],[sbruto]]-Tabla15[[#This Row],[sneto]]-Tabla15[[#This Row],[ISR]]-Tabla15[[#This Row],[SFS]]-Tabla15[[#This Row],[AFP]],2)</f>
        <v>7624.95</v>
      </c>
      <c r="Q647" s="63">
        <v>6488.55</v>
      </c>
      <c r="R647" s="53" t="str">
        <f>_xlfn.XLOOKUP(Tabla15[[#This Row],[cedula]],Tabla8[Numero Documento],Tabla8[Gen])</f>
        <v>M</v>
      </c>
      <c r="S647" s="53" t="str">
        <f>_xlfn.XLOOKUP(Tabla15[[#This Row],[cedula]],Tabla8[Numero Documento],Tabla8[Lugar Designado Codigo])</f>
        <v>01.83.03.03</v>
      </c>
    </row>
    <row r="648" spans="1:19">
      <c r="A648" s="53" t="s">
        <v>3049</v>
      </c>
      <c r="B648" s="53" t="s">
        <v>2498</v>
      </c>
      <c r="C648" s="53" t="s">
        <v>3087</v>
      </c>
      <c r="D648" s="53" t="str">
        <f>Tabla15[[#This Row],[cedula]]&amp;Tabla15[[#This Row],[prog]]&amp;LEFT(Tabla15[[#This Row],[tipo]],3)</f>
        <v>0370007995111FIJ</v>
      </c>
      <c r="E648" s="53" t="s">
        <v>662</v>
      </c>
      <c r="F648" s="53" t="s">
        <v>636</v>
      </c>
      <c r="G648" s="53" t="str">
        <f>_xlfn.XLOOKUP(Tabla15[[#This Row],[cedula]],Tabla8[Numero Documento],Tabla8[Lugar Designado])</f>
        <v>DIRECCION NACIONAL DE PATRIMONIO MONUMENTAL</v>
      </c>
      <c r="H648" s="53" t="s">
        <v>11</v>
      </c>
      <c r="I648" s="62"/>
      <c r="J648" s="53" t="str">
        <f>_xlfn.XLOOKUP(Tabla15[[#This Row],[cargo]],Tabla612[CARGO],Tabla612[CATEGORIA DEL SERVIDOR],"FIJO")</f>
        <v>FIJO</v>
      </c>
      <c r="K648" s="53" t="str">
        <f>IF(ISTEXT(Tabla15[[#This Row],[CARRERA]]),Tabla15[[#This Row],[CARRERA]],Tabla15[[#This Row],[STATUS]])</f>
        <v>FIJO</v>
      </c>
      <c r="L648" s="63">
        <v>12650</v>
      </c>
      <c r="M648" s="66">
        <v>0</v>
      </c>
      <c r="N648" s="63">
        <v>384.56</v>
      </c>
      <c r="O648" s="63">
        <v>363.06</v>
      </c>
      <c r="P648" s="29">
        <f>ROUND(Tabla15[[#This Row],[sbruto]]-Tabla15[[#This Row],[sneto]]-Tabla15[[#This Row],[ISR]]-Tabla15[[#This Row],[SFS]]-Tabla15[[#This Row],[AFP]],2)</f>
        <v>571</v>
      </c>
      <c r="Q648" s="63">
        <v>11331.38</v>
      </c>
      <c r="R648" s="53" t="str">
        <f>_xlfn.XLOOKUP(Tabla15[[#This Row],[cedula]],Tabla8[Numero Documento],Tabla8[Gen])</f>
        <v>M</v>
      </c>
      <c r="S648" s="53" t="str">
        <f>_xlfn.XLOOKUP(Tabla15[[#This Row],[cedula]],Tabla8[Numero Documento],Tabla8[Lugar Designado Codigo])</f>
        <v>01.83.03.03</v>
      </c>
    </row>
    <row r="649" spans="1:19">
      <c r="A649" s="53" t="s">
        <v>3049</v>
      </c>
      <c r="B649" s="53" t="s">
        <v>1399</v>
      </c>
      <c r="C649" s="53" t="s">
        <v>3087</v>
      </c>
      <c r="D649" s="53" t="str">
        <f>Tabla15[[#This Row],[cedula]]&amp;Tabla15[[#This Row],[prog]]&amp;LEFT(Tabla15[[#This Row],[tipo]],3)</f>
        <v>0010253707311FIJ</v>
      </c>
      <c r="E649" s="53" t="s">
        <v>616</v>
      </c>
      <c r="F649" s="53" t="s">
        <v>27</v>
      </c>
      <c r="G649" s="53" t="str">
        <f>_xlfn.XLOOKUP(Tabla15[[#This Row],[cedula]],Tabla8[Numero Documento],Tabla8[Lugar Designado])</f>
        <v>DIRECCION NACIONAL DE PATRIMONIO MONUMENTAL</v>
      </c>
      <c r="H649" s="53" t="s">
        <v>11</v>
      </c>
      <c r="I649" s="62" t="str">
        <f>_xlfn.XLOOKUP(Tabla15[[#This Row],[cedula]],TCARRERA[CEDULA],TCARRERA[CATEGORIA DEL SERVIDOR],"")</f>
        <v>CARRERA ADMINISTRATIVA</v>
      </c>
      <c r="J649" s="53" t="str">
        <f>_xlfn.XLOOKUP(Tabla15[[#This Row],[cargo]],Tabla612[CARGO],Tabla612[CATEGORIA DEL SERVIDOR],"FIJO")</f>
        <v>ESTATUTO SIMPLIFICADO</v>
      </c>
      <c r="K649" s="53" t="str">
        <f>IF(ISTEXT(Tabla15[[#This Row],[CARRERA]]),Tabla15[[#This Row],[CARRERA]],Tabla15[[#This Row],[STATUS]])</f>
        <v>CARRERA ADMINISTRATIVA</v>
      </c>
      <c r="L649" s="63">
        <v>11000</v>
      </c>
      <c r="M649" s="66">
        <v>0</v>
      </c>
      <c r="N649" s="63">
        <v>334.4</v>
      </c>
      <c r="O649" s="63">
        <v>315.7</v>
      </c>
      <c r="P649" s="29">
        <f>ROUND(Tabla15[[#This Row],[sbruto]]-Tabla15[[#This Row],[sneto]]-Tabla15[[#This Row],[ISR]]-Tabla15[[#This Row],[SFS]]-Tabla15[[#This Row],[AFP]],2)</f>
        <v>375</v>
      </c>
      <c r="Q649" s="63">
        <v>9974.9</v>
      </c>
      <c r="R649" s="53" t="str">
        <f>_xlfn.XLOOKUP(Tabla15[[#This Row],[cedula]],Tabla8[Numero Documento],Tabla8[Gen])</f>
        <v>M</v>
      </c>
      <c r="S649" s="53" t="str">
        <f>_xlfn.XLOOKUP(Tabla15[[#This Row],[cedula]],Tabla8[Numero Documento],Tabla8[Lugar Designado Codigo])</f>
        <v>01.83.03.03</v>
      </c>
    </row>
    <row r="650" spans="1:19">
      <c r="A650" s="53" t="s">
        <v>3049</v>
      </c>
      <c r="B650" s="53" t="s">
        <v>1407</v>
      </c>
      <c r="C650" s="53" t="s">
        <v>3087</v>
      </c>
      <c r="D650" s="53" t="str">
        <f>Tabla15[[#This Row],[cedula]]&amp;Tabla15[[#This Row],[prog]]&amp;LEFT(Tabla15[[#This Row],[tipo]],3)</f>
        <v>0011681749511FIJ</v>
      </c>
      <c r="E650" s="53" t="s">
        <v>618</v>
      </c>
      <c r="F650" s="53" t="s">
        <v>619</v>
      </c>
      <c r="G650" s="53" t="str">
        <f>_xlfn.XLOOKUP(Tabla15[[#This Row],[cedula]],Tabla8[Numero Documento],Tabla8[Lugar Designado])</f>
        <v>DIRECCION NACIONAL DE PATRIMONIO MONUMENTAL</v>
      </c>
      <c r="H650" s="53" t="s">
        <v>11</v>
      </c>
      <c r="I650" s="62" t="str">
        <f>_xlfn.XLOOKUP(Tabla15[[#This Row],[cedula]],TCARRERA[CEDULA],TCARRERA[CATEGORIA DEL SERVIDOR],"")</f>
        <v>CARRERA ADMINISTRATIVA</v>
      </c>
      <c r="J650" s="53" t="str">
        <f>_xlfn.XLOOKUP(Tabla15[[#This Row],[cargo]],Tabla612[CARGO],Tabla612[CATEGORIA DEL SERVIDOR],"FIJO")</f>
        <v>FIJO</v>
      </c>
      <c r="K650" s="53" t="str">
        <f>IF(ISTEXT(Tabla15[[#This Row],[CARRERA]]),Tabla15[[#This Row],[CARRERA]],Tabla15[[#This Row],[STATUS]])</f>
        <v>CARRERA ADMINISTRATIVA</v>
      </c>
      <c r="L650" s="63">
        <v>11000</v>
      </c>
      <c r="M650" s="65">
        <v>0</v>
      </c>
      <c r="N650" s="63">
        <v>334.4</v>
      </c>
      <c r="O650" s="63">
        <v>315.7</v>
      </c>
      <c r="P650" s="29">
        <f>ROUND(Tabla15[[#This Row],[sbruto]]-Tabla15[[#This Row],[sneto]]-Tabla15[[#This Row],[ISR]]-Tabla15[[#This Row],[SFS]]-Tabla15[[#This Row],[AFP]],2)</f>
        <v>8216.74</v>
      </c>
      <c r="Q650" s="63">
        <v>2133.16</v>
      </c>
      <c r="R650" s="53" t="str">
        <f>_xlfn.XLOOKUP(Tabla15[[#This Row],[cedula]],Tabla8[Numero Documento],Tabla8[Gen])</f>
        <v>M</v>
      </c>
      <c r="S650" s="53" t="str">
        <f>_xlfn.XLOOKUP(Tabla15[[#This Row],[cedula]],Tabla8[Numero Documento],Tabla8[Lugar Designado Codigo])</f>
        <v>01.83.03.03</v>
      </c>
    </row>
    <row r="651" spans="1:19">
      <c r="A651" s="53" t="s">
        <v>3049</v>
      </c>
      <c r="B651" s="53" t="s">
        <v>1414</v>
      </c>
      <c r="C651" s="53" t="s">
        <v>3087</v>
      </c>
      <c r="D651" s="53" t="str">
        <f>Tabla15[[#This Row],[cedula]]&amp;Tabla15[[#This Row],[prog]]&amp;LEFT(Tabla15[[#This Row],[tipo]],3)</f>
        <v>0011524115011FIJ</v>
      </c>
      <c r="E651" s="53" t="s">
        <v>624</v>
      </c>
      <c r="F651" s="53" t="s">
        <v>474</v>
      </c>
      <c r="G651" s="53" t="str">
        <f>_xlfn.XLOOKUP(Tabla15[[#This Row],[cedula]],Tabla8[Numero Documento],Tabla8[Lugar Designado])</f>
        <v>DIRECCION NACIONAL DE PATRIMONIO MONUMENTAL</v>
      </c>
      <c r="H651" s="53" t="s">
        <v>11</v>
      </c>
      <c r="I651" s="62" t="str">
        <f>_xlfn.XLOOKUP(Tabla15[[#This Row],[cedula]],TCARRERA[CEDULA],TCARRERA[CATEGORIA DEL SERVIDOR],"")</f>
        <v>CARRERA ADMINISTRATIVA</v>
      </c>
      <c r="J651" s="53" t="str">
        <f>_xlfn.XLOOKUP(Tabla15[[#This Row],[cargo]],Tabla612[CARGO],Tabla612[CATEGORIA DEL SERVIDOR],"FIJO")</f>
        <v>ESTATUTO SIMPLIFICADO</v>
      </c>
      <c r="K651" s="53" t="str">
        <f>IF(ISTEXT(Tabla15[[#This Row],[CARRERA]]),Tabla15[[#This Row],[CARRERA]],Tabla15[[#This Row],[STATUS]])</f>
        <v>CARRERA ADMINISTRATIVA</v>
      </c>
      <c r="L651" s="63">
        <v>11000</v>
      </c>
      <c r="M651" s="65">
        <v>0</v>
      </c>
      <c r="N651" s="63">
        <v>334.4</v>
      </c>
      <c r="O651" s="63">
        <v>315.7</v>
      </c>
      <c r="P651" s="29">
        <f>ROUND(Tabla15[[#This Row],[sbruto]]-Tabla15[[#This Row],[sneto]]-Tabla15[[#This Row],[ISR]]-Tabla15[[#This Row],[SFS]]-Tabla15[[#This Row],[AFP]],2)</f>
        <v>8300.84</v>
      </c>
      <c r="Q651" s="63">
        <v>2049.06</v>
      </c>
      <c r="R651" s="53" t="str">
        <f>_xlfn.XLOOKUP(Tabla15[[#This Row],[cedula]],Tabla8[Numero Documento],Tabla8[Gen])</f>
        <v>M</v>
      </c>
      <c r="S651" s="53" t="str">
        <f>_xlfn.XLOOKUP(Tabla15[[#This Row],[cedula]],Tabla8[Numero Documento],Tabla8[Lugar Designado Codigo])</f>
        <v>01.83.03.03</v>
      </c>
    </row>
    <row r="652" spans="1:19">
      <c r="A652" s="53" t="s">
        <v>3049</v>
      </c>
      <c r="B652" s="53" t="s">
        <v>1445</v>
      </c>
      <c r="C652" s="53" t="s">
        <v>3087</v>
      </c>
      <c r="D652" s="53" t="str">
        <f>Tabla15[[#This Row],[cedula]]&amp;Tabla15[[#This Row],[prog]]&amp;LEFT(Tabla15[[#This Row],[tipo]],3)</f>
        <v>0010915928511FIJ</v>
      </c>
      <c r="E652" s="53" t="s">
        <v>643</v>
      </c>
      <c r="F652" s="53" t="s">
        <v>444</v>
      </c>
      <c r="G652" s="53" t="str">
        <f>_xlfn.XLOOKUP(Tabla15[[#This Row],[cedula]],Tabla8[Numero Documento],Tabla8[Lugar Designado])</f>
        <v>DIRECCION NACIONAL DE PATRIMONIO MONUMENTAL</v>
      </c>
      <c r="H652" s="53" t="s">
        <v>11</v>
      </c>
      <c r="I652" s="62" t="str">
        <f>_xlfn.XLOOKUP(Tabla15[[#This Row],[cedula]],TCARRERA[CEDULA],TCARRERA[CATEGORIA DEL SERVIDOR],"")</f>
        <v>CARRERA ADMINISTRATIVA</v>
      </c>
      <c r="J652" s="53" t="str">
        <f>_xlfn.XLOOKUP(Tabla15[[#This Row],[cargo]],Tabla612[CARGO],Tabla612[CATEGORIA DEL SERVIDOR],"FIJO")</f>
        <v>FIJO</v>
      </c>
      <c r="K652" s="53" t="str">
        <f>IF(ISTEXT(Tabla15[[#This Row],[CARRERA]]),Tabla15[[#This Row],[CARRERA]],Tabla15[[#This Row],[STATUS]])</f>
        <v>CARRERA ADMINISTRATIVA</v>
      </c>
      <c r="L652" s="63">
        <v>11000</v>
      </c>
      <c r="M652" s="67">
        <v>0</v>
      </c>
      <c r="N652" s="63">
        <v>334.4</v>
      </c>
      <c r="O652" s="63">
        <v>315.7</v>
      </c>
      <c r="P652" s="29">
        <f>ROUND(Tabla15[[#This Row],[sbruto]]-Tabla15[[#This Row],[sneto]]-Tabla15[[#This Row],[ISR]]-Tabla15[[#This Row],[SFS]]-Tabla15[[#This Row],[AFP]],2)</f>
        <v>375</v>
      </c>
      <c r="Q652" s="63">
        <v>9974.9</v>
      </c>
      <c r="R652" s="53" t="str">
        <f>_xlfn.XLOOKUP(Tabla15[[#This Row],[cedula]],Tabla8[Numero Documento],Tabla8[Gen])</f>
        <v>M</v>
      </c>
      <c r="S652" s="53" t="str">
        <f>_xlfn.XLOOKUP(Tabla15[[#This Row],[cedula]],Tabla8[Numero Documento],Tabla8[Lugar Designado Codigo])</f>
        <v>01.83.03.03</v>
      </c>
    </row>
    <row r="653" spans="1:19">
      <c r="A653" s="53" t="s">
        <v>3049</v>
      </c>
      <c r="B653" s="53" t="s">
        <v>1466</v>
      </c>
      <c r="C653" s="53" t="s">
        <v>3087</v>
      </c>
      <c r="D653" s="53" t="str">
        <f>Tabla15[[#This Row],[cedula]]&amp;Tabla15[[#This Row],[prog]]&amp;LEFT(Tabla15[[#This Row],[tipo]],3)</f>
        <v>0010002185611FIJ</v>
      </c>
      <c r="E653" s="53" t="s">
        <v>651</v>
      </c>
      <c r="F653" s="53" t="s">
        <v>27</v>
      </c>
      <c r="G653" s="53" t="str">
        <f>_xlfn.XLOOKUP(Tabla15[[#This Row],[cedula]],Tabla8[Numero Documento],Tabla8[Lugar Designado])</f>
        <v>DIRECCION NACIONAL DE PATRIMONIO MONUMENTAL</v>
      </c>
      <c r="H653" s="53" t="s">
        <v>11</v>
      </c>
      <c r="I653" s="62" t="str">
        <f>_xlfn.XLOOKUP(Tabla15[[#This Row],[cedula]],TCARRERA[CEDULA],TCARRERA[CATEGORIA DEL SERVIDOR],"")</f>
        <v>CARRERA ADMINISTRATIVA</v>
      </c>
      <c r="J653" s="53" t="str">
        <f>_xlfn.XLOOKUP(Tabla15[[#This Row],[cargo]],Tabla612[CARGO],Tabla612[CATEGORIA DEL SERVIDOR],"FIJO")</f>
        <v>ESTATUTO SIMPLIFICADO</v>
      </c>
      <c r="K653" s="53" t="str">
        <f>IF(ISTEXT(Tabla15[[#This Row],[CARRERA]]),Tabla15[[#This Row],[CARRERA]],Tabla15[[#This Row],[STATUS]])</f>
        <v>CARRERA ADMINISTRATIVA</v>
      </c>
      <c r="L653" s="63">
        <v>11000</v>
      </c>
      <c r="M653" s="67">
        <v>0</v>
      </c>
      <c r="N653" s="63">
        <v>334.4</v>
      </c>
      <c r="O653" s="63">
        <v>315.7</v>
      </c>
      <c r="P653" s="29">
        <f>ROUND(Tabla15[[#This Row],[sbruto]]-Tabla15[[#This Row],[sneto]]-Tabla15[[#This Row],[ISR]]-Tabla15[[#This Row],[SFS]]-Tabla15[[#This Row],[AFP]],2)</f>
        <v>7637.05</v>
      </c>
      <c r="Q653" s="63">
        <v>2712.85</v>
      </c>
      <c r="R653" s="53" t="str">
        <f>_xlfn.XLOOKUP(Tabla15[[#This Row],[cedula]],Tabla8[Numero Documento],Tabla8[Gen])</f>
        <v>M</v>
      </c>
      <c r="S653" s="53" t="str">
        <f>_xlfn.XLOOKUP(Tabla15[[#This Row],[cedula]],Tabla8[Numero Documento],Tabla8[Lugar Designado Codigo])</f>
        <v>01.83.03.03</v>
      </c>
    </row>
    <row r="654" spans="1:19">
      <c r="A654" s="53" t="s">
        <v>3049</v>
      </c>
      <c r="B654" s="53" t="s">
        <v>1473</v>
      </c>
      <c r="C654" s="53" t="s">
        <v>3087</v>
      </c>
      <c r="D654" s="53" t="str">
        <f>Tabla15[[#This Row],[cedula]]&amp;Tabla15[[#This Row],[prog]]&amp;LEFT(Tabla15[[#This Row],[tipo]],3)</f>
        <v>0020045932911FIJ</v>
      </c>
      <c r="E654" s="53" t="s">
        <v>653</v>
      </c>
      <c r="F654" s="53" t="s">
        <v>27</v>
      </c>
      <c r="G654" s="53" t="str">
        <f>_xlfn.XLOOKUP(Tabla15[[#This Row],[cedula]],Tabla8[Numero Documento],Tabla8[Lugar Designado])</f>
        <v>DIRECCION NACIONAL DE PATRIMONIO MONUMENTAL</v>
      </c>
      <c r="H654" s="53" t="s">
        <v>11</v>
      </c>
      <c r="I654" s="62" t="str">
        <f>_xlfn.XLOOKUP(Tabla15[[#This Row],[cedula]],TCARRERA[CEDULA],TCARRERA[CATEGORIA DEL SERVIDOR],"")</f>
        <v>CARRERA ADMINISTRATIVA</v>
      </c>
      <c r="J654" s="53" t="str">
        <f>_xlfn.XLOOKUP(Tabla15[[#This Row],[cargo]],Tabla612[CARGO],Tabla612[CATEGORIA DEL SERVIDOR],"FIJO")</f>
        <v>ESTATUTO SIMPLIFICADO</v>
      </c>
      <c r="K654" s="53" t="str">
        <f>IF(ISTEXT(Tabla15[[#This Row],[CARRERA]]),Tabla15[[#This Row],[CARRERA]],Tabla15[[#This Row],[STATUS]])</f>
        <v>CARRERA ADMINISTRATIVA</v>
      </c>
      <c r="L654" s="63">
        <v>11000</v>
      </c>
      <c r="M654" s="67">
        <v>0</v>
      </c>
      <c r="N654" s="63">
        <v>334.4</v>
      </c>
      <c r="O654" s="63">
        <v>315.7</v>
      </c>
      <c r="P654" s="29">
        <f>ROUND(Tabla15[[#This Row],[sbruto]]-Tabla15[[#This Row],[sneto]]-Tabla15[[#This Row],[ISR]]-Tabla15[[#This Row],[SFS]]-Tabla15[[#This Row],[AFP]],2)</f>
        <v>375</v>
      </c>
      <c r="Q654" s="63">
        <v>9974.9</v>
      </c>
      <c r="R654" s="53" t="str">
        <f>_xlfn.XLOOKUP(Tabla15[[#This Row],[cedula]],Tabla8[Numero Documento],Tabla8[Gen])</f>
        <v>M</v>
      </c>
      <c r="S654" s="53" t="str">
        <f>_xlfn.XLOOKUP(Tabla15[[#This Row],[cedula]],Tabla8[Numero Documento],Tabla8[Lugar Designado Codigo])</f>
        <v>01.83.03.03</v>
      </c>
    </row>
    <row r="655" spans="1:19">
      <c r="A655" s="53" t="s">
        <v>3049</v>
      </c>
      <c r="B655" s="53" t="s">
        <v>2286</v>
      </c>
      <c r="C655" s="53" t="s">
        <v>3087</v>
      </c>
      <c r="D655" s="53" t="str">
        <f>Tabla15[[#This Row],[cedula]]&amp;Tabla15[[#This Row],[prog]]&amp;LEFT(Tabla15[[#This Row],[tipo]],3)</f>
        <v>0020045549111FIJ</v>
      </c>
      <c r="E655" s="53" t="s">
        <v>612</v>
      </c>
      <c r="F655" s="53" t="s">
        <v>27</v>
      </c>
      <c r="G655" s="53" t="str">
        <f>_xlfn.XLOOKUP(Tabla15[[#This Row],[cedula]],Tabla8[Numero Documento],Tabla8[Lugar Designado])</f>
        <v>DIRECCION NACIONAL DE PATRIMONIO MONUMENTAL</v>
      </c>
      <c r="H655" s="53" t="s">
        <v>11</v>
      </c>
      <c r="I655" s="62"/>
      <c r="J655" s="53" t="str">
        <f>_xlfn.XLOOKUP(Tabla15[[#This Row],[cargo]],Tabla612[CARGO],Tabla612[CATEGORIA DEL SERVIDOR],"FIJO")</f>
        <v>ESTATUTO SIMPLIFICADO</v>
      </c>
      <c r="K655" s="53" t="str">
        <f>IF(ISTEXT(Tabla15[[#This Row],[CARRERA]]),Tabla15[[#This Row],[CARRERA]],Tabla15[[#This Row],[STATUS]])</f>
        <v>ESTATUTO SIMPLIFICADO</v>
      </c>
      <c r="L655" s="63">
        <v>11000</v>
      </c>
      <c r="M655" s="67">
        <v>0</v>
      </c>
      <c r="N655" s="63">
        <v>334.4</v>
      </c>
      <c r="O655" s="63">
        <v>315.7</v>
      </c>
      <c r="P655" s="29">
        <f>ROUND(Tabla15[[#This Row],[sbruto]]-Tabla15[[#This Row],[sneto]]-Tabla15[[#This Row],[ISR]]-Tabla15[[#This Row],[SFS]]-Tabla15[[#This Row],[AFP]],2)</f>
        <v>25</v>
      </c>
      <c r="Q655" s="63">
        <v>10324.9</v>
      </c>
      <c r="R655" s="53" t="str">
        <f>_xlfn.XLOOKUP(Tabla15[[#This Row],[cedula]],Tabla8[Numero Documento],Tabla8[Gen])</f>
        <v>M</v>
      </c>
      <c r="S655" s="53" t="str">
        <f>_xlfn.XLOOKUP(Tabla15[[#This Row],[cedula]],Tabla8[Numero Documento],Tabla8[Lugar Designado Codigo])</f>
        <v>01.83.03.03</v>
      </c>
    </row>
    <row r="656" spans="1:19">
      <c r="A656" s="53" t="s">
        <v>3049</v>
      </c>
      <c r="B656" s="53" t="s">
        <v>2360</v>
      </c>
      <c r="C656" s="53" t="s">
        <v>3087</v>
      </c>
      <c r="D656" s="53" t="str">
        <f>Tabla15[[#This Row],[cedula]]&amp;Tabla15[[#This Row],[prog]]&amp;LEFT(Tabla15[[#This Row],[tipo]],3)</f>
        <v>0020045551711FIJ</v>
      </c>
      <c r="E656" s="53" t="s">
        <v>627</v>
      </c>
      <c r="F656" s="53" t="s">
        <v>27</v>
      </c>
      <c r="G656" s="53" t="str">
        <f>_xlfn.XLOOKUP(Tabla15[[#This Row],[cedula]],Tabla8[Numero Documento],Tabla8[Lugar Designado])</f>
        <v>DIRECCION NACIONAL DE PATRIMONIO MONUMENTAL</v>
      </c>
      <c r="H656" s="53" t="s">
        <v>11</v>
      </c>
      <c r="I656" s="62"/>
      <c r="J656" s="53" t="str">
        <f>_xlfn.XLOOKUP(Tabla15[[#This Row],[cargo]],Tabla612[CARGO],Tabla612[CATEGORIA DEL SERVIDOR],"FIJO")</f>
        <v>ESTATUTO SIMPLIFICADO</v>
      </c>
      <c r="K656" s="53" t="str">
        <f>IF(ISTEXT(Tabla15[[#This Row],[CARRERA]]),Tabla15[[#This Row],[CARRERA]],Tabla15[[#This Row],[STATUS]])</f>
        <v>ESTATUTO SIMPLIFICADO</v>
      </c>
      <c r="L656" s="63">
        <v>11000</v>
      </c>
      <c r="M656" s="65">
        <v>0</v>
      </c>
      <c r="N656" s="63">
        <v>334.4</v>
      </c>
      <c r="O656" s="63">
        <v>315.7</v>
      </c>
      <c r="P656" s="29">
        <f>ROUND(Tabla15[[#This Row],[sbruto]]-Tabla15[[#This Row],[sneto]]-Tabla15[[#This Row],[ISR]]-Tabla15[[#This Row],[SFS]]-Tabla15[[#This Row],[AFP]],2)</f>
        <v>25</v>
      </c>
      <c r="Q656" s="63">
        <v>10324.9</v>
      </c>
      <c r="R656" s="53" t="str">
        <f>_xlfn.XLOOKUP(Tabla15[[#This Row],[cedula]],Tabla8[Numero Documento],Tabla8[Gen])</f>
        <v>M</v>
      </c>
      <c r="S656" s="53" t="str">
        <f>_xlfn.XLOOKUP(Tabla15[[#This Row],[cedula]],Tabla8[Numero Documento],Tabla8[Lugar Designado Codigo])</f>
        <v>01.83.03.03</v>
      </c>
    </row>
    <row r="657" spans="1:19">
      <c r="A657" s="53" t="s">
        <v>3049</v>
      </c>
      <c r="B657" s="53" t="s">
        <v>2363</v>
      </c>
      <c r="C657" s="53" t="s">
        <v>3087</v>
      </c>
      <c r="D657" s="53" t="str">
        <f>Tabla15[[#This Row],[cedula]]&amp;Tabla15[[#This Row],[prog]]&amp;LEFT(Tabla15[[#This Row],[tipo]],3)</f>
        <v>0010404300511FIJ</v>
      </c>
      <c r="E657" s="53" t="s">
        <v>630</v>
      </c>
      <c r="F657" s="53" t="s">
        <v>95</v>
      </c>
      <c r="G657" s="53" t="str">
        <f>_xlfn.XLOOKUP(Tabla15[[#This Row],[cedula]],Tabla8[Numero Documento],Tabla8[Lugar Designado])</f>
        <v>DIRECCION NACIONAL DE PATRIMONIO MONUMENTAL</v>
      </c>
      <c r="H657" s="53" t="s">
        <v>11</v>
      </c>
      <c r="I657" s="62"/>
      <c r="J657" s="53" t="str">
        <f>_xlfn.XLOOKUP(Tabla15[[#This Row],[cargo]],Tabla612[CARGO],Tabla612[CATEGORIA DEL SERVIDOR],"FIJO")</f>
        <v>ESTATUTO SIMPLIFICADO</v>
      </c>
      <c r="K657" s="53" t="str">
        <f>IF(ISTEXT(Tabla15[[#This Row],[CARRERA]]),Tabla15[[#This Row],[CARRERA]],Tabla15[[#This Row],[STATUS]])</f>
        <v>ESTATUTO SIMPLIFICADO</v>
      </c>
      <c r="L657" s="63">
        <v>11000</v>
      </c>
      <c r="M657" s="65">
        <v>0</v>
      </c>
      <c r="N657" s="63">
        <v>334.4</v>
      </c>
      <c r="O657" s="63">
        <v>315.7</v>
      </c>
      <c r="P657" s="29">
        <f>ROUND(Tabla15[[#This Row],[sbruto]]-Tabla15[[#This Row],[sneto]]-Tabla15[[#This Row],[ISR]]-Tabla15[[#This Row],[SFS]]-Tabla15[[#This Row],[AFP]],2)</f>
        <v>8094.76</v>
      </c>
      <c r="Q657" s="63">
        <v>2255.14</v>
      </c>
      <c r="R657" s="53" t="str">
        <f>_xlfn.XLOOKUP(Tabla15[[#This Row],[cedula]],Tabla8[Numero Documento],Tabla8[Gen])</f>
        <v>M</v>
      </c>
      <c r="S657" s="53" t="str">
        <f>_xlfn.XLOOKUP(Tabla15[[#This Row],[cedula]],Tabla8[Numero Documento],Tabla8[Lugar Designado Codigo])</f>
        <v>01.83.03.03</v>
      </c>
    </row>
    <row r="658" spans="1:19">
      <c r="A658" s="53" t="s">
        <v>3049</v>
      </c>
      <c r="B658" s="53" t="s">
        <v>2366</v>
      </c>
      <c r="C658" s="53" t="s">
        <v>3087</v>
      </c>
      <c r="D658" s="53" t="str">
        <f>Tabla15[[#This Row],[cedula]]&amp;Tabla15[[#This Row],[prog]]&amp;LEFT(Tabla15[[#This Row],[tipo]],3)</f>
        <v>0011150863611FIJ</v>
      </c>
      <c r="E658" s="53" t="s">
        <v>631</v>
      </c>
      <c r="F658" s="53" t="s">
        <v>474</v>
      </c>
      <c r="G658" s="53" t="str">
        <f>_xlfn.XLOOKUP(Tabla15[[#This Row],[cedula]],Tabla8[Numero Documento],Tabla8[Lugar Designado])</f>
        <v>DIRECCION NACIONAL DE PATRIMONIO MONUMENTAL</v>
      </c>
      <c r="H658" s="53" t="s">
        <v>11</v>
      </c>
      <c r="I658" s="62"/>
      <c r="J658" s="53" t="str">
        <f>_xlfn.XLOOKUP(Tabla15[[#This Row],[cargo]],Tabla612[CARGO],Tabla612[CATEGORIA DEL SERVIDOR],"FIJO")</f>
        <v>ESTATUTO SIMPLIFICADO</v>
      </c>
      <c r="K658" s="53" t="str">
        <f>IF(ISTEXT(Tabla15[[#This Row],[CARRERA]]),Tabla15[[#This Row],[CARRERA]],Tabla15[[#This Row],[STATUS]])</f>
        <v>ESTATUTO SIMPLIFICADO</v>
      </c>
      <c r="L658" s="63">
        <v>11000</v>
      </c>
      <c r="M658" s="67">
        <v>0</v>
      </c>
      <c r="N658" s="63">
        <v>334.4</v>
      </c>
      <c r="O658" s="63">
        <v>315.7</v>
      </c>
      <c r="P658" s="29">
        <f>ROUND(Tabla15[[#This Row],[sbruto]]-Tabla15[[#This Row],[sneto]]-Tabla15[[#This Row],[ISR]]-Tabla15[[#This Row],[SFS]]-Tabla15[[#This Row],[AFP]],2)</f>
        <v>8209.25</v>
      </c>
      <c r="Q658" s="63">
        <v>2140.65</v>
      </c>
      <c r="R658" s="53" t="str">
        <f>_xlfn.XLOOKUP(Tabla15[[#This Row],[cedula]],Tabla8[Numero Documento],Tabla8[Gen])</f>
        <v>M</v>
      </c>
      <c r="S658" s="53" t="str">
        <f>_xlfn.XLOOKUP(Tabla15[[#This Row],[cedula]],Tabla8[Numero Documento],Tabla8[Lugar Designado Codigo])</f>
        <v>01.83.03.03</v>
      </c>
    </row>
    <row r="659" spans="1:19">
      <c r="A659" s="53" t="s">
        <v>3049</v>
      </c>
      <c r="B659" s="53" t="s">
        <v>2371</v>
      </c>
      <c r="C659" s="53" t="s">
        <v>3087</v>
      </c>
      <c r="D659" s="53" t="str">
        <f>Tabla15[[#This Row],[cedula]]&amp;Tabla15[[#This Row],[prog]]&amp;LEFT(Tabla15[[#This Row],[tipo]],3)</f>
        <v>0011892348111FIJ</v>
      </c>
      <c r="E659" s="53" t="s">
        <v>632</v>
      </c>
      <c r="F659" s="53" t="s">
        <v>95</v>
      </c>
      <c r="G659" s="53" t="str">
        <f>_xlfn.XLOOKUP(Tabla15[[#This Row],[cedula]],Tabla8[Numero Documento],Tabla8[Lugar Designado])</f>
        <v>DIRECCION NACIONAL DE PATRIMONIO MONUMENTAL</v>
      </c>
      <c r="H659" s="53" t="s">
        <v>11</v>
      </c>
      <c r="I659" s="62"/>
      <c r="J659" s="53" t="str">
        <f>_xlfn.XLOOKUP(Tabla15[[#This Row],[cargo]],Tabla612[CARGO],Tabla612[CATEGORIA DEL SERVIDOR],"FIJO")</f>
        <v>ESTATUTO SIMPLIFICADO</v>
      </c>
      <c r="K659" s="53" t="str">
        <f>IF(ISTEXT(Tabla15[[#This Row],[CARRERA]]),Tabla15[[#This Row],[CARRERA]],Tabla15[[#This Row],[STATUS]])</f>
        <v>ESTATUTO SIMPLIFICADO</v>
      </c>
      <c r="L659" s="63">
        <v>11000</v>
      </c>
      <c r="M659" s="65">
        <v>0</v>
      </c>
      <c r="N659" s="63">
        <v>334.4</v>
      </c>
      <c r="O659" s="63">
        <v>315.7</v>
      </c>
      <c r="P659" s="29">
        <f>ROUND(Tabla15[[#This Row],[sbruto]]-Tabla15[[#This Row],[sneto]]-Tabla15[[#This Row],[ISR]]-Tabla15[[#This Row],[SFS]]-Tabla15[[#This Row],[AFP]],2)</f>
        <v>8284.92</v>
      </c>
      <c r="Q659" s="63">
        <v>2064.98</v>
      </c>
      <c r="R659" s="53" t="str">
        <f>_xlfn.XLOOKUP(Tabla15[[#This Row],[cedula]],Tabla8[Numero Documento],Tabla8[Gen])</f>
        <v>M</v>
      </c>
      <c r="S659" s="53" t="str">
        <f>_xlfn.XLOOKUP(Tabla15[[#This Row],[cedula]],Tabla8[Numero Documento],Tabla8[Lugar Designado Codigo])</f>
        <v>01.83.03.03</v>
      </c>
    </row>
    <row r="660" spans="1:19">
      <c r="A660" s="53" t="s">
        <v>3049</v>
      </c>
      <c r="B660" s="53" t="s">
        <v>2384</v>
      </c>
      <c r="C660" s="53" t="s">
        <v>3087</v>
      </c>
      <c r="D660" s="53" t="str">
        <f>Tabla15[[#This Row],[cedula]]&amp;Tabla15[[#This Row],[prog]]&amp;LEFT(Tabla15[[#This Row],[tipo]],3)</f>
        <v>0011795107911FIJ</v>
      </c>
      <c r="E660" s="53" t="s">
        <v>635</v>
      </c>
      <c r="F660" s="53" t="s">
        <v>27</v>
      </c>
      <c r="G660" s="53" t="str">
        <f>_xlfn.XLOOKUP(Tabla15[[#This Row],[cedula]],Tabla8[Numero Documento],Tabla8[Lugar Designado])</f>
        <v>DIRECCION NACIONAL DE PATRIMONIO MONUMENTAL</v>
      </c>
      <c r="H660" s="53" t="s">
        <v>11</v>
      </c>
      <c r="I660" s="62"/>
      <c r="J660" s="53" t="str">
        <f>_xlfn.XLOOKUP(Tabla15[[#This Row],[cargo]],Tabla612[CARGO],Tabla612[CATEGORIA DEL SERVIDOR],"FIJO")</f>
        <v>ESTATUTO SIMPLIFICADO</v>
      </c>
      <c r="K660" s="53" t="str">
        <f>IF(ISTEXT(Tabla15[[#This Row],[CARRERA]]),Tabla15[[#This Row],[CARRERA]],Tabla15[[#This Row],[STATUS]])</f>
        <v>ESTATUTO SIMPLIFICADO</v>
      </c>
      <c r="L660" s="63">
        <v>11000</v>
      </c>
      <c r="M660" s="65">
        <v>0</v>
      </c>
      <c r="N660" s="63">
        <v>334.4</v>
      </c>
      <c r="O660" s="63">
        <v>315.7</v>
      </c>
      <c r="P660" s="29">
        <f>ROUND(Tabla15[[#This Row],[sbruto]]-Tabla15[[#This Row],[sneto]]-Tabla15[[#This Row],[ISR]]-Tabla15[[#This Row],[SFS]]-Tabla15[[#This Row],[AFP]],2)</f>
        <v>8257.5400000000009</v>
      </c>
      <c r="Q660" s="63">
        <v>2092.36</v>
      </c>
      <c r="R660" s="53" t="str">
        <f>_xlfn.XLOOKUP(Tabla15[[#This Row],[cedula]],Tabla8[Numero Documento],Tabla8[Gen])</f>
        <v>M</v>
      </c>
      <c r="S660" s="53" t="str">
        <f>_xlfn.XLOOKUP(Tabla15[[#This Row],[cedula]],Tabla8[Numero Documento],Tabla8[Lugar Designado Codigo])</f>
        <v>01.83.03.03</v>
      </c>
    </row>
    <row r="661" spans="1:19">
      <c r="A661" s="53" t="s">
        <v>3049</v>
      </c>
      <c r="B661" s="53" t="s">
        <v>2405</v>
      </c>
      <c r="C661" s="53" t="s">
        <v>3087</v>
      </c>
      <c r="D661" s="53" t="str">
        <f>Tabla15[[#This Row],[cedula]]&amp;Tabla15[[#This Row],[prog]]&amp;LEFT(Tabla15[[#This Row],[tipo]],3)</f>
        <v>0490007281211FIJ</v>
      </c>
      <c r="E661" s="53" t="s">
        <v>312</v>
      </c>
      <c r="F661" s="53" t="s">
        <v>27</v>
      </c>
      <c r="G661" s="53" t="str">
        <f>_xlfn.XLOOKUP(Tabla15[[#This Row],[cedula]],Tabla8[Numero Documento],Tabla8[Lugar Designado])</f>
        <v>DIRECCION NACIONAL DE PATRIMONIO MONUMENTAL</v>
      </c>
      <c r="H661" s="53" t="s">
        <v>11</v>
      </c>
      <c r="I661" s="62"/>
      <c r="J661" s="53" t="str">
        <f>_xlfn.XLOOKUP(Tabla15[[#This Row],[cargo]],Tabla612[CARGO],Tabla612[CATEGORIA DEL SERVIDOR],"FIJO")</f>
        <v>ESTATUTO SIMPLIFICADO</v>
      </c>
      <c r="K661" s="53" t="str">
        <f>IF(ISTEXT(Tabla15[[#This Row],[CARRERA]]),Tabla15[[#This Row],[CARRERA]],Tabla15[[#This Row],[STATUS]])</f>
        <v>ESTATUTO SIMPLIFICADO</v>
      </c>
      <c r="L661" s="63">
        <v>11000</v>
      </c>
      <c r="M661" s="67">
        <v>0</v>
      </c>
      <c r="N661" s="63">
        <v>334.4</v>
      </c>
      <c r="O661" s="63">
        <v>315.7</v>
      </c>
      <c r="P661" s="29">
        <f>ROUND(Tabla15[[#This Row],[sbruto]]-Tabla15[[#This Row],[sneto]]-Tabla15[[#This Row],[ISR]]-Tabla15[[#This Row],[SFS]]-Tabla15[[#This Row],[AFP]],2)</f>
        <v>25</v>
      </c>
      <c r="Q661" s="63">
        <v>10324.9</v>
      </c>
      <c r="R661" s="53" t="str">
        <f>_xlfn.XLOOKUP(Tabla15[[#This Row],[cedula]],Tabla8[Numero Documento],Tabla8[Gen])</f>
        <v>M</v>
      </c>
      <c r="S661" s="53" t="str">
        <f>_xlfn.XLOOKUP(Tabla15[[#This Row],[cedula]],Tabla8[Numero Documento],Tabla8[Lugar Designado Codigo])</f>
        <v>01.83.03.03</v>
      </c>
    </row>
    <row r="662" spans="1:19">
      <c r="A662" s="53" t="s">
        <v>3049</v>
      </c>
      <c r="B662" s="53" t="s">
        <v>2412</v>
      </c>
      <c r="C662" s="53" t="s">
        <v>3087</v>
      </c>
      <c r="D662" s="53" t="str">
        <f>Tabla15[[#This Row],[cedula]]&amp;Tabla15[[#This Row],[prog]]&amp;LEFT(Tabla15[[#This Row],[tipo]],3)</f>
        <v>0730004967811FIJ</v>
      </c>
      <c r="E662" s="53" t="s">
        <v>641</v>
      </c>
      <c r="F662" s="53" t="s">
        <v>27</v>
      </c>
      <c r="G662" s="53" t="str">
        <f>_xlfn.XLOOKUP(Tabla15[[#This Row],[cedula]],Tabla8[Numero Documento],Tabla8[Lugar Designado])</f>
        <v>DIRECCION NACIONAL DE PATRIMONIO MONUMENTAL</v>
      </c>
      <c r="H662" s="53" t="s">
        <v>11</v>
      </c>
      <c r="I662" s="62"/>
      <c r="J662" s="53" t="str">
        <f>_xlfn.XLOOKUP(Tabla15[[#This Row],[cargo]],Tabla612[CARGO],Tabla612[CATEGORIA DEL SERVIDOR],"FIJO")</f>
        <v>ESTATUTO SIMPLIFICADO</v>
      </c>
      <c r="K662" s="53" t="str">
        <f>IF(ISTEXT(Tabla15[[#This Row],[CARRERA]]),Tabla15[[#This Row],[CARRERA]],Tabla15[[#This Row],[STATUS]])</f>
        <v>ESTATUTO SIMPLIFICADO</v>
      </c>
      <c r="L662" s="63">
        <v>11000</v>
      </c>
      <c r="M662" s="65">
        <v>0</v>
      </c>
      <c r="N662" s="63">
        <v>334.4</v>
      </c>
      <c r="O662" s="63">
        <v>315.7</v>
      </c>
      <c r="P662" s="29">
        <f>ROUND(Tabla15[[#This Row],[sbruto]]-Tabla15[[#This Row],[sneto]]-Tabla15[[#This Row],[ISR]]-Tabla15[[#This Row],[SFS]]-Tabla15[[#This Row],[AFP]],2)</f>
        <v>3268.88</v>
      </c>
      <c r="Q662" s="63">
        <v>7081.02</v>
      </c>
      <c r="R662" s="53" t="str">
        <f>_xlfn.XLOOKUP(Tabla15[[#This Row],[cedula]],Tabla8[Numero Documento],Tabla8[Gen])</f>
        <v>M</v>
      </c>
      <c r="S662" s="53" t="str">
        <f>_xlfn.XLOOKUP(Tabla15[[#This Row],[cedula]],Tabla8[Numero Documento],Tabla8[Lugar Designado Codigo])</f>
        <v>01.83.03.03</v>
      </c>
    </row>
    <row r="663" spans="1:19">
      <c r="A663" s="53" t="s">
        <v>3049</v>
      </c>
      <c r="B663" s="53" t="s">
        <v>2430</v>
      </c>
      <c r="C663" s="53" t="s">
        <v>3087</v>
      </c>
      <c r="D663" s="53" t="str">
        <f>Tabla15[[#This Row],[cedula]]&amp;Tabla15[[#This Row],[prog]]&amp;LEFT(Tabla15[[#This Row],[tipo]],3)</f>
        <v>0010258194911FIJ</v>
      </c>
      <c r="E663" s="53" t="s">
        <v>644</v>
      </c>
      <c r="F663" s="53" t="s">
        <v>8</v>
      </c>
      <c r="G663" s="53" t="str">
        <f>_xlfn.XLOOKUP(Tabla15[[#This Row],[cedula]],Tabla8[Numero Documento],Tabla8[Lugar Designado])</f>
        <v>DIRECCION NACIONAL DE PATRIMONIO MONUMENTAL</v>
      </c>
      <c r="H663" s="53" t="s">
        <v>11</v>
      </c>
      <c r="I663" s="62"/>
      <c r="J663" s="53" t="str">
        <f>_xlfn.XLOOKUP(Tabla15[[#This Row],[cargo]],Tabla612[CARGO],Tabla612[CATEGORIA DEL SERVIDOR],"FIJO")</f>
        <v>ESTATUTO SIMPLIFICADO</v>
      </c>
      <c r="K663" s="53" t="str">
        <f>IF(ISTEXT(Tabla15[[#This Row],[CARRERA]]),Tabla15[[#This Row],[CARRERA]],Tabla15[[#This Row],[STATUS]])</f>
        <v>ESTATUTO SIMPLIFICADO</v>
      </c>
      <c r="L663" s="63">
        <v>11000</v>
      </c>
      <c r="M663" s="66">
        <v>0</v>
      </c>
      <c r="N663" s="63">
        <v>334.4</v>
      </c>
      <c r="O663" s="63">
        <v>315.7</v>
      </c>
      <c r="P663" s="29">
        <f>ROUND(Tabla15[[#This Row],[sbruto]]-Tabla15[[#This Row],[sneto]]-Tabla15[[#This Row],[ISR]]-Tabla15[[#This Row],[SFS]]-Tabla15[[#This Row],[AFP]],2)</f>
        <v>4787.97</v>
      </c>
      <c r="Q663" s="63">
        <v>5561.93</v>
      </c>
      <c r="R663" s="53" t="str">
        <f>_xlfn.XLOOKUP(Tabla15[[#This Row],[cedula]],Tabla8[Numero Documento],Tabla8[Gen])</f>
        <v>F</v>
      </c>
      <c r="S663" s="53" t="str">
        <f>_xlfn.XLOOKUP(Tabla15[[#This Row],[cedula]],Tabla8[Numero Documento],Tabla8[Lugar Designado Codigo])</f>
        <v>01.83.03.03</v>
      </c>
    </row>
    <row r="664" spans="1:19">
      <c r="A664" s="53" t="s">
        <v>3049</v>
      </c>
      <c r="B664" s="53" t="s">
        <v>2448</v>
      </c>
      <c r="C664" s="53" t="s">
        <v>3087</v>
      </c>
      <c r="D664" s="53" t="str">
        <f>Tabla15[[#This Row],[cedula]]&amp;Tabla15[[#This Row],[prog]]&amp;LEFT(Tabla15[[#This Row],[tipo]],3)</f>
        <v>0011276429511FIJ</v>
      </c>
      <c r="E664" s="53" t="s">
        <v>650</v>
      </c>
      <c r="F664" s="53" t="s">
        <v>8</v>
      </c>
      <c r="G664" s="53" t="str">
        <f>_xlfn.XLOOKUP(Tabla15[[#This Row],[cedula]],Tabla8[Numero Documento],Tabla8[Lugar Designado])</f>
        <v>DIRECCION NACIONAL DE PATRIMONIO MONUMENTAL</v>
      </c>
      <c r="H664" s="53" t="s">
        <v>11</v>
      </c>
      <c r="I664" s="62"/>
      <c r="J664" s="53" t="str">
        <f>_xlfn.XLOOKUP(Tabla15[[#This Row],[cargo]],Tabla612[CARGO],Tabla612[CATEGORIA DEL SERVIDOR],"FIJO")</f>
        <v>ESTATUTO SIMPLIFICADO</v>
      </c>
      <c r="K664" s="53" t="str">
        <f>IF(ISTEXT(Tabla15[[#This Row],[CARRERA]]),Tabla15[[#This Row],[CARRERA]],Tabla15[[#This Row],[STATUS]])</f>
        <v>ESTATUTO SIMPLIFICADO</v>
      </c>
      <c r="L664" s="63">
        <v>11000</v>
      </c>
      <c r="M664" s="66">
        <v>0</v>
      </c>
      <c r="N664" s="63">
        <v>334.4</v>
      </c>
      <c r="O664" s="63">
        <v>315.7</v>
      </c>
      <c r="P664" s="29">
        <f>ROUND(Tabla15[[#This Row],[sbruto]]-Tabla15[[#This Row],[sneto]]-Tabla15[[#This Row],[ISR]]-Tabla15[[#This Row],[SFS]]-Tabla15[[#This Row],[AFP]],2)</f>
        <v>6316.27</v>
      </c>
      <c r="Q664" s="63">
        <v>4033.63</v>
      </c>
      <c r="R664" s="53" t="str">
        <f>_xlfn.XLOOKUP(Tabla15[[#This Row],[cedula]],Tabla8[Numero Documento],Tabla8[Gen])</f>
        <v>F</v>
      </c>
      <c r="S664" s="53" t="str">
        <f>_xlfn.XLOOKUP(Tabla15[[#This Row],[cedula]],Tabla8[Numero Documento],Tabla8[Lugar Designado Codigo])</f>
        <v>01.83.03.03</v>
      </c>
    </row>
    <row r="665" spans="1:19">
      <c r="A665" s="53" t="s">
        <v>3049</v>
      </c>
      <c r="B665" s="53" t="s">
        <v>2472</v>
      </c>
      <c r="C665" s="53" t="s">
        <v>3087</v>
      </c>
      <c r="D665" s="53" t="str">
        <f>Tabla15[[#This Row],[cedula]]&amp;Tabla15[[#This Row],[prog]]&amp;LEFT(Tabla15[[#This Row],[tipo]],3)</f>
        <v>0010406988511FIJ</v>
      </c>
      <c r="E665" s="53" t="s">
        <v>658</v>
      </c>
      <c r="F665" s="53" t="s">
        <v>430</v>
      </c>
      <c r="G665" s="53" t="str">
        <f>_xlfn.XLOOKUP(Tabla15[[#This Row],[cedula]],Tabla8[Numero Documento],Tabla8[Lugar Designado])</f>
        <v>DIRECCION NACIONAL DE PATRIMONIO MONUMENTAL</v>
      </c>
      <c r="H665" s="53" t="s">
        <v>11</v>
      </c>
      <c r="I665" s="62"/>
      <c r="J665" s="53" t="str">
        <f>_xlfn.XLOOKUP(Tabla15[[#This Row],[cargo]],Tabla612[CARGO],Tabla612[CATEGORIA DEL SERVIDOR],"FIJO")</f>
        <v>ESTATUTO SIMPLIFICADO</v>
      </c>
      <c r="K665" s="53" t="str">
        <f>IF(ISTEXT(Tabla15[[#This Row],[CARRERA]]),Tabla15[[#This Row],[CARRERA]],Tabla15[[#This Row],[STATUS]])</f>
        <v>ESTATUTO SIMPLIFICADO</v>
      </c>
      <c r="L665" s="63">
        <v>11000</v>
      </c>
      <c r="M665" s="65">
        <v>0</v>
      </c>
      <c r="N665" s="63">
        <v>334.4</v>
      </c>
      <c r="O665" s="63">
        <v>315.7</v>
      </c>
      <c r="P665" s="29">
        <f>ROUND(Tabla15[[#This Row],[sbruto]]-Tabla15[[#This Row],[sneto]]-Tabla15[[#This Row],[ISR]]-Tabla15[[#This Row],[SFS]]-Tabla15[[#This Row],[AFP]],2)</f>
        <v>8125.5</v>
      </c>
      <c r="Q665" s="63">
        <v>2224.4</v>
      </c>
      <c r="R665" s="53" t="str">
        <f>_xlfn.XLOOKUP(Tabla15[[#This Row],[cedula]],Tabla8[Numero Documento],Tabla8[Gen])</f>
        <v>M</v>
      </c>
      <c r="S665" s="53" t="str">
        <f>_xlfn.XLOOKUP(Tabla15[[#This Row],[cedula]],Tabla8[Numero Documento],Tabla8[Lugar Designado Codigo])</f>
        <v>01.83.03.03</v>
      </c>
    </row>
    <row r="666" spans="1:19">
      <c r="A666" s="53" t="s">
        <v>3049</v>
      </c>
      <c r="B666" s="53" t="s">
        <v>2534</v>
      </c>
      <c r="C666" s="53" t="s">
        <v>3087</v>
      </c>
      <c r="D666" s="53" t="str">
        <f>Tabla15[[#This Row],[cedula]]&amp;Tabla15[[#This Row],[prog]]&amp;LEFT(Tabla15[[#This Row],[tipo]],3)</f>
        <v>0310285647711FIJ</v>
      </c>
      <c r="E666" s="53" t="s">
        <v>668</v>
      </c>
      <c r="F666" s="53" t="s">
        <v>8</v>
      </c>
      <c r="G666" s="53" t="str">
        <f>_xlfn.XLOOKUP(Tabla15[[#This Row],[cedula]],Tabla8[Numero Documento],Tabla8[Lugar Designado])</f>
        <v>DIRECCION NACIONAL DE PATRIMONIO MONUMENTAL</v>
      </c>
      <c r="H666" s="53" t="s">
        <v>11</v>
      </c>
      <c r="I666" s="62"/>
      <c r="J666" s="53" t="str">
        <f>_xlfn.XLOOKUP(Tabla15[[#This Row],[cargo]],Tabla612[CARGO],Tabla612[CATEGORIA DEL SERVIDOR],"FIJO")</f>
        <v>ESTATUTO SIMPLIFICADO</v>
      </c>
      <c r="K666" s="53" t="str">
        <f>IF(ISTEXT(Tabla15[[#This Row],[CARRERA]]),Tabla15[[#This Row],[CARRERA]],Tabla15[[#This Row],[STATUS]])</f>
        <v>ESTATUTO SIMPLIFICADO</v>
      </c>
      <c r="L666" s="63">
        <v>11000</v>
      </c>
      <c r="M666" s="65">
        <v>0</v>
      </c>
      <c r="N666" s="63">
        <v>334.4</v>
      </c>
      <c r="O666" s="63">
        <v>315.7</v>
      </c>
      <c r="P666" s="29">
        <f>ROUND(Tabla15[[#This Row],[sbruto]]-Tabla15[[#This Row],[sneto]]-Tabla15[[#This Row],[ISR]]-Tabla15[[#This Row],[SFS]]-Tabla15[[#This Row],[AFP]],2)</f>
        <v>325</v>
      </c>
      <c r="Q666" s="63">
        <v>10024.9</v>
      </c>
      <c r="R666" s="53" t="str">
        <f>_xlfn.XLOOKUP(Tabla15[[#This Row],[cedula]],Tabla8[Numero Documento],Tabla8[Gen])</f>
        <v>F</v>
      </c>
      <c r="S666" s="53" t="str">
        <f>_xlfn.XLOOKUP(Tabla15[[#This Row],[cedula]],Tabla8[Numero Documento],Tabla8[Lugar Designado Codigo])</f>
        <v>01.83.03.03</v>
      </c>
    </row>
    <row r="667" spans="1:19">
      <c r="A667" s="53" t="s">
        <v>3049</v>
      </c>
      <c r="B667" s="53" t="s">
        <v>2536</v>
      </c>
      <c r="C667" s="53" t="s">
        <v>3087</v>
      </c>
      <c r="D667" s="53" t="str">
        <f>Tabla15[[#This Row],[cedula]]&amp;Tabla15[[#This Row],[prog]]&amp;LEFT(Tabla15[[#This Row],[tipo]],3)</f>
        <v>0470206312611FIJ</v>
      </c>
      <c r="E667" s="53" t="s">
        <v>669</v>
      </c>
      <c r="F667" s="53" t="s">
        <v>8</v>
      </c>
      <c r="G667" s="53" t="str">
        <f>_xlfn.XLOOKUP(Tabla15[[#This Row],[cedula]],Tabla8[Numero Documento],Tabla8[Lugar Designado])</f>
        <v>DIRECCION NACIONAL DE PATRIMONIO MONUMENTAL</v>
      </c>
      <c r="H667" s="53" t="s">
        <v>11</v>
      </c>
      <c r="I667" s="62"/>
      <c r="J667" s="53" t="str">
        <f>_xlfn.XLOOKUP(Tabla15[[#This Row],[cargo]],Tabla612[CARGO],Tabla612[CATEGORIA DEL SERVIDOR],"FIJO")</f>
        <v>ESTATUTO SIMPLIFICADO</v>
      </c>
      <c r="K667" s="53" t="str">
        <f>IF(ISTEXT(Tabla15[[#This Row],[CARRERA]]),Tabla15[[#This Row],[CARRERA]],Tabla15[[#This Row],[STATUS]])</f>
        <v>ESTATUTO SIMPLIFICADO</v>
      </c>
      <c r="L667" s="63">
        <v>11000</v>
      </c>
      <c r="M667" s="65">
        <v>0</v>
      </c>
      <c r="N667" s="63">
        <v>334.4</v>
      </c>
      <c r="O667" s="63">
        <v>315.7</v>
      </c>
      <c r="P667" s="29">
        <f>ROUND(Tabla15[[#This Row],[sbruto]]-Tabla15[[#This Row],[sneto]]-Tabla15[[#This Row],[ISR]]-Tabla15[[#This Row],[SFS]]-Tabla15[[#This Row],[AFP]],2)</f>
        <v>25</v>
      </c>
      <c r="Q667" s="63">
        <v>10324.9</v>
      </c>
      <c r="R667" s="53" t="str">
        <f>_xlfn.XLOOKUP(Tabla15[[#This Row],[cedula]],Tabla8[Numero Documento],Tabla8[Gen])</f>
        <v>M</v>
      </c>
      <c r="S667" s="53" t="str">
        <f>_xlfn.XLOOKUP(Tabla15[[#This Row],[cedula]],Tabla8[Numero Documento],Tabla8[Lugar Designado Codigo])</f>
        <v>01.83.03.03</v>
      </c>
    </row>
    <row r="668" spans="1:19">
      <c r="A668" s="53" t="s">
        <v>3049</v>
      </c>
      <c r="B668" s="53" t="s">
        <v>1437</v>
      </c>
      <c r="C668" s="53" t="s">
        <v>3087</v>
      </c>
      <c r="D668" s="53" t="str">
        <f>Tabla15[[#This Row],[cedula]]&amp;Tabla15[[#This Row],[prog]]&amp;LEFT(Tabla15[[#This Row],[tipo]],3)</f>
        <v>0010012346211FIJ</v>
      </c>
      <c r="E668" s="53" t="s">
        <v>634</v>
      </c>
      <c r="F668" s="53" t="s">
        <v>27</v>
      </c>
      <c r="G668" s="53" t="str">
        <f>_xlfn.XLOOKUP(Tabla15[[#This Row],[cedula]],Tabla8[Numero Documento],Tabla8[Lugar Designado])</f>
        <v>DIRECCION NACIONAL DE PATRIMONIO MONUMENTAL</v>
      </c>
      <c r="H668" s="53" t="s">
        <v>11</v>
      </c>
      <c r="I668" s="62" t="str">
        <f>_xlfn.XLOOKUP(Tabla15[[#This Row],[cedula]],TCARRERA[CEDULA],TCARRERA[CATEGORIA DEL SERVIDOR],"")</f>
        <v>CARRERA ADMINISTRATIVA</v>
      </c>
      <c r="J668" s="53" t="str">
        <f>_xlfn.XLOOKUP(Tabla15[[#This Row],[cargo]],Tabla612[CARGO],Tabla612[CATEGORIA DEL SERVIDOR],"FIJO")</f>
        <v>ESTATUTO SIMPLIFICADO</v>
      </c>
      <c r="K668" s="53" t="str">
        <f>IF(ISTEXT(Tabla15[[#This Row],[CARRERA]]),Tabla15[[#This Row],[CARRERA]],Tabla15[[#This Row],[STATUS]])</f>
        <v>CARRERA ADMINISTRATIVA</v>
      </c>
      <c r="L668" s="63">
        <v>10000</v>
      </c>
      <c r="M668" s="65">
        <v>0</v>
      </c>
      <c r="N668" s="63">
        <v>304</v>
      </c>
      <c r="O668" s="63">
        <v>287</v>
      </c>
      <c r="P668" s="29">
        <f>ROUND(Tabla15[[#This Row],[sbruto]]-Tabla15[[#This Row],[sneto]]-Tabla15[[#This Row],[ISR]]-Tabla15[[#This Row],[SFS]]-Tabla15[[#This Row],[AFP]],2)</f>
        <v>375</v>
      </c>
      <c r="Q668" s="63">
        <v>9034</v>
      </c>
      <c r="R668" s="53" t="str">
        <f>_xlfn.XLOOKUP(Tabla15[[#This Row],[cedula]],Tabla8[Numero Documento],Tabla8[Gen])</f>
        <v>M</v>
      </c>
      <c r="S668" s="53" t="str">
        <f>_xlfn.XLOOKUP(Tabla15[[#This Row],[cedula]],Tabla8[Numero Documento],Tabla8[Lugar Designado Codigo])</f>
        <v>01.83.03.03</v>
      </c>
    </row>
    <row r="669" spans="1:19">
      <c r="A669" s="53" t="s">
        <v>3049</v>
      </c>
      <c r="B669" s="53" t="s">
        <v>2315</v>
      </c>
      <c r="C669" s="53" t="s">
        <v>3087</v>
      </c>
      <c r="D669" s="53" t="str">
        <f>Tabla15[[#This Row],[cedula]]&amp;Tabla15[[#This Row],[prog]]&amp;LEFT(Tabla15[[#This Row],[tipo]],3)</f>
        <v>0010002913111FIJ</v>
      </c>
      <c r="E669" s="53" t="s">
        <v>1095</v>
      </c>
      <c r="F669" s="53" t="s">
        <v>385</v>
      </c>
      <c r="G669" s="53" t="str">
        <f>_xlfn.XLOOKUP(Tabla15[[#This Row],[cedula]],Tabla8[Numero Documento],Tabla8[Lugar Designado])</f>
        <v>DIRECCION GENERAL DE MUSEOS</v>
      </c>
      <c r="H669" s="53" t="s">
        <v>11</v>
      </c>
      <c r="I669" s="62"/>
      <c r="J669" s="53" t="s">
        <v>776</v>
      </c>
      <c r="K669" s="53" t="str">
        <f>IF(ISTEXT(Tabla15[[#This Row],[CARRERA]]),Tabla15[[#This Row],[CARRERA]],Tabla15[[#This Row],[STATUS]])</f>
        <v>DE LIBRE NOMBRAMIENTO Y REMOCION</v>
      </c>
      <c r="L669" s="63">
        <v>210000</v>
      </c>
      <c r="M669" s="63">
        <v>38340.17</v>
      </c>
      <c r="N669" s="63">
        <v>4943.8</v>
      </c>
      <c r="O669" s="63">
        <v>6027</v>
      </c>
      <c r="P669" s="29">
        <f>ROUND(Tabla15[[#This Row],[sbruto]]-Tabla15[[#This Row],[sneto]]-Tabla15[[#This Row],[ISR]]-Tabla15[[#This Row],[SFS]]-Tabla15[[#This Row],[AFP]],2)</f>
        <v>1425</v>
      </c>
      <c r="Q669" s="63">
        <v>159264.03</v>
      </c>
      <c r="R669" s="53" t="str">
        <f>_xlfn.XLOOKUP(Tabla15[[#This Row],[cedula]],Tabla8[Numero Documento],Tabla8[Gen])</f>
        <v>M</v>
      </c>
      <c r="S669" s="53" t="str">
        <f>_xlfn.XLOOKUP(Tabla15[[#This Row],[cedula]],Tabla8[Numero Documento],Tabla8[Lugar Designado Codigo])</f>
        <v>01.83.03.04</v>
      </c>
    </row>
    <row r="670" spans="1:19">
      <c r="A670" s="53" t="s">
        <v>3049</v>
      </c>
      <c r="B670" s="53" t="s">
        <v>2355</v>
      </c>
      <c r="C670" s="53" t="s">
        <v>3087</v>
      </c>
      <c r="D670" s="53" t="str">
        <f>Tabla15[[#This Row],[cedula]]&amp;Tabla15[[#This Row],[prog]]&amp;LEFT(Tabla15[[#This Row],[tipo]],3)</f>
        <v>0010051841411FIJ</v>
      </c>
      <c r="E670" s="53" t="s">
        <v>3340</v>
      </c>
      <c r="F670" s="53" t="s">
        <v>59</v>
      </c>
      <c r="G670" s="53" t="str">
        <f>_xlfn.XLOOKUP(Tabla15[[#This Row],[cedula]],Tabla8[Numero Documento],Tabla8[Lugar Designado])</f>
        <v>DIRECCION GENERAL DE MUSEOS</v>
      </c>
      <c r="H670" s="53" t="s">
        <v>11</v>
      </c>
      <c r="I670" s="62"/>
      <c r="J670" s="53" t="str">
        <f>_xlfn.XLOOKUP(Tabla15[[#This Row],[cargo]],Tabla612[CARGO],Tabla612[CATEGORIA DEL SERVIDOR],"FIJO")</f>
        <v>FIJO</v>
      </c>
      <c r="K670" s="53" t="str">
        <f>IF(ISTEXT(Tabla15[[#This Row],[CARRERA]]),Tabla15[[#This Row],[CARRERA]],Tabla15[[#This Row],[STATUS]])</f>
        <v>FIJO</v>
      </c>
      <c r="L670" s="63">
        <v>150000</v>
      </c>
      <c r="M670" s="64">
        <v>23866.62</v>
      </c>
      <c r="N670" s="63">
        <v>4560</v>
      </c>
      <c r="O670" s="63">
        <v>4305</v>
      </c>
      <c r="P670" s="29">
        <f>ROUND(Tabla15[[#This Row],[sbruto]]-Tabla15[[#This Row],[sneto]]-Tabla15[[#This Row],[ISR]]-Tabla15[[#This Row],[SFS]]-Tabla15[[#This Row],[AFP]],2)</f>
        <v>25</v>
      </c>
      <c r="Q670" s="63">
        <v>117243.38</v>
      </c>
      <c r="R670" s="53" t="str">
        <f>_xlfn.XLOOKUP(Tabla15[[#This Row],[cedula]],Tabla8[Numero Documento],Tabla8[Gen])</f>
        <v>M</v>
      </c>
      <c r="S670" s="53" t="str">
        <f>_xlfn.XLOOKUP(Tabla15[[#This Row],[cedula]],Tabla8[Numero Documento],Tabla8[Lugar Designado Codigo])</f>
        <v>01.83.03.04</v>
      </c>
    </row>
    <row r="671" spans="1:19">
      <c r="A671" s="53" t="s">
        <v>3049</v>
      </c>
      <c r="B671" s="53" t="s">
        <v>2419</v>
      </c>
      <c r="C671" s="53" t="s">
        <v>3087</v>
      </c>
      <c r="D671" s="53" t="str">
        <f>Tabla15[[#This Row],[cedula]]&amp;Tabla15[[#This Row],[prog]]&amp;LEFT(Tabla15[[#This Row],[tipo]],3)</f>
        <v>0011434056511FIJ</v>
      </c>
      <c r="E671" s="53" t="s">
        <v>475</v>
      </c>
      <c r="F671" s="53" t="s">
        <v>59</v>
      </c>
      <c r="G671" s="53" t="str">
        <f>_xlfn.XLOOKUP(Tabla15[[#This Row],[cedula]],Tabla8[Numero Documento],Tabla8[Lugar Designado])</f>
        <v>DIRECCION GENERAL DE MUSEOS</v>
      </c>
      <c r="H671" s="53" t="s">
        <v>11</v>
      </c>
      <c r="I671" s="62"/>
      <c r="J671" s="53" t="str">
        <f>_xlfn.XLOOKUP(Tabla15[[#This Row],[cargo]],Tabla612[CARGO],Tabla612[CATEGORIA DEL SERVIDOR],"FIJO")</f>
        <v>FIJO</v>
      </c>
      <c r="K671" s="53" t="str">
        <f>IF(ISTEXT(Tabla15[[#This Row],[CARRERA]]),Tabla15[[#This Row],[CARRERA]],Tabla15[[#This Row],[STATUS]])</f>
        <v>FIJO</v>
      </c>
      <c r="L671" s="63">
        <v>150000</v>
      </c>
      <c r="M671" s="64">
        <v>23866.62</v>
      </c>
      <c r="N671" s="63">
        <v>4560</v>
      </c>
      <c r="O671" s="63">
        <v>4305</v>
      </c>
      <c r="P671" s="29">
        <f>ROUND(Tabla15[[#This Row],[sbruto]]-Tabla15[[#This Row],[sneto]]-Tabla15[[#This Row],[ISR]]-Tabla15[[#This Row],[SFS]]-Tabla15[[#This Row],[AFP]],2)</f>
        <v>25</v>
      </c>
      <c r="Q671" s="63">
        <v>117243.38</v>
      </c>
      <c r="R671" s="53" t="str">
        <f>_xlfn.XLOOKUP(Tabla15[[#This Row],[cedula]],Tabla8[Numero Documento],Tabla8[Gen])</f>
        <v>M</v>
      </c>
      <c r="S671" s="53" t="str">
        <f>_xlfn.XLOOKUP(Tabla15[[#This Row],[cedula]],Tabla8[Numero Documento],Tabla8[Lugar Designado Codigo])</f>
        <v>01.83.03.04</v>
      </c>
    </row>
    <row r="672" spans="1:19">
      <c r="A672" s="53" t="s">
        <v>3049</v>
      </c>
      <c r="B672" s="53" t="s">
        <v>2438</v>
      </c>
      <c r="C672" s="53" t="s">
        <v>3087</v>
      </c>
      <c r="D672" s="53" t="str">
        <f>Tabla15[[#This Row],[cedula]]&amp;Tabla15[[#This Row],[prog]]&amp;LEFT(Tabla15[[#This Row],[tipo]],3)</f>
        <v>0011401281811FIJ</v>
      </c>
      <c r="E672" s="53" t="s">
        <v>1264</v>
      </c>
      <c r="F672" s="53" t="s">
        <v>385</v>
      </c>
      <c r="G672" s="53" t="str">
        <f>_xlfn.XLOOKUP(Tabla15[[#This Row],[cedula]],Tabla8[Numero Documento],Tabla8[Lugar Designado])</f>
        <v>DIRECCION GENERAL DE MUSEOS</v>
      </c>
      <c r="H672" s="53" t="s">
        <v>11</v>
      </c>
      <c r="I672" s="62"/>
      <c r="J672" s="53" t="s">
        <v>776</v>
      </c>
      <c r="K672" s="53" t="str">
        <f>IF(ISTEXT(Tabla15[[#This Row],[CARRERA]]),Tabla15[[#This Row],[CARRERA]],Tabla15[[#This Row],[STATUS]])</f>
        <v>DE LIBRE NOMBRAMIENTO Y REMOCION</v>
      </c>
      <c r="L672" s="63">
        <v>150000</v>
      </c>
      <c r="M672" s="64">
        <v>23866.62</v>
      </c>
      <c r="N672" s="63">
        <v>4560</v>
      </c>
      <c r="O672" s="63">
        <v>4305</v>
      </c>
      <c r="P672" s="29">
        <f>ROUND(Tabla15[[#This Row],[sbruto]]-Tabla15[[#This Row],[sneto]]-Tabla15[[#This Row],[ISR]]-Tabla15[[#This Row],[SFS]]-Tabla15[[#This Row],[AFP]],2)</f>
        <v>425</v>
      </c>
      <c r="Q672" s="63">
        <v>116843.38</v>
      </c>
      <c r="R672" s="53" t="str">
        <f>_xlfn.XLOOKUP(Tabla15[[#This Row],[cedula]],Tabla8[Numero Documento],Tabla8[Gen])</f>
        <v>M</v>
      </c>
      <c r="S672" s="53" t="str">
        <f>_xlfn.XLOOKUP(Tabla15[[#This Row],[cedula]],Tabla8[Numero Documento],Tabla8[Lugar Designado Codigo])</f>
        <v>01.83.03.04</v>
      </c>
    </row>
    <row r="673" spans="1:19">
      <c r="A673" s="53" t="s">
        <v>3049</v>
      </c>
      <c r="B673" s="53" t="s">
        <v>2481</v>
      </c>
      <c r="C673" s="53" t="s">
        <v>3087</v>
      </c>
      <c r="D673" s="53" t="str">
        <f>Tabla15[[#This Row],[cedula]]&amp;Tabla15[[#This Row],[prog]]&amp;LEFT(Tabla15[[#This Row],[tipo]],3)</f>
        <v>0540066263011FIJ</v>
      </c>
      <c r="E673" s="53" t="s">
        <v>3346</v>
      </c>
      <c r="F673" s="53" t="s">
        <v>59</v>
      </c>
      <c r="G673" s="53" t="str">
        <f>_xlfn.XLOOKUP(Tabla15[[#This Row],[cedula]],Tabla8[Numero Documento],Tabla8[Lugar Designado])</f>
        <v>DIRECCION GENERAL DE MUSEOS</v>
      </c>
      <c r="H673" s="53" t="s">
        <v>11</v>
      </c>
      <c r="I673" s="62"/>
      <c r="J673" s="53" t="str">
        <f>_xlfn.XLOOKUP(Tabla15[[#This Row],[cargo]],Tabla612[CARGO],Tabla612[CATEGORIA DEL SERVIDOR],"FIJO")</f>
        <v>FIJO</v>
      </c>
      <c r="K673" s="53" t="str">
        <f>IF(ISTEXT(Tabla15[[#This Row],[CARRERA]]),Tabla15[[#This Row],[CARRERA]],Tabla15[[#This Row],[STATUS]])</f>
        <v>FIJO</v>
      </c>
      <c r="L673" s="63">
        <v>150000</v>
      </c>
      <c r="M673" s="64">
        <v>23866.62</v>
      </c>
      <c r="N673" s="63">
        <v>4560</v>
      </c>
      <c r="O673" s="63">
        <v>4305</v>
      </c>
      <c r="P673" s="29">
        <f>ROUND(Tabla15[[#This Row],[sbruto]]-Tabla15[[#This Row],[sneto]]-Tabla15[[#This Row],[ISR]]-Tabla15[[#This Row],[SFS]]-Tabla15[[#This Row],[AFP]],2)</f>
        <v>25</v>
      </c>
      <c r="Q673" s="63">
        <v>117243.38</v>
      </c>
      <c r="R673" s="53" t="str">
        <f>_xlfn.XLOOKUP(Tabla15[[#This Row],[cedula]],Tabla8[Numero Documento],Tabla8[Gen])</f>
        <v>F</v>
      </c>
      <c r="S673" s="53" t="str">
        <f>_xlfn.XLOOKUP(Tabla15[[#This Row],[cedula]],Tabla8[Numero Documento],Tabla8[Lugar Designado Codigo])</f>
        <v>01.83.03.04</v>
      </c>
    </row>
    <row r="674" spans="1:19">
      <c r="A674" s="53" t="s">
        <v>3049</v>
      </c>
      <c r="B674" s="53" t="s">
        <v>2697</v>
      </c>
      <c r="C674" s="53" t="s">
        <v>3087</v>
      </c>
      <c r="D674" s="53" t="str">
        <f>Tabla15[[#This Row],[cedula]]&amp;Tabla15[[#This Row],[prog]]&amp;LEFT(Tabla15[[#This Row],[tipo]],3)</f>
        <v>0010795392911FIJ</v>
      </c>
      <c r="E674" s="53" t="s">
        <v>1104</v>
      </c>
      <c r="F674" s="53" t="s">
        <v>59</v>
      </c>
      <c r="G674" s="53" t="str">
        <f>_xlfn.XLOOKUP(Tabla15[[#This Row],[cedula]],Tabla8[Numero Documento],Tabla8[Lugar Designado])</f>
        <v>DIRECCION GENERAL DE MUSEOS</v>
      </c>
      <c r="H674" s="53" t="s">
        <v>11</v>
      </c>
      <c r="I674" s="62"/>
      <c r="J674" s="53" t="str">
        <f>_xlfn.XLOOKUP(Tabla15[[#This Row],[cargo]],Tabla612[CARGO],Tabla612[CATEGORIA DEL SERVIDOR],"FIJO")</f>
        <v>FIJO</v>
      </c>
      <c r="K674" s="53" t="str">
        <f>IF(ISTEXT(Tabla15[[#This Row],[CARRERA]]),Tabla15[[#This Row],[CARRERA]],Tabla15[[#This Row],[STATUS]])</f>
        <v>FIJO</v>
      </c>
      <c r="L674" s="63">
        <v>145000</v>
      </c>
      <c r="M674" s="64">
        <v>22690.49</v>
      </c>
      <c r="N674" s="63">
        <v>4408</v>
      </c>
      <c r="O674" s="63">
        <v>4161.5</v>
      </c>
      <c r="P674" s="29">
        <f>ROUND(Tabla15[[#This Row],[sbruto]]-Tabla15[[#This Row],[sneto]]-Tabla15[[#This Row],[ISR]]-Tabla15[[#This Row],[SFS]]-Tabla15[[#This Row],[AFP]],2)</f>
        <v>25</v>
      </c>
      <c r="Q674" s="63">
        <v>113715.01</v>
      </c>
      <c r="R674" s="53" t="str">
        <f>_xlfn.XLOOKUP(Tabla15[[#This Row],[cedula]],Tabla8[Numero Documento],Tabla8[Gen])</f>
        <v>M</v>
      </c>
      <c r="S674" s="53" t="str">
        <f>_xlfn.XLOOKUP(Tabla15[[#This Row],[cedula]],Tabla8[Numero Documento],Tabla8[Lugar Designado Codigo])</f>
        <v>01.83.03.04</v>
      </c>
    </row>
    <row r="675" spans="1:19">
      <c r="A675" s="53" t="s">
        <v>3049</v>
      </c>
      <c r="B675" s="53" t="s">
        <v>2398</v>
      </c>
      <c r="C675" s="53" t="s">
        <v>3087</v>
      </c>
      <c r="D675" s="53" t="str">
        <f>Tabla15[[#This Row],[cedula]]&amp;Tabla15[[#This Row],[prog]]&amp;LEFT(Tabla15[[#This Row],[tipo]],3)</f>
        <v>0010790697611FIJ</v>
      </c>
      <c r="E675" s="53" t="s">
        <v>3343</v>
      </c>
      <c r="F675" s="53" t="s">
        <v>59</v>
      </c>
      <c r="G675" s="53" t="str">
        <f>_xlfn.XLOOKUP(Tabla15[[#This Row],[cedula]],Tabla8[Numero Documento],Tabla8[Lugar Designado])</f>
        <v>DIRECCION GENERAL DE MUSEOS</v>
      </c>
      <c r="H675" s="53" t="s">
        <v>11</v>
      </c>
      <c r="I675" s="62"/>
      <c r="J675" s="53" t="str">
        <f>_xlfn.XLOOKUP(Tabla15[[#This Row],[cargo]],Tabla612[CARGO],Tabla612[CATEGORIA DEL SERVIDOR],"FIJO")</f>
        <v>FIJO</v>
      </c>
      <c r="K675" s="53" t="str">
        <f>IF(ISTEXT(Tabla15[[#This Row],[CARRERA]]),Tabla15[[#This Row],[CARRERA]],Tabla15[[#This Row],[STATUS]])</f>
        <v>FIJO</v>
      </c>
      <c r="L675" s="63">
        <v>130000</v>
      </c>
      <c r="M675" s="64">
        <v>19162.12</v>
      </c>
      <c r="N675" s="63">
        <v>3952</v>
      </c>
      <c r="O675" s="63">
        <v>3731</v>
      </c>
      <c r="P675" s="29">
        <f>ROUND(Tabla15[[#This Row],[sbruto]]-Tabla15[[#This Row],[sneto]]-Tabla15[[#This Row],[ISR]]-Tabla15[[#This Row],[SFS]]-Tabla15[[#This Row],[AFP]],2)</f>
        <v>25</v>
      </c>
      <c r="Q675" s="63">
        <v>103129.88</v>
      </c>
      <c r="R675" s="53" t="str">
        <f>_xlfn.XLOOKUP(Tabla15[[#This Row],[cedula]],Tabla8[Numero Documento],Tabla8[Gen])</f>
        <v>M</v>
      </c>
      <c r="S675" s="53" t="str">
        <f>_xlfn.XLOOKUP(Tabla15[[#This Row],[cedula]],Tabla8[Numero Documento],Tabla8[Lugar Designado Codigo])</f>
        <v>01.83.03.04</v>
      </c>
    </row>
    <row r="676" spans="1:19">
      <c r="A676" s="53" t="s">
        <v>3049</v>
      </c>
      <c r="B676" s="53" t="s">
        <v>2457</v>
      </c>
      <c r="C676" s="53" t="s">
        <v>3087</v>
      </c>
      <c r="D676" s="53" t="str">
        <f>Tabla15[[#This Row],[cedula]]&amp;Tabla15[[#This Row],[prog]]&amp;LEFT(Tabla15[[#This Row],[tipo]],3)</f>
        <v>0010172740211FIJ</v>
      </c>
      <c r="E676" s="53" t="s">
        <v>1097</v>
      </c>
      <c r="F676" s="53" t="s">
        <v>59</v>
      </c>
      <c r="G676" s="53" t="str">
        <f>_xlfn.XLOOKUP(Tabla15[[#This Row],[cedula]],Tabla8[Numero Documento],Tabla8[Lugar Designado])</f>
        <v>DIRECCION GENERAL DE MUSEOS</v>
      </c>
      <c r="H676" s="53" t="s">
        <v>11</v>
      </c>
      <c r="I676" s="62"/>
      <c r="J676" s="53" t="str">
        <f>_xlfn.XLOOKUP(Tabla15[[#This Row],[cargo]],Tabla612[CARGO],Tabla612[CATEGORIA DEL SERVIDOR],"FIJO")</f>
        <v>FIJO</v>
      </c>
      <c r="K676" s="53" t="str">
        <f>IF(ISTEXT(Tabla15[[#This Row],[CARRERA]]),Tabla15[[#This Row],[CARRERA]],Tabla15[[#This Row],[STATUS]])</f>
        <v>FIJO</v>
      </c>
      <c r="L676" s="63">
        <v>115000</v>
      </c>
      <c r="M676" s="64">
        <v>15633.74</v>
      </c>
      <c r="N676" s="63">
        <v>3496</v>
      </c>
      <c r="O676" s="63">
        <v>3300.5</v>
      </c>
      <c r="P676" s="29">
        <f>ROUND(Tabla15[[#This Row],[sbruto]]-Tabla15[[#This Row],[sneto]]-Tabla15[[#This Row],[ISR]]-Tabla15[[#This Row],[SFS]]-Tabla15[[#This Row],[AFP]],2)</f>
        <v>425</v>
      </c>
      <c r="Q676" s="63">
        <v>92144.76</v>
      </c>
      <c r="R676" s="53" t="str">
        <f>_xlfn.XLOOKUP(Tabla15[[#This Row],[cedula]],Tabla8[Numero Documento],Tabla8[Gen])</f>
        <v>F</v>
      </c>
      <c r="S676" s="53" t="str">
        <f>_xlfn.XLOOKUP(Tabla15[[#This Row],[cedula]],Tabla8[Numero Documento],Tabla8[Lugar Designado Codigo])</f>
        <v>01.83.03.04</v>
      </c>
    </row>
    <row r="677" spans="1:19">
      <c r="A677" s="53" t="s">
        <v>3049</v>
      </c>
      <c r="B677" s="53" t="s">
        <v>1463</v>
      </c>
      <c r="C677" s="53" t="s">
        <v>3087</v>
      </c>
      <c r="D677" s="53" t="str">
        <f>Tabla15[[#This Row],[cedula]]&amp;Tabla15[[#This Row],[prog]]&amp;LEFT(Tabla15[[#This Row],[tipo]],3)</f>
        <v>0011431569011FIJ</v>
      </c>
      <c r="E677" s="53" t="s">
        <v>510</v>
      </c>
      <c r="F677" s="53" t="s">
        <v>511</v>
      </c>
      <c r="G677" s="53" t="str">
        <f>_xlfn.XLOOKUP(Tabla15[[#This Row],[cedula]],Tabla8[Numero Documento],Tabla8[Lugar Designado])</f>
        <v>DIRECCION GENERAL DE MUSEOS</v>
      </c>
      <c r="H677" s="53" t="s">
        <v>11</v>
      </c>
      <c r="I677" s="62" t="str">
        <f>_xlfn.XLOOKUP(Tabla15[[#This Row],[cedula]],TCARRERA[CEDULA],TCARRERA[CATEGORIA DEL SERVIDOR],"")</f>
        <v>CARRERA ADMINISTRATIVA</v>
      </c>
      <c r="J677" s="53" t="str">
        <f>_xlfn.XLOOKUP(Tabla15[[#This Row],[cargo]],Tabla612[CARGO],Tabla612[CATEGORIA DEL SERVIDOR],"FIJO")</f>
        <v>FIJO</v>
      </c>
      <c r="K677" s="53" t="str">
        <f>IF(ISTEXT(Tabla15[[#This Row],[CARRERA]]),Tabla15[[#This Row],[CARRERA]],Tabla15[[#This Row],[STATUS]])</f>
        <v>CARRERA ADMINISTRATIVA</v>
      </c>
      <c r="L677" s="63">
        <v>100000</v>
      </c>
      <c r="M677" s="64">
        <v>12105.37</v>
      </c>
      <c r="N677" s="63">
        <v>3040</v>
      </c>
      <c r="O677" s="63">
        <v>2870</v>
      </c>
      <c r="P677" s="29">
        <f>ROUND(Tabla15[[#This Row],[sbruto]]-Tabla15[[#This Row],[sneto]]-Tabla15[[#This Row],[ISR]]-Tabla15[[#This Row],[SFS]]-Tabla15[[#This Row],[AFP]],2)</f>
        <v>425</v>
      </c>
      <c r="Q677" s="63">
        <v>81559.63</v>
      </c>
      <c r="R677" s="53" t="str">
        <f>_xlfn.XLOOKUP(Tabla15[[#This Row],[cedula]],Tabla8[Numero Documento],Tabla8[Gen])</f>
        <v>F</v>
      </c>
      <c r="S677" s="53" t="str">
        <f>_xlfn.XLOOKUP(Tabla15[[#This Row],[cedula]],Tabla8[Numero Documento],Tabla8[Lugar Designado Codigo])</f>
        <v>01.83.03.04</v>
      </c>
    </row>
    <row r="678" spans="1:19">
      <c r="A678" s="53" t="s">
        <v>3049</v>
      </c>
      <c r="B678" s="53" t="s">
        <v>1491</v>
      </c>
      <c r="C678" s="53" t="s">
        <v>3087</v>
      </c>
      <c r="D678" s="53" t="str">
        <f>Tabla15[[#This Row],[cedula]]&amp;Tabla15[[#This Row],[prog]]&amp;LEFT(Tabla15[[#This Row],[tipo]],3)</f>
        <v>0010330870611FIJ</v>
      </c>
      <c r="E678" s="53" t="s">
        <v>808</v>
      </c>
      <c r="F678" s="53" t="s">
        <v>130</v>
      </c>
      <c r="G678" s="53" t="str">
        <f>_xlfn.XLOOKUP(Tabla15[[#This Row],[cedula]],Tabla8[Numero Documento],Tabla8[Lugar Designado])</f>
        <v>DIRECCION GENERAL DE MUSEOS</v>
      </c>
      <c r="H678" s="53" t="s">
        <v>11</v>
      </c>
      <c r="I678" s="62" t="str">
        <f>_xlfn.XLOOKUP(Tabla15[[#This Row],[cedula]],TCARRERA[CEDULA],TCARRERA[CATEGORIA DEL SERVIDOR],"")</f>
        <v>CARRERA ADMINISTRATIVA</v>
      </c>
      <c r="J678" s="53" t="str">
        <f>_xlfn.XLOOKUP(Tabla15[[#This Row],[cargo]],Tabla612[CARGO],Tabla612[CATEGORIA DEL SERVIDOR],"FIJO")</f>
        <v>FIJO</v>
      </c>
      <c r="K678" s="53" t="str">
        <f>IF(ISTEXT(Tabla15[[#This Row],[CARRERA]]),Tabla15[[#This Row],[CARRERA]],Tabla15[[#This Row],[STATUS]])</f>
        <v>CARRERA ADMINISTRATIVA</v>
      </c>
      <c r="L678" s="63">
        <v>100000</v>
      </c>
      <c r="M678" s="63">
        <v>12105.37</v>
      </c>
      <c r="N678" s="63">
        <v>3040</v>
      </c>
      <c r="O678" s="63">
        <v>2870</v>
      </c>
      <c r="P678" s="29">
        <f>ROUND(Tabla15[[#This Row],[sbruto]]-Tabla15[[#This Row],[sneto]]-Tabla15[[#This Row],[ISR]]-Tabla15[[#This Row],[SFS]]-Tabla15[[#This Row],[AFP]],2)</f>
        <v>375</v>
      </c>
      <c r="Q678" s="63">
        <v>81609.63</v>
      </c>
      <c r="R678" s="53" t="str">
        <f>_xlfn.XLOOKUP(Tabla15[[#This Row],[cedula]],Tabla8[Numero Documento],Tabla8[Gen])</f>
        <v>F</v>
      </c>
      <c r="S678" s="53" t="str">
        <f>_xlfn.XLOOKUP(Tabla15[[#This Row],[cedula]],Tabla8[Numero Documento],Tabla8[Lugar Designado Codigo])</f>
        <v>01.83.03.04</v>
      </c>
    </row>
    <row r="679" spans="1:19">
      <c r="A679" s="53" t="s">
        <v>3049</v>
      </c>
      <c r="B679" s="53" t="s">
        <v>2323</v>
      </c>
      <c r="C679" s="53" t="s">
        <v>3087</v>
      </c>
      <c r="D679" s="53" t="str">
        <f>Tabla15[[#This Row],[cedula]]&amp;Tabla15[[#This Row],[prog]]&amp;LEFT(Tabla15[[#This Row],[tipo]],3)</f>
        <v>0010060975911FIJ</v>
      </c>
      <c r="E679" s="53" t="s">
        <v>384</v>
      </c>
      <c r="F679" s="53" t="s">
        <v>775</v>
      </c>
      <c r="G679" s="53" t="str">
        <f>_xlfn.XLOOKUP(Tabla15[[#This Row],[cedula]],Tabla8[Numero Documento],Tabla8[Lugar Designado])</f>
        <v>DIRECCION GENERAL DE MUSEOS</v>
      </c>
      <c r="H679" s="53" t="s">
        <v>11</v>
      </c>
      <c r="I679" s="62"/>
      <c r="J679" s="53" t="s">
        <v>776</v>
      </c>
      <c r="K679" s="53" t="str">
        <f>IF(ISTEXT(Tabla15[[#This Row],[CARRERA]]),Tabla15[[#This Row],[CARRERA]],Tabla15[[#This Row],[STATUS]])</f>
        <v>DE LIBRE NOMBRAMIENTO Y REMOCION</v>
      </c>
      <c r="L679" s="63">
        <v>100000</v>
      </c>
      <c r="M679" s="64">
        <v>12105.37</v>
      </c>
      <c r="N679" s="63">
        <v>3040</v>
      </c>
      <c r="O679" s="63">
        <v>2870</v>
      </c>
      <c r="P679" s="29">
        <f>ROUND(Tabla15[[#This Row],[sbruto]]-Tabla15[[#This Row],[sneto]]-Tabla15[[#This Row],[ISR]]-Tabla15[[#This Row],[SFS]]-Tabla15[[#This Row],[AFP]],2)</f>
        <v>25</v>
      </c>
      <c r="Q679" s="63">
        <v>81959.63</v>
      </c>
      <c r="R679" s="53" t="str">
        <f>_xlfn.XLOOKUP(Tabla15[[#This Row],[cedula]],Tabla8[Numero Documento],Tabla8[Gen])</f>
        <v>M</v>
      </c>
      <c r="S679" s="53" t="str">
        <f>_xlfn.XLOOKUP(Tabla15[[#This Row],[cedula]],Tabla8[Numero Documento],Tabla8[Lugar Designado Codigo])</f>
        <v>01.83.03.04</v>
      </c>
    </row>
    <row r="680" spans="1:19">
      <c r="A680" s="53" t="s">
        <v>3049</v>
      </c>
      <c r="B680" s="53" t="s">
        <v>2373</v>
      </c>
      <c r="C680" s="53" t="s">
        <v>3087</v>
      </c>
      <c r="D680" s="53" t="str">
        <f>Tabla15[[#This Row],[cedula]]&amp;Tabla15[[#This Row],[prog]]&amp;LEFT(Tabla15[[#This Row],[tipo]],3)</f>
        <v>0011022365811FIJ</v>
      </c>
      <c r="E680" s="53" t="s">
        <v>437</v>
      </c>
      <c r="F680" s="53" t="s">
        <v>3370</v>
      </c>
      <c r="G680" s="53" t="str">
        <f>_xlfn.XLOOKUP(Tabla15[[#This Row],[cedula]],Tabla8[Numero Documento],Tabla8[Lugar Designado])</f>
        <v>DIRECCION GENERAL DE MUSEOS</v>
      </c>
      <c r="H680" s="53" t="s">
        <v>11</v>
      </c>
      <c r="I680" s="62"/>
      <c r="J680" s="53" t="str">
        <f>_xlfn.XLOOKUP(Tabla15[[#This Row],[cargo]],Tabla612[CARGO],Tabla612[CATEGORIA DEL SERVIDOR],"FIJO")</f>
        <v>FIJO</v>
      </c>
      <c r="K680" s="53" t="str">
        <f>IF(ISTEXT(Tabla15[[#This Row],[CARRERA]]),Tabla15[[#This Row],[CARRERA]],Tabla15[[#This Row],[STATUS]])</f>
        <v>FIJO</v>
      </c>
      <c r="L680" s="63">
        <v>100000</v>
      </c>
      <c r="M680" s="64">
        <v>11727.26</v>
      </c>
      <c r="N680" s="63">
        <v>3040</v>
      </c>
      <c r="O680" s="63">
        <v>2870</v>
      </c>
      <c r="P680" s="29">
        <f>ROUND(Tabla15[[#This Row],[sbruto]]-Tabla15[[#This Row],[sneto]]-Tabla15[[#This Row],[ISR]]-Tabla15[[#This Row],[SFS]]-Tabla15[[#This Row],[AFP]],2)</f>
        <v>1587.45</v>
      </c>
      <c r="Q680" s="63">
        <v>80775.289999999994</v>
      </c>
      <c r="R680" s="53" t="str">
        <f>_xlfn.XLOOKUP(Tabla15[[#This Row],[cedula]],Tabla8[Numero Documento],Tabla8[Gen])</f>
        <v>M</v>
      </c>
      <c r="S680" s="53" t="str">
        <f>_xlfn.XLOOKUP(Tabla15[[#This Row],[cedula]],Tabla8[Numero Documento],Tabla8[Lugar Designado Codigo])</f>
        <v>01.83.03.04</v>
      </c>
    </row>
    <row r="681" spans="1:19">
      <c r="A681" s="53" t="s">
        <v>3049</v>
      </c>
      <c r="B681" s="53" t="s">
        <v>1469</v>
      </c>
      <c r="C681" s="53" t="s">
        <v>3087</v>
      </c>
      <c r="D681" s="53" t="str">
        <f>Tabla15[[#This Row],[cedula]]&amp;Tabla15[[#This Row],[prog]]&amp;LEFT(Tabla15[[#This Row],[tipo]],3)</f>
        <v>0010378453411FIJ</v>
      </c>
      <c r="E681" s="53" t="s">
        <v>797</v>
      </c>
      <c r="F681" s="53" t="s">
        <v>303</v>
      </c>
      <c r="G681" s="53" t="str">
        <f>_xlfn.XLOOKUP(Tabla15[[#This Row],[cedula]],Tabla8[Numero Documento],Tabla8[Lugar Designado])</f>
        <v>DIRECCION GENERAL DE MUSEOS</v>
      </c>
      <c r="H681" s="53" t="s">
        <v>11</v>
      </c>
      <c r="I681" s="62" t="str">
        <f>_xlfn.XLOOKUP(Tabla15[[#This Row],[cedula]],TCARRERA[CEDULA],TCARRERA[CATEGORIA DEL SERVIDOR],"")</f>
        <v>CARRERA ADMINISTRATIVA</v>
      </c>
      <c r="J681" s="53" t="str">
        <f>_xlfn.XLOOKUP(Tabla15[[#This Row],[cargo]],Tabla612[CARGO],Tabla612[CATEGORIA DEL SERVIDOR],"FIJO")</f>
        <v>ESTATUTO SIMPLIFICADO</v>
      </c>
      <c r="K681" s="53" t="str">
        <f>IF(ISTEXT(Tabla15[[#This Row],[CARRERA]]),Tabla15[[#This Row],[CARRERA]],Tabla15[[#This Row],[STATUS]])</f>
        <v>CARRERA ADMINISTRATIVA</v>
      </c>
      <c r="L681" s="63">
        <v>90000</v>
      </c>
      <c r="M681" s="64">
        <v>9753.1200000000008</v>
      </c>
      <c r="N681" s="63">
        <v>2736</v>
      </c>
      <c r="O681" s="63">
        <v>2583</v>
      </c>
      <c r="P681" s="29">
        <f>ROUND(Tabla15[[#This Row],[sbruto]]-Tabla15[[#This Row],[sneto]]-Tabla15[[#This Row],[ISR]]-Tabla15[[#This Row],[SFS]]-Tabla15[[#This Row],[AFP]],2)</f>
        <v>375</v>
      </c>
      <c r="Q681" s="63">
        <v>74552.88</v>
      </c>
      <c r="R681" s="53" t="str">
        <f>_xlfn.XLOOKUP(Tabla15[[#This Row],[cedula]],Tabla8[Numero Documento],Tabla8[Gen])</f>
        <v>M</v>
      </c>
      <c r="S681" s="53" t="str">
        <f>_xlfn.XLOOKUP(Tabla15[[#This Row],[cedula]],Tabla8[Numero Documento],Tabla8[Lugar Designado Codigo])</f>
        <v>01.83.03.04</v>
      </c>
    </row>
    <row r="682" spans="1:19">
      <c r="A682" s="53" t="s">
        <v>3049</v>
      </c>
      <c r="B682" s="53" t="s">
        <v>2291</v>
      </c>
      <c r="C682" s="53" t="s">
        <v>3087</v>
      </c>
      <c r="D682" s="53" t="str">
        <f>Tabla15[[#This Row],[cedula]]&amp;Tabla15[[#This Row],[prog]]&amp;LEFT(Tabla15[[#This Row],[tipo]],3)</f>
        <v>0010087557411FIJ</v>
      </c>
      <c r="E682" s="53" t="s">
        <v>357</v>
      </c>
      <c r="F682" s="53" t="s">
        <v>775</v>
      </c>
      <c r="G682" s="53" t="str">
        <f>_xlfn.XLOOKUP(Tabla15[[#This Row],[cedula]],Tabla8[Numero Documento],Tabla8[Lugar Designado])</f>
        <v>DIRECCION GENERAL DE MUSEOS</v>
      </c>
      <c r="H682" s="53" t="s">
        <v>11</v>
      </c>
      <c r="I682" s="62"/>
      <c r="J682" s="53" t="s">
        <v>146</v>
      </c>
      <c r="K682" s="53" t="str">
        <f>IF(ISTEXT(Tabla15[[#This Row],[CARRERA]]),Tabla15[[#This Row],[CARRERA]],Tabla15[[#This Row],[STATUS]])</f>
        <v>EMPLEADO DE CONFIANZA</v>
      </c>
      <c r="L682" s="63">
        <v>90000</v>
      </c>
      <c r="M682" s="64">
        <v>9753.1200000000008</v>
      </c>
      <c r="N682" s="63">
        <v>2736</v>
      </c>
      <c r="O682" s="63">
        <v>2583</v>
      </c>
      <c r="P682" s="29">
        <f>ROUND(Tabla15[[#This Row],[sbruto]]-Tabla15[[#This Row],[sneto]]-Tabla15[[#This Row],[ISR]]-Tabla15[[#This Row],[SFS]]-Tabla15[[#This Row],[AFP]],2)</f>
        <v>75</v>
      </c>
      <c r="Q682" s="63">
        <v>74852.88</v>
      </c>
      <c r="R682" s="53" t="str">
        <f>_xlfn.XLOOKUP(Tabla15[[#This Row],[cedula]],Tabla8[Numero Documento],Tabla8[Gen])</f>
        <v>M</v>
      </c>
      <c r="S682" s="53" t="str">
        <f>_xlfn.XLOOKUP(Tabla15[[#This Row],[cedula]],Tabla8[Numero Documento],Tabla8[Lugar Designado Codigo])</f>
        <v>01.83.03.04</v>
      </c>
    </row>
    <row r="683" spans="1:19">
      <c r="A683" s="53" t="s">
        <v>3049</v>
      </c>
      <c r="B683" s="53" t="s">
        <v>1403</v>
      </c>
      <c r="C683" s="53" t="s">
        <v>3087</v>
      </c>
      <c r="D683" s="53" t="str">
        <f>Tabla15[[#This Row],[cedula]]&amp;Tabla15[[#This Row],[prog]]&amp;LEFT(Tabla15[[#This Row],[tipo]],3)</f>
        <v>0250001701311FIJ</v>
      </c>
      <c r="E683" s="53" t="s">
        <v>374</v>
      </c>
      <c r="F683" s="53" t="s">
        <v>1738</v>
      </c>
      <c r="G683" s="53" t="str">
        <f>_xlfn.XLOOKUP(Tabla15[[#This Row],[cedula]],Tabla8[Numero Documento],Tabla8[Lugar Designado])</f>
        <v>DIRECCION GENERAL DE MUSEOS</v>
      </c>
      <c r="H683" s="53" t="s">
        <v>11</v>
      </c>
      <c r="I683" s="62" t="str">
        <f>_xlfn.XLOOKUP(Tabla15[[#This Row],[cedula]],TCARRERA[CEDULA],TCARRERA[CATEGORIA DEL SERVIDOR],"")</f>
        <v>CARRERA ADMINISTRATIVA</v>
      </c>
      <c r="J683" s="53" t="str">
        <f>_xlfn.XLOOKUP(Tabla15[[#This Row],[cargo]],Tabla612[CARGO],Tabla612[CATEGORIA DEL SERVIDOR],"FIJO")</f>
        <v>FIJO</v>
      </c>
      <c r="K683" s="53" t="str">
        <f>IF(ISTEXT(Tabla15[[#This Row],[CARRERA]]),Tabla15[[#This Row],[CARRERA]],Tabla15[[#This Row],[STATUS]])</f>
        <v>CARRERA ADMINISTRATIVA</v>
      </c>
      <c r="L683" s="63">
        <v>70000</v>
      </c>
      <c r="M683" s="63">
        <v>5368.48</v>
      </c>
      <c r="N683" s="63">
        <v>2128</v>
      </c>
      <c r="O683" s="63">
        <v>2009</v>
      </c>
      <c r="P683" s="29">
        <f>ROUND(Tabla15[[#This Row],[sbruto]]-Tabla15[[#This Row],[sneto]]-Tabla15[[#This Row],[ISR]]-Tabla15[[#This Row],[SFS]]-Tabla15[[#This Row],[AFP]],2)</f>
        <v>32979.69</v>
      </c>
      <c r="Q683" s="63">
        <v>27514.83</v>
      </c>
      <c r="R683" s="53" t="str">
        <f>_xlfn.XLOOKUP(Tabla15[[#This Row],[cedula]],Tabla8[Numero Documento],Tabla8[Gen])</f>
        <v>F</v>
      </c>
      <c r="S683" s="53" t="str">
        <f>_xlfn.XLOOKUP(Tabla15[[#This Row],[cedula]],Tabla8[Numero Documento],Tabla8[Lugar Designado Codigo])</f>
        <v>01.83.03.04</v>
      </c>
    </row>
    <row r="684" spans="1:19">
      <c r="A684" s="53" t="s">
        <v>3049</v>
      </c>
      <c r="B684" s="53" t="s">
        <v>2325</v>
      </c>
      <c r="C684" s="53" t="s">
        <v>3087</v>
      </c>
      <c r="D684" s="53" t="str">
        <f>Tabla15[[#This Row],[cedula]]&amp;Tabla15[[#This Row],[prog]]&amp;LEFT(Tabla15[[#This Row],[tipo]],3)</f>
        <v>0020015547111FIJ</v>
      </c>
      <c r="E684" s="53" t="s">
        <v>387</v>
      </c>
      <c r="F684" s="53" t="s">
        <v>664</v>
      </c>
      <c r="G684" s="53" t="str">
        <f>_xlfn.XLOOKUP(Tabla15[[#This Row],[cedula]],Tabla8[Numero Documento],Tabla8[Lugar Designado])</f>
        <v>DIRECCION GENERAL DE MUSEOS</v>
      </c>
      <c r="H684" s="53" t="s">
        <v>11</v>
      </c>
      <c r="I684" s="62"/>
      <c r="J684" s="53" t="str">
        <f>_xlfn.XLOOKUP(Tabla15[[#This Row],[cargo]],Tabla612[CARGO],Tabla612[CATEGORIA DEL SERVIDOR],"FIJO")</f>
        <v>FIJO</v>
      </c>
      <c r="K684" s="53" t="str">
        <f>IF(ISTEXT(Tabla15[[#This Row],[CARRERA]]),Tabla15[[#This Row],[CARRERA]],Tabla15[[#This Row],[STATUS]])</f>
        <v>FIJO</v>
      </c>
      <c r="L684" s="63">
        <v>70000</v>
      </c>
      <c r="M684" s="63">
        <v>5368.48</v>
      </c>
      <c r="N684" s="63">
        <v>2128</v>
      </c>
      <c r="O684" s="63">
        <v>2009</v>
      </c>
      <c r="P684" s="29">
        <f>ROUND(Tabla15[[#This Row],[sbruto]]-Tabla15[[#This Row],[sneto]]-Tabla15[[#This Row],[ISR]]-Tabla15[[#This Row],[SFS]]-Tabla15[[#This Row],[AFP]],2)</f>
        <v>425</v>
      </c>
      <c r="Q684" s="63">
        <v>60069.52</v>
      </c>
      <c r="R684" s="53" t="str">
        <f>_xlfn.XLOOKUP(Tabla15[[#This Row],[cedula]],Tabla8[Numero Documento],Tabla8[Gen])</f>
        <v>F</v>
      </c>
      <c r="S684" s="53" t="str">
        <f>_xlfn.XLOOKUP(Tabla15[[#This Row],[cedula]],Tabla8[Numero Documento],Tabla8[Lugar Designado Codigo])</f>
        <v>01.83.03.04</v>
      </c>
    </row>
    <row r="685" spans="1:19">
      <c r="A685" s="53" t="s">
        <v>3049</v>
      </c>
      <c r="B685" s="53" t="s">
        <v>2391</v>
      </c>
      <c r="C685" s="53" t="s">
        <v>3087</v>
      </c>
      <c r="D685" s="53" t="str">
        <f>Tabla15[[#This Row],[cedula]]&amp;Tabla15[[#This Row],[prog]]&amp;LEFT(Tabla15[[#This Row],[tipo]],3)</f>
        <v>0011634410211FIJ</v>
      </c>
      <c r="E685" s="53" t="s">
        <v>456</v>
      </c>
      <c r="F685" s="53" t="s">
        <v>75</v>
      </c>
      <c r="G685" s="53" t="str">
        <f>_xlfn.XLOOKUP(Tabla15[[#This Row],[cedula]],Tabla8[Numero Documento],Tabla8[Lugar Designado])</f>
        <v>DIRECCION GENERAL DE MUSEOS</v>
      </c>
      <c r="H685" s="53" t="s">
        <v>11</v>
      </c>
      <c r="I685" s="62"/>
      <c r="J685" s="53" t="str">
        <f>_xlfn.XLOOKUP(Tabla15[[#This Row],[cargo]],Tabla612[CARGO],Tabla612[CATEGORIA DEL SERVIDOR],"FIJO")</f>
        <v>FIJO</v>
      </c>
      <c r="K685" s="53" t="str">
        <f>IF(ISTEXT(Tabla15[[#This Row],[CARRERA]]),Tabla15[[#This Row],[CARRERA]],Tabla15[[#This Row],[STATUS]])</f>
        <v>FIJO</v>
      </c>
      <c r="L685" s="63">
        <v>70000</v>
      </c>
      <c r="M685" s="64">
        <v>4763.5</v>
      </c>
      <c r="N685" s="63">
        <v>2128</v>
      </c>
      <c r="O685" s="63">
        <v>2009</v>
      </c>
      <c r="P685" s="29">
        <f>ROUND(Tabla15[[#This Row],[sbruto]]-Tabla15[[#This Row],[sneto]]-Tabla15[[#This Row],[ISR]]-Tabla15[[#This Row],[SFS]]-Tabla15[[#This Row],[AFP]],2)</f>
        <v>3949.9</v>
      </c>
      <c r="Q685" s="63">
        <v>57149.599999999999</v>
      </c>
      <c r="R685" s="53" t="str">
        <f>_xlfn.XLOOKUP(Tabla15[[#This Row],[cedula]],Tabla8[Numero Documento],Tabla8[Gen])</f>
        <v>M</v>
      </c>
      <c r="S685" s="53" t="str">
        <f>_xlfn.XLOOKUP(Tabla15[[#This Row],[cedula]],Tabla8[Numero Documento],Tabla8[Lugar Designado Codigo])</f>
        <v>01.83.03.04</v>
      </c>
    </row>
    <row r="686" spans="1:19">
      <c r="A686" s="53" t="s">
        <v>3049</v>
      </c>
      <c r="B686" s="53" t="s">
        <v>2456</v>
      </c>
      <c r="C686" s="53" t="s">
        <v>3087</v>
      </c>
      <c r="D686" s="53" t="str">
        <f>Tabla15[[#This Row],[cedula]]&amp;Tabla15[[#This Row],[prog]]&amp;LEFT(Tabla15[[#This Row],[tipo]],3)</f>
        <v>0011465953511FIJ</v>
      </c>
      <c r="E686" s="53" t="s">
        <v>525</v>
      </c>
      <c r="F686" s="53" t="s">
        <v>3491</v>
      </c>
      <c r="G686" s="53" t="str">
        <f>_xlfn.XLOOKUP(Tabla15[[#This Row],[cedula]],Tabla8[Numero Documento],Tabla8[Lugar Designado])</f>
        <v>DIRECCION GENERAL DE MUSEOS</v>
      </c>
      <c r="H686" s="53" t="s">
        <v>11</v>
      </c>
      <c r="I686" s="62"/>
      <c r="J686" s="53" t="str">
        <f>_xlfn.XLOOKUP(Tabla15[[#This Row],[cargo]],Tabla612[CARGO],Tabla612[CATEGORIA DEL SERVIDOR],"FIJO")</f>
        <v>FIJO</v>
      </c>
      <c r="K686" s="53" t="str">
        <f>IF(ISTEXT(Tabla15[[#This Row],[CARRERA]]),Tabla15[[#This Row],[CARRERA]],Tabla15[[#This Row],[STATUS]])</f>
        <v>FIJO</v>
      </c>
      <c r="L686" s="63">
        <v>70000</v>
      </c>
      <c r="M686" s="64">
        <v>5368.48</v>
      </c>
      <c r="N686" s="63">
        <v>2128</v>
      </c>
      <c r="O686" s="63">
        <v>2009</v>
      </c>
      <c r="P686" s="29">
        <f>ROUND(Tabla15[[#This Row],[sbruto]]-Tabla15[[#This Row],[sneto]]-Tabla15[[#This Row],[ISR]]-Tabla15[[#This Row],[SFS]]-Tabla15[[#This Row],[AFP]],2)</f>
        <v>125</v>
      </c>
      <c r="Q686" s="63">
        <v>60369.52</v>
      </c>
      <c r="R686" s="53" t="str">
        <f>_xlfn.XLOOKUP(Tabla15[[#This Row],[cedula]],Tabla8[Numero Documento],Tabla8[Gen])</f>
        <v>F</v>
      </c>
      <c r="S686" s="53" t="str">
        <f>_xlfn.XLOOKUP(Tabla15[[#This Row],[cedula]],Tabla8[Numero Documento],Tabla8[Lugar Designado Codigo])</f>
        <v>01.83.03.04</v>
      </c>
    </row>
    <row r="687" spans="1:19">
      <c r="A687" s="53" t="s">
        <v>3049</v>
      </c>
      <c r="B687" s="53" t="s">
        <v>2476</v>
      </c>
      <c r="C687" s="53" t="s">
        <v>3087</v>
      </c>
      <c r="D687" s="53" t="str">
        <f>Tabla15[[#This Row],[cedula]]&amp;Tabla15[[#This Row],[prog]]&amp;LEFT(Tabla15[[#This Row],[tipo]],3)</f>
        <v>0020013335311FIJ</v>
      </c>
      <c r="E687" s="53" t="s">
        <v>540</v>
      </c>
      <c r="F687" s="53" t="s">
        <v>3491</v>
      </c>
      <c r="G687" s="53" t="str">
        <f>_xlfn.XLOOKUP(Tabla15[[#This Row],[cedula]],Tabla8[Numero Documento],Tabla8[Lugar Designado])</f>
        <v>DIRECCION GENERAL DE MUSEOS</v>
      </c>
      <c r="H687" s="53" t="s">
        <v>11</v>
      </c>
      <c r="I687" s="62"/>
      <c r="J687" s="53" t="str">
        <f>_xlfn.XLOOKUP(Tabla15[[#This Row],[cargo]],Tabla612[CARGO],Tabla612[CATEGORIA DEL SERVIDOR],"FIJO")</f>
        <v>FIJO</v>
      </c>
      <c r="K687" s="53" t="str">
        <f>IF(ISTEXT(Tabla15[[#This Row],[CARRERA]]),Tabla15[[#This Row],[CARRERA]],Tabla15[[#This Row],[STATUS]])</f>
        <v>FIJO</v>
      </c>
      <c r="L687" s="63">
        <v>70000</v>
      </c>
      <c r="M687" s="64">
        <v>5368.48</v>
      </c>
      <c r="N687" s="63">
        <v>2128</v>
      </c>
      <c r="O687" s="63">
        <v>2009</v>
      </c>
      <c r="P687" s="29">
        <f>ROUND(Tabla15[[#This Row],[sbruto]]-Tabla15[[#This Row],[sneto]]-Tabla15[[#This Row],[ISR]]-Tabla15[[#This Row],[SFS]]-Tabla15[[#This Row],[AFP]],2)</f>
        <v>145</v>
      </c>
      <c r="Q687" s="63">
        <v>60349.52</v>
      </c>
      <c r="R687" s="53" t="str">
        <f>_xlfn.XLOOKUP(Tabla15[[#This Row],[cedula]],Tabla8[Numero Documento],Tabla8[Gen])</f>
        <v>M</v>
      </c>
      <c r="S687" s="53" t="str">
        <f>_xlfn.XLOOKUP(Tabla15[[#This Row],[cedula]],Tabla8[Numero Documento],Tabla8[Lugar Designado Codigo])</f>
        <v>01.83.03.04</v>
      </c>
    </row>
    <row r="688" spans="1:19">
      <c r="A688" s="53" t="s">
        <v>3049</v>
      </c>
      <c r="B688" s="53" t="s">
        <v>2484</v>
      </c>
      <c r="C688" s="53" t="s">
        <v>3087</v>
      </c>
      <c r="D688" s="53" t="str">
        <f>Tabla15[[#This Row],[cedula]]&amp;Tabla15[[#This Row],[prog]]&amp;LEFT(Tabla15[[#This Row],[tipo]],3)</f>
        <v>0011016461311FIJ</v>
      </c>
      <c r="E688" s="53" t="s">
        <v>548</v>
      </c>
      <c r="F688" s="53" t="s">
        <v>3491</v>
      </c>
      <c r="G688" s="53" t="str">
        <f>_xlfn.XLOOKUP(Tabla15[[#This Row],[cedula]],Tabla8[Numero Documento],Tabla8[Lugar Designado])</f>
        <v>DIRECCION GENERAL DE MUSEOS</v>
      </c>
      <c r="H688" s="53" t="s">
        <v>11</v>
      </c>
      <c r="I688" s="62"/>
      <c r="J688" s="53" t="str">
        <f>_xlfn.XLOOKUP(Tabla15[[#This Row],[cargo]],Tabla612[CARGO],Tabla612[CATEGORIA DEL SERVIDOR],"FIJO")</f>
        <v>FIJO</v>
      </c>
      <c r="K688" s="53" t="str">
        <f>IF(ISTEXT(Tabla15[[#This Row],[CARRERA]]),Tabla15[[#This Row],[CARRERA]],Tabla15[[#This Row],[STATUS]])</f>
        <v>FIJO</v>
      </c>
      <c r="L688" s="63">
        <v>70000</v>
      </c>
      <c r="M688" s="63">
        <v>5368.48</v>
      </c>
      <c r="N688" s="63">
        <v>2128</v>
      </c>
      <c r="O688" s="63">
        <v>2009</v>
      </c>
      <c r="P688" s="29">
        <f>ROUND(Tabla15[[#This Row],[sbruto]]-Tabla15[[#This Row],[sneto]]-Tabla15[[#This Row],[ISR]]-Tabla15[[#This Row],[SFS]]-Tabla15[[#This Row],[AFP]],2)</f>
        <v>425</v>
      </c>
      <c r="Q688" s="63">
        <v>60069.52</v>
      </c>
      <c r="R688" s="53" t="str">
        <f>_xlfn.XLOOKUP(Tabla15[[#This Row],[cedula]],Tabla8[Numero Documento],Tabla8[Gen])</f>
        <v>M</v>
      </c>
      <c r="S688" s="53" t="str">
        <f>_xlfn.XLOOKUP(Tabla15[[#This Row],[cedula]],Tabla8[Numero Documento],Tabla8[Lugar Designado Codigo])</f>
        <v>01.83.03.04</v>
      </c>
    </row>
    <row r="689" spans="1:19">
      <c r="A689" s="53" t="s">
        <v>3049</v>
      </c>
      <c r="B689" s="53" t="s">
        <v>2514</v>
      </c>
      <c r="C689" s="53" t="s">
        <v>3087</v>
      </c>
      <c r="D689" s="53" t="str">
        <f>Tabla15[[#This Row],[cedula]]&amp;Tabla15[[#This Row],[prog]]&amp;LEFT(Tabla15[[#This Row],[tipo]],3)</f>
        <v>0010004012011FIJ</v>
      </c>
      <c r="E689" s="53" t="s">
        <v>570</v>
      </c>
      <c r="F689" s="53" t="s">
        <v>3491</v>
      </c>
      <c r="G689" s="53" t="str">
        <f>_xlfn.XLOOKUP(Tabla15[[#This Row],[cedula]],Tabla8[Numero Documento],Tabla8[Lugar Designado])</f>
        <v>DIRECCION GENERAL DE MUSEOS</v>
      </c>
      <c r="H689" s="53" t="s">
        <v>11</v>
      </c>
      <c r="I689" s="62"/>
      <c r="J689" s="53" t="str">
        <f>_xlfn.XLOOKUP(Tabla15[[#This Row],[cargo]],Tabla612[CARGO],Tabla612[CATEGORIA DEL SERVIDOR],"FIJO")</f>
        <v>FIJO</v>
      </c>
      <c r="K689" s="53" t="str">
        <f>IF(ISTEXT(Tabla15[[#This Row],[CARRERA]]),Tabla15[[#This Row],[CARRERA]],Tabla15[[#This Row],[STATUS]])</f>
        <v>FIJO</v>
      </c>
      <c r="L689" s="63">
        <v>70000</v>
      </c>
      <c r="M689" s="63">
        <v>5368.48</v>
      </c>
      <c r="N689" s="63">
        <v>2128</v>
      </c>
      <c r="O689" s="63">
        <v>2009</v>
      </c>
      <c r="P689" s="29">
        <f>ROUND(Tabla15[[#This Row],[sbruto]]-Tabla15[[#This Row],[sneto]]-Tabla15[[#This Row],[ISR]]-Tabla15[[#This Row],[SFS]]-Tabla15[[#This Row],[AFP]],2)</f>
        <v>25</v>
      </c>
      <c r="Q689" s="63">
        <v>60469.52</v>
      </c>
      <c r="R689" s="53" t="str">
        <f>_xlfn.XLOOKUP(Tabla15[[#This Row],[cedula]],Tabla8[Numero Documento],Tabla8[Gen])</f>
        <v>M</v>
      </c>
      <c r="S689" s="53" t="str">
        <f>_xlfn.XLOOKUP(Tabla15[[#This Row],[cedula]],Tabla8[Numero Documento],Tabla8[Lugar Designado Codigo])</f>
        <v>01.83.03.04</v>
      </c>
    </row>
    <row r="690" spans="1:19">
      <c r="A690" s="53" t="s">
        <v>3049</v>
      </c>
      <c r="B690" s="53" t="s">
        <v>1416</v>
      </c>
      <c r="C690" s="53" t="s">
        <v>3087</v>
      </c>
      <c r="D690" s="53" t="str">
        <f>Tabla15[[#This Row],[cedula]]&amp;Tabla15[[#This Row],[prog]]&amp;LEFT(Tabla15[[#This Row],[tipo]],3)</f>
        <v>0010786665911FIJ</v>
      </c>
      <c r="E690" s="53" t="s">
        <v>778</v>
      </c>
      <c r="F690" s="53" t="s">
        <v>142</v>
      </c>
      <c r="G690" s="53" t="str">
        <f>_xlfn.XLOOKUP(Tabla15[[#This Row],[cedula]],Tabla8[Numero Documento],Tabla8[Lugar Designado])</f>
        <v>DIRECCION GENERAL DE MUSEOS</v>
      </c>
      <c r="H690" s="53" t="s">
        <v>11</v>
      </c>
      <c r="I690" s="62" t="str">
        <f>_xlfn.XLOOKUP(Tabla15[[#This Row],[cedula]],TCARRERA[CEDULA],TCARRERA[CATEGORIA DEL SERVIDOR],"")</f>
        <v>CARRERA ADMINISTRATIVA</v>
      </c>
      <c r="J690" s="53" t="str">
        <f>_xlfn.XLOOKUP(Tabla15[[#This Row],[cargo]],Tabla612[CARGO],Tabla612[CATEGORIA DEL SERVIDOR],"FIJO")</f>
        <v>FIJO</v>
      </c>
      <c r="K690" s="53" t="str">
        <f>IF(ISTEXT(Tabla15[[#This Row],[CARRERA]]),Tabla15[[#This Row],[CARRERA]],Tabla15[[#This Row],[STATUS]])</f>
        <v>CARRERA ADMINISTRATIVA</v>
      </c>
      <c r="L690" s="63">
        <v>65000</v>
      </c>
      <c r="M690" s="64">
        <v>3822.6</v>
      </c>
      <c r="N690" s="63">
        <v>1976</v>
      </c>
      <c r="O690" s="63">
        <v>1865.5</v>
      </c>
      <c r="P690" s="29">
        <f>ROUND(Tabla15[[#This Row],[sbruto]]-Tabla15[[#This Row],[sneto]]-Tabla15[[#This Row],[ISR]]-Tabla15[[#This Row],[SFS]]-Tabla15[[#This Row],[AFP]],2)</f>
        <v>3099.9</v>
      </c>
      <c r="Q690" s="63">
        <v>54236</v>
      </c>
      <c r="R690" s="53" t="str">
        <f>_xlfn.XLOOKUP(Tabla15[[#This Row],[cedula]],Tabla8[Numero Documento],Tabla8[Gen])</f>
        <v>F</v>
      </c>
      <c r="S690" s="53" t="str">
        <f>_xlfn.XLOOKUP(Tabla15[[#This Row],[cedula]],Tabla8[Numero Documento],Tabla8[Lugar Designado Codigo])</f>
        <v>01.83.03.04</v>
      </c>
    </row>
    <row r="691" spans="1:19">
      <c r="A691" s="53" t="s">
        <v>3049</v>
      </c>
      <c r="B691" s="53" t="s">
        <v>1468</v>
      </c>
      <c r="C691" s="53" t="s">
        <v>3087</v>
      </c>
      <c r="D691" s="53" t="str">
        <f>Tabla15[[#This Row],[cedula]]&amp;Tabla15[[#This Row],[prog]]&amp;LEFT(Tabla15[[#This Row],[tipo]],3)</f>
        <v>0010828205411FIJ</v>
      </c>
      <c r="E691" s="53" t="s">
        <v>515</v>
      </c>
      <c r="F691" s="53" t="s">
        <v>516</v>
      </c>
      <c r="G691" s="53" t="str">
        <f>_xlfn.XLOOKUP(Tabla15[[#This Row],[cedula]],Tabla8[Numero Documento],Tabla8[Lugar Designado])</f>
        <v>DIRECCION GENERAL DE MUSEOS</v>
      </c>
      <c r="H691" s="53" t="s">
        <v>11</v>
      </c>
      <c r="I691" s="62" t="str">
        <f>_xlfn.XLOOKUP(Tabla15[[#This Row],[cedula]],TCARRERA[CEDULA],TCARRERA[CATEGORIA DEL SERVIDOR],"")</f>
        <v>CARRERA ADMINISTRATIVA</v>
      </c>
      <c r="J691" s="53" t="str">
        <f>_xlfn.XLOOKUP(Tabla15[[#This Row],[cargo]],Tabla612[CARGO],Tabla612[CATEGORIA DEL SERVIDOR],"FIJO")</f>
        <v>FIJO</v>
      </c>
      <c r="K691" s="53" t="str">
        <f>IF(ISTEXT(Tabla15[[#This Row],[CARRERA]]),Tabla15[[#This Row],[CARRERA]],Tabla15[[#This Row],[STATUS]])</f>
        <v>CARRERA ADMINISTRATIVA</v>
      </c>
      <c r="L691" s="63">
        <v>60000</v>
      </c>
      <c r="M691" s="64">
        <v>3486.68</v>
      </c>
      <c r="N691" s="63">
        <v>1824</v>
      </c>
      <c r="O691" s="63">
        <v>1722</v>
      </c>
      <c r="P691" s="29">
        <f>ROUND(Tabla15[[#This Row],[sbruto]]-Tabla15[[#This Row],[sneto]]-Tabla15[[#This Row],[ISR]]-Tabla15[[#This Row],[SFS]]-Tabla15[[#This Row],[AFP]],2)</f>
        <v>20364.580000000002</v>
      </c>
      <c r="Q691" s="63">
        <v>32602.74</v>
      </c>
      <c r="R691" s="53" t="str">
        <f>_xlfn.XLOOKUP(Tabla15[[#This Row],[cedula]],Tabla8[Numero Documento],Tabla8[Gen])</f>
        <v>F</v>
      </c>
      <c r="S691" s="53" t="str">
        <f>_xlfn.XLOOKUP(Tabla15[[#This Row],[cedula]],Tabla8[Numero Documento],Tabla8[Lugar Designado Codigo])</f>
        <v>01.83.03.04</v>
      </c>
    </row>
    <row r="692" spans="1:19">
      <c r="A692" s="53" t="s">
        <v>3049</v>
      </c>
      <c r="B692" s="53" t="s">
        <v>2374</v>
      </c>
      <c r="C692" s="53" t="s">
        <v>3087</v>
      </c>
      <c r="D692" s="53" t="str">
        <f>Tabla15[[#This Row],[cedula]]&amp;Tabla15[[#This Row],[prog]]&amp;LEFT(Tabla15[[#This Row],[tipo]],3)</f>
        <v>0010007989611FIJ</v>
      </c>
      <c r="E692" s="53" t="s">
        <v>924</v>
      </c>
      <c r="F692" s="53" t="s">
        <v>239</v>
      </c>
      <c r="G692" s="53" t="str">
        <f>_xlfn.XLOOKUP(Tabla15[[#This Row],[cedula]],Tabla8[Numero Documento],Tabla8[Lugar Designado])</f>
        <v>DIRECCION GENERAL DE MUSEOS</v>
      </c>
      <c r="H692" s="53" t="s">
        <v>11</v>
      </c>
      <c r="I692" s="62"/>
      <c r="J692" s="53" t="str">
        <f>_xlfn.XLOOKUP(Tabla15[[#This Row],[cargo]],Tabla612[CARGO],Tabla612[CATEGORIA DEL SERVIDOR],"FIJO")</f>
        <v>FIJO</v>
      </c>
      <c r="K692" s="53" t="str">
        <f>IF(ISTEXT(Tabla15[[#This Row],[CARRERA]]),Tabla15[[#This Row],[CARRERA]],Tabla15[[#This Row],[STATUS]])</f>
        <v>FIJO</v>
      </c>
      <c r="L692" s="63">
        <v>60000</v>
      </c>
      <c r="M692" s="64">
        <v>3184.19</v>
      </c>
      <c r="N692" s="63">
        <v>1824</v>
      </c>
      <c r="O692" s="63">
        <v>1722</v>
      </c>
      <c r="P692" s="29">
        <f>ROUND(Tabla15[[#This Row],[sbruto]]-Tabla15[[#This Row],[sneto]]-Tabla15[[#This Row],[ISR]]-Tabla15[[#This Row],[SFS]]-Tabla15[[#This Row],[AFP]],2)</f>
        <v>13694.14</v>
      </c>
      <c r="Q692" s="63">
        <v>39575.67</v>
      </c>
      <c r="R692" s="53" t="str">
        <f>_xlfn.XLOOKUP(Tabla15[[#This Row],[cedula]],Tabla8[Numero Documento],Tabla8[Gen])</f>
        <v>F</v>
      </c>
      <c r="S692" s="53" t="str">
        <f>_xlfn.XLOOKUP(Tabla15[[#This Row],[cedula]],Tabla8[Numero Documento],Tabla8[Lugar Designado Codigo])</f>
        <v>01.83.03.04</v>
      </c>
    </row>
    <row r="693" spans="1:19">
      <c r="A693" s="53" t="s">
        <v>3049</v>
      </c>
      <c r="B693" s="53" t="s">
        <v>2392</v>
      </c>
      <c r="C693" s="53" t="s">
        <v>3087</v>
      </c>
      <c r="D693" s="53" t="str">
        <f>Tabla15[[#This Row],[cedula]]&amp;Tabla15[[#This Row],[prog]]&amp;LEFT(Tabla15[[#This Row],[tipo]],3)</f>
        <v>0010902428111FIJ</v>
      </c>
      <c r="E693" s="53" t="s">
        <v>457</v>
      </c>
      <c r="F693" s="53" t="s">
        <v>1096</v>
      </c>
      <c r="G693" s="53" t="str">
        <f>_xlfn.XLOOKUP(Tabla15[[#This Row],[cedula]],Tabla8[Numero Documento],Tabla8[Lugar Designado])</f>
        <v>DIRECCION GENERAL DE MUSEOS</v>
      </c>
      <c r="H693" s="53" t="s">
        <v>11</v>
      </c>
      <c r="I693" s="62"/>
      <c r="J693" s="53" t="str">
        <f>_xlfn.XLOOKUP(Tabla15[[#This Row],[cargo]],Tabla612[CARGO],Tabla612[CATEGORIA DEL SERVIDOR],"FIJO")</f>
        <v>FIJO</v>
      </c>
      <c r="K693" s="53" t="str">
        <f>IF(ISTEXT(Tabla15[[#This Row],[CARRERA]]),Tabla15[[#This Row],[CARRERA]],Tabla15[[#This Row],[STATUS]])</f>
        <v>FIJO</v>
      </c>
      <c r="L693" s="63">
        <v>60000</v>
      </c>
      <c r="M693" s="64">
        <v>3486.68</v>
      </c>
      <c r="N693" s="63">
        <v>1824</v>
      </c>
      <c r="O693" s="63">
        <v>1722</v>
      </c>
      <c r="P693" s="29">
        <f>ROUND(Tabla15[[#This Row],[sbruto]]-Tabla15[[#This Row],[sneto]]-Tabla15[[#This Row],[ISR]]-Tabla15[[#This Row],[SFS]]-Tabla15[[#This Row],[AFP]],2)</f>
        <v>25</v>
      </c>
      <c r="Q693" s="63">
        <v>52942.32</v>
      </c>
      <c r="R693" s="53" t="str">
        <f>_xlfn.XLOOKUP(Tabla15[[#This Row],[cedula]],Tabla8[Numero Documento],Tabla8[Gen])</f>
        <v>M</v>
      </c>
      <c r="S693" s="53" t="str">
        <f>_xlfn.XLOOKUP(Tabla15[[#This Row],[cedula]],Tabla8[Numero Documento],Tabla8[Lugar Designado Codigo])</f>
        <v>01.83.03.04</v>
      </c>
    </row>
    <row r="694" spans="1:19">
      <c r="A694" s="53" t="s">
        <v>3049</v>
      </c>
      <c r="B694" s="53" t="s">
        <v>2488</v>
      </c>
      <c r="C694" s="53" t="s">
        <v>3087</v>
      </c>
      <c r="D694" s="53" t="str">
        <f>Tabla15[[#This Row],[cedula]]&amp;Tabla15[[#This Row],[prog]]&amp;LEFT(Tabla15[[#This Row],[tipo]],3)</f>
        <v>0011727193211FIJ</v>
      </c>
      <c r="E694" s="53" t="s">
        <v>1003</v>
      </c>
      <c r="F694" s="53" t="s">
        <v>10</v>
      </c>
      <c r="G694" s="53" t="str">
        <f>_xlfn.XLOOKUP(Tabla15[[#This Row],[cedula]],Tabla8[Numero Documento],Tabla8[Lugar Designado])</f>
        <v>DIRECCION GENERAL DE MUSEOS</v>
      </c>
      <c r="H694" s="53" t="s">
        <v>11</v>
      </c>
      <c r="I694" s="62"/>
      <c r="J694" s="53" t="str">
        <f>_xlfn.XLOOKUP(Tabla15[[#This Row],[cargo]],Tabla612[CARGO],Tabla612[CATEGORIA DEL SERVIDOR],"FIJO")</f>
        <v>ESTATUTO SIMPLIFICADO</v>
      </c>
      <c r="K694" s="53" t="str">
        <f>IF(ISTEXT(Tabla15[[#This Row],[CARRERA]]),Tabla15[[#This Row],[CARRERA]],Tabla15[[#This Row],[STATUS]])</f>
        <v>ESTATUTO SIMPLIFICADO</v>
      </c>
      <c r="L694" s="63">
        <v>60000</v>
      </c>
      <c r="M694" s="64">
        <v>3184.19</v>
      </c>
      <c r="N694" s="63">
        <v>1824</v>
      </c>
      <c r="O694" s="63">
        <v>1722</v>
      </c>
      <c r="P694" s="29">
        <f>ROUND(Tabla15[[#This Row],[sbruto]]-Tabla15[[#This Row],[sneto]]-Tabla15[[#This Row],[ISR]]-Tabla15[[#This Row],[SFS]]-Tabla15[[#This Row],[AFP]],2)</f>
        <v>16052.82</v>
      </c>
      <c r="Q694" s="63">
        <v>37216.99</v>
      </c>
      <c r="R694" s="53" t="str">
        <f>_xlfn.XLOOKUP(Tabla15[[#This Row],[cedula]],Tabla8[Numero Documento],Tabla8[Gen])</f>
        <v>F</v>
      </c>
      <c r="S694" s="53" t="str">
        <f>_xlfn.XLOOKUP(Tabla15[[#This Row],[cedula]],Tabla8[Numero Documento],Tabla8[Lugar Designado Codigo])</f>
        <v>01.83.03.04</v>
      </c>
    </row>
    <row r="695" spans="1:19">
      <c r="A695" s="53" t="s">
        <v>3049</v>
      </c>
      <c r="B695" s="53" t="s">
        <v>2285</v>
      </c>
      <c r="C695" s="53" t="s">
        <v>3087</v>
      </c>
      <c r="D695" s="53" t="str">
        <f>Tabla15[[#This Row],[cedula]]&amp;Tabla15[[#This Row],[prog]]&amp;LEFT(Tabla15[[#This Row],[tipo]],3)</f>
        <v>0010014131611FIJ</v>
      </c>
      <c r="E695" s="53" t="s">
        <v>347</v>
      </c>
      <c r="F695" s="53" t="s">
        <v>196</v>
      </c>
      <c r="G695" s="53" t="str">
        <f>_xlfn.XLOOKUP(Tabla15[[#This Row],[cedula]],Tabla8[Numero Documento],Tabla8[Lugar Designado])</f>
        <v>DIRECCION GENERAL DE MUSEOS</v>
      </c>
      <c r="H695" s="53" t="s">
        <v>11</v>
      </c>
      <c r="I695" s="62"/>
      <c r="J695" s="53" t="str">
        <f>_xlfn.XLOOKUP(Tabla15[[#This Row],[cargo]],Tabla612[CARGO],Tabla612[CATEGORIA DEL SERVIDOR],"FIJO")</f>
        <v>FIJO</v>
      </c>
      <c r="K695" s="53" t="str">
        <f>IF(ISTEXT(Tabla15[[#This Row],[CARRERA]]),Tabla15[[#This Row],[CARRERA]],Tabla15[[#This Row],[STATUS]])</f>
        <v>FIJO</v>
      </c>
      <c r="L695" s="63">
        <v>55000</v>
      </c>
      <c r="M695" s="64">
        <v>2332.81</v>
      </c>
      <c r="N695" s="63">
        <v>1672</v>
      </c>
      <c r="O695" s="63">
        <v>1578.5</v>
      </c>
      <c r="P695" s="29">
        <f>ROUND(Tabla15[[#This Row],[sbruto]]-Tabla15[[#This Row],[sneto]]-Tabla15[[#This Row],[ISR]]-Tabla15[[#This Row],[SFS]]-Tabla15[[#This Row],[AFP]],2)</f>
        <v>18770.849999999999</v>
      </c>
      <c r="Q695" s="63">
        <v>30645.84</v>
      </c>
      <c r="R695" s="53" t="str">
        <f>_xlfn.XLOOKUP(Tabla15[[#This Row],[cedula]],Tabla8[Numero Documento],Tabla8[Gen])</f>
        <v>F</v>
      </c>
      <c r="S695" s="53" t="str">
        <f>_xlfn.XLOOKUP(Tabla15[[#This Row],[cedula]],Tabla8[Numero Documento],Tabla8[Lugar Designado Codigo])</f>
        <v>01.83.03.04</v>
      </c>
    </row>
    <row r="696" spans="1:19">
      <c r="A696" s="53" t="s">
        <v>3049</v>
      </c>
      <c r="B696" s="53" t="s">
        <v>1465</v>
      </c>
      <c r="C696" s="53" t="s">
        <v>3087</v>
      </c>
      <c r="D696" s="53" t="str">
        <f>Tabla15[[#This Row],[cedula]]&amp;Tabla15[[#This Row],[prog]]&amp;LEFT(Tabla15[[#This Row],[tipo]],3)</f>
        <v>0010009464811FIJ</v>
      </c>
      <c r="E696" s="53" t="s">
        <v>513</v>
      </c>
      <c r="F696" s="53" t="s">
        <v>177</v>
      </c>
      <c r="G696" s="53" t="str">
        <f>_xlfn.XLOOKUP(Tabla15[[#This Row],[cedula]],Tabla8[Numero Documento],Tabla8[Lugar Designado])</f>
        <v>DIRECCION GENERAL DE MUSEOS</v>
      </c>
      <c r="H696" s="53" t="s">
        <v>11</v>
      </c>
      <c r="I696" s="62" t="str">
        <f>_xlfn.XLOOKUP(Tabla15[[#This Row],[cedula]],TCARRERA[CEDULA],TCARRERA[CATEGORIA DEL SERVIDOR],"")</f>
        <v>CARRERA ADMINISTRATIVA</v>
      </c>
      <c r="J696" s="53" t="str">
        <f>_xlfn.XLOOKUP(Tabla15[[#This Row],[cargo]],Tabla612[CARGO],Tabla612[CATEGORIA DEL SERVIDOR],"FIJO")</f>
        <v>FIJO</v>
      </c>
      <c r="K696" s="53" t="str">
        <f>IF(ISTEXT(Tabla15[[#This Row],[CARRERA]]),Tabla15[[#This Row],[CARRERA]],Tabla15[[#This Row],[STATUS]])</f>
        <v>CARRERA ADMINISTRATIVA</v>
      </c>
      <c r="L696" s="63">
        <v>50000</v>
      </c>
      <c r="M696" s="63">
        <v>1854</v>
      </c>
      <c r="N696" s="63">
        <v>1520</v>
      </c>
      <c r="O696" s="63">
        <v>1435</v>
      </c>
      <c r="P696" s="29">
        <f>ROUND(Tabla15[[#This Row],[sbruto]]-Tabla15[[#This Row],[sneto]]-Tabla15[[#This Row],[ISR]]-Tabla15[[#This Row],[SFS]]-Tabla15[[#This Row],[AFP]],2)</f>
        <v>17995</v>
      </c>
      <c r="Q696" s="63">
        <v>27196</v>
      </c>
      <c r="R696" s="53" t="str">
        <f>_xlfn.XLOOKUP(Tabla15[[#This Row],[cedula]],Tabla8[Numero Documento],Tabla8[Gen])</f>
        <v>F</v>
      </c>
      <c r="S696" s="53" t="str">
        <f>_xlfn.XLOOKUP(Tabla15[[#This Row],[cedula]],Tabla8[Numero Documento],Tabla8[Lugar Designado Codigo])</f>
        <v>01.83.03.04</v>
      </c>
    </row>
    <row r="697" spans="1:19">
      <c r="A697" s="53" t="s">
        <v>3049</v>
      </c>
      <c r="B697" s="53" t="s">
        <v>1477</v>
      </c>
      <c r="C697" s="53" t="s">
        <v>3087</v>
      </c>
      <c r="D697" s="53" t="str">
        <f>Tabla15[[#This Row],[cedula]]&amp;Tabla15[[#This Row],[prog]]&amp;LEFT(Tabla15[[#This Row],[tipo]],3)</f>
        <v>0010517727311FIJ</v>
      </c>
      <c r="E697" s="53" t="s">
        <v>526</v>
      </c>
      <c r="F697" s="53" t="s">
        <v>86</v>
      </c>
      <c r="G697" s="53" t="str">
        <f>_xlfn.XLOOKUP(Tabla15[[#This Row],[cedula]],Tabla8[Numero Documento],Tabla8[Lugar Designado])</f>
        <v>DIRECCION GENERAL DE MUSEOS</v>
      </c>
      <c r="H697" s="53" t="s">
        <v>11</v>
      </c>
      <c r="I697" s="62" t="str">
        <f>_xlfn.XLOOKUP(Tabla15[[#This Row],[cedula]],TCARRERA[CEDULA],TCARRERA[CATEGORIA DEL SERVIDOR],"")</f>
        <v>CARRERA ADMINISTRATIVA</v>
      </c>
      <c r="J697" s="53" t="str">
        <f>_xlfn.XLOOKUP(Tabla15[[#This Row],[cargo]],Tabla612[CARGO],Tabla612[CATEGORIA DEL SERVIDOR],"FIJO")</f>
        <v>FIJO</v>
      </c>
      <c r="K697" s="53" t="str">
        <f>IF(ISTEXT(Tabla15[[#This Row],[CARRERA]]),Tabla15[[#This Row],[CARRERA]],Tabla15[[#This Row],[STATUS]])</f>
        <v>CARRERA ADMINISTRATIVA</v>
      </c>
      <c r="L697" s="63">
        <v>50000</v>
      </c>
      <c r="M697" s="64">
        <v>1854</v>
      </c>
      <c r="N697" s="63">
        <v>1520</v>
      </c>
      <c r="O697" s="63">
        <v>1435</v>
      </c>
      <c r="P697" s="29">
        <f>ROUND(Tabla15[[#This Row],[sbruto]]-Tabla15[[#This Row],[sneto]]-Tabla15[[#This Row],[ISR]]-Tabla15[[#This Row],[SFS]]-Tabla15[[#This Row],[AFP]],2)</f>
        <v>375</v>
      </c>
      <c r="Q697" s="63">
        <v>44816</v>
      </c>
      <c r="R697" s="53" t="str">
        <f>_xlfn.XLOOKUP(Tabla15[[#This Row],[cedula]],Tabla8[Numero Documento],Tabla8[Gen])</f>
        <v>M</v>
      </c>
      <c r="S697" s="53" t="str">
        <f>_xlfn.XLOOKUP(Tabla15[[#This Row],[cedula]],Tabla8[Numero Documento],Tabla8[Lugar Designado Codigo])</f>
        <v>01.83.03.04</v>
      </c>
    </row>
    <row r="698" spans="1:19">
      <c r="A698" s="53" t="s">
        <v>3049</v>
      </c>
      <c r="B698" s="53" t="s">
        <v>1483</v>
      </c>
      <c r="C698" s="53" t="s">
        <v>3087</v>
      </c>
      <c r="D698" s="53" t="str">
        <f>Tabla15[[#This Row],[cedula]]&amp;Tabla15[[#This Row],[prog]]&amp;LEFT(Tabla15[[#This Row],[tipo]],3)</f>
        <v>0010084091711FIJ</v>
      </c>
      <c r="E698" s="53" t="s">
        <v>532</v>
      </c>
      <c r="F698" s="53" t="s">
        <v>491</v>
      </c>
      <c r="G698" s="53" t="str">
        <f>_xlfn.XLOOKUP(Tabla15[[#This Row],[cedula]],Tabla8[Numero Documento],Tabla8[Lugar Designado])</f>
        <v>DIRECCION GENERAL DE MUSEOS</v>
      </c>
      <c r="H698" s="53" t="s">
        <v>11</v>
      </c>
      <c r="I698" s="62" t="str">
        <f>_xlfn.XLOOKUP(Tabla15[[#This Row],[cedula]],TCARRERA[CEDULA],TCARRERA[CATEGORIA DEL SERVIDOR],"")</f>
        <v>CARRERA ADMINISTRATIVA</v>
      </c>
      <c r="J698" s="53" t="str">
        <f>_xlfn.XLOOKUP(Tabla15[[#This Row],[cargo]],Tabla612[CARGO],Tabla612[CATEGORIA DEL SERVIDOR],"FIJO")</f>
        <v>FIJO</v>
      </c>
      <c r="K698" s="53" t="str">
        <f>IF(ISTEXT(Tabla15[[#This Row],[CARRERA]]),Tabla15[[#This Row],[CARRERA]],Tabla15[[#This Row],[STATUS]])</f>
        <v>CARRERA ADMINISTRATIVA</v>
      </c>
      <c r="L698" s="63">
        <v>50000</v>
      </c>
      <c r="M698" s="64">
        <v>1400.27</v>
      </c>
      <c r="N698" s="63">
        <v>1520</v>
      </c>
      <c r="O698" s="63">
        <v>1435</v>
      </c>
      <c r="P698" s="29">
        <f>ROUND(Tabla15[[#This Row],[sbruto]]-Tabla15[[#This Row],[sneto]]-Tabla15[[#This Row],[ISR]]-Tabla15[[#This Row],[SFS]]-Tabla15[[#This Row],[AFP]],2)</f>
        <v>7059.86</v>
      </c>
      <c r="Q698" s="63">
        <v>38584.870000000003</v>
      </c>
      <c r="R698" s="53" t="str">
        <f>_xlfn.XLOOKUP(Tabla15[[#This Row],[cedula]],Tabla8[Numero Documento],Tabla8[Gen])</f>
        <v>F</v>
      </c>
      <c r="S698" s="53" t="str">
        <f>_xlfn.XLOOKUP(Tabla15[[#This Row],[cedula]],Tabla8[Numero Documento],Tabla8[Lugar Designado Codigo])</f>
        <v>01.83.03.04</v>
      </c>
    </row>
    <row r="699" spans="1:19">
      <c r="A699" s="53" t="s">
        <v>3049</v>
      </c>
      <c r="B699" s="53" t="s">
        <v>2298</v>
      </c>
      <c r="C699" s="53" t="s">
        <v>3087</v>
      </c>
      <c r="D699" s="53" t="str">
        <f>Tabla15[[#This Row],[cedula]]&amp;Tabla15[[#This Row],[prog]]&amp;LEFT(Tabla15[[#This Row],[tipo]],3)</f>
        <v>0010514734211FIJ</v>
      </c>
      <c r="E699" s="53" t="s">
        <v>1093</v>
      </c>
      <c r="F699" s="53" t="s">
        <v>1094</v>
      </c>
      <c r="G699" s="53" t="str">
        <f>_xlfn.XLOOKUP(Tabla15[[#This Row],[cedula]],Tabla8[Numero Documento],Tabla8[Lugar Designado])</f>
        <v>DIRECCION GENERAL DE MUSEOS</v>
      </c>
      <c r="H699" s="53" t="s">
        <v>11</v>
      </c>
      <c r="I699" s="62"/>
      <c r="J699" s="53" t="str">
        <f>_xlfn.XLOOKUP(Tabla15[[#This Row],[cargo]],Tabla612[CARGO],Tabla612[CATEGORIA DEL SERVIDOR],"FIJO")</f>
        <v>FIJO</v>
      </c>
      <c r="K699" s="53" t="str">
        <f>IF(ISTEXT(Tabla15[[#This Row],[CARRERA]]),Tabla15[[#This Row],[CARRERA]],Tabla15[[#This Row],[STATUS]])</f>
        <v>FIJO</v>
      </c>
      <c r="L699" s="63">
        <v>50000</v>
      </c>
      <c r="M699" s="64">
        <v>1854</v>
      </c>
      <c r="N699" s="63">
        <v>1520</v>
      </c>
      <c r="O699" s="63">
        <v>1435</v>
      </c>
      <c r="P699" s="29">
        <f>ROUND(Tabla15[[#This Row],[sbruto]]-Tabla15[[#This Row],[sneto]]-Tabla15[[#This Row],[ISR]]-Tabla15[[#This Row],[SFS]]-Tabla15[[#This Row],[AFP]],2)</f>
        <v>25</v>
      </c>
      <c r="Q699" s="63">
        <v>45166</v>
      </c>
      <c r="R699" s="53" t="str">
        <f>_xlfn.XLOOKUP(Tabla15[[#This Row],[cedula]],Tabla8[Numero Documento],Tabla8[Gen])</f>
        <v>M</v>
      </c>
      <c r="S699" s="53" t="str">
        <f>_xlfn.XLOOKUP(Tabla15[[#This Row],[cedula]],Tabla8[Numero Documento],Tabla8[Lugar Designado Codigo])</f>
        <v>01.83.03.04</v>
      </c>
    </row>
    <row r="700" spans="1:19">
      <c r="A700" s="53" t="s">
        <v>3049</v>
      </c>
      <c r="B700" s="53" t="s">
        <v>2437</v>
      </c>
      <c r="C700" s="53" t="s">
        <v>3087</v>
      </c>
      <c r="D700" s="53" t="str">
        <f>Tabla15[[#This Row],[cedula]]&amp;Tabla15[[#This Row],[prog]]&amp;LEFT(Tabla15[[#This Row],[tipo]],3)</f>
        <v>0710047647711FIJ</v>
      </c>
      <c r="E700" s="53" t="s">
        <v>497</v>
      </c>
      <c r="F700" s="53" t="s">
        <v>32</v>
      </c>
      <c r="G700" s="53" t="str">
        <f>_xlfn.XLOOKUP(Tabla15[[#This Row],[cedula]],Tabla8[Numero Documento],Tabla8[Lugar Designado])</f>
        <v>DIRECCION GENERAL DE MUSEOS</v>
      </c>
      <c r="H700" s="53" t="s">
        <v>11</v>
      </c>
      <c r="I700" s="62"/>
      <c r="J700" s="53" t="str">
        <f>_xlfn.XLOOKUP(Tabla15[[#This Row],[cargo]],Tabla612[CARGO],Tabla612[CATEGORIA DEL SERVIDOR],"FIJO")</f>
        <v>FIJO</v>
      </c>
      <c r="K700" s="53" t="str">
        <f>IF(ISTEXT(Tabla15[[#This Row],[CARRERA]]),Tabla15[[#This Row],[CARRERA]],Tabla15[[#This Row],[STATUS]])</f>
        <v>FIJO</v>
      </c>
      <c r="L700" s="63">
        <v>50000</v>
      </c>
      <c r="M700" s="64">
        <v>1854</v>
      </c>
      <c r="N700" s="63">
        <v>1520</v>
      </c>
      <c r="O700" s="63">
        <v>1435</v>
      </c>
      <c r="P700" s="29">
        <f>ROUND(Tabla15[[#This Row],[sbruto]]-Tabla15[[#This Row],[sneto]]-Tabla15[[#This Row],[ISR]]-Tabla15[[#This Row],[SFS]]-Tabla15[[#This Row],[AFP]],2)</f>
        <v>14922.03</v>
      </c>
      <c r="Q700" s="63">
        <v>30268.97</v>
      </c>
      <c r="R700" s="53" t="str">
        <f>_xlfn.XLOOKUP(Tabla15[[#This Row],[cedula]],Tabla8[Numero Documento],Tabla8[Gen])</f>
        <v>F</v>
      </c>
      <c r="S700" s="53" t="str">
        <f>_xlfn.XLOOKUP(Tabla15[[#This Row],[cedula]],Tabla8[Numero Documento],Tabla8[Lugar Designado Codigo])</f>
        <v>01.83.03.04</v>
      </c>
    </row>
    <row r="701" spans="1:19">
      <c r="A701" s="53" t="s">
        <v>3049</v>
      </c>
      <c r="B701" s="53" t="s">
        <v>2471</v>
      </c>
      <c r="C701" s="53" t="s">
        <v>3087</v>
      </c>
      <c r="D701" s="53" t="str">
        <f>Tabla15[[#This Row],[cedula]]&amp;Tabla15[[#This Row],[prog]]&amp;LEFT(Tabla15[[#This Row],[tipo]],3)</f>
        <v>0010080979711FIJ</v>
      </c>
      <c r="E701" s="53" t="s">
        <v>1098</v>
      </c>
      <c r="F701" s="53" t="s">
        <v>1099</v>
      </c>
      <c r="G701" s="53" t="str">
        <f>_xlfn.XLOOKUP(Tabla15[[#This Row],[cedula]],Tabla8[Numero Documento],Tabla8[Lugar Designado])</f>
        <v>DIRECCION GENERAL DE MUSEOS</v>
      </c>
      <c r="H701" s="53" t="s">
        <v>11</v>
      </c>
      <c r="I701" s="62"/>
      <c r="J701" s="53" t="str">
        <f>_xlfn.XLOOKUP(Tabla15[[#This Row],[cargo]],Tabla612[CARGO],Tabla612[CATEGORIA DEL SERVIDOR],"FIJO")</f>
        <v>FIJO</v>
      </c>
      <c r="K701" s="53" t="str">
        <f>IF(ISTEXT(Tabla15[[#This Row],[CARRERA]]),Tabla15[[#This Row],[CARRERA]],Tabla15[[#This Row],[STATUS]])</f>
        <v>FIJO</v>
      </c>
      <c r="L701" s="63">
        <v>50000</v>
      </c>
      <c r="M701" s="64">
        <v>1627.13</v>
      </c>
      <c r="N701" s="63">
        <v>1520</v>
      </c>
      <c r="O701" s="63">
        <v>1435</v>
      </c>
      <c r="P701" s="29">
        <f>ROUND(Tabla15[[#This Row],[sbruto]]-Tabla15[[#This Row],[sneto]]-Tabla15[[#This Row],[ISR]]-Tabla15[[#This Row],[SFS]]-Tabla15[[#This Row],[AFP]],2)</f>
        <v>1537.45</v>
      </c>
      <c r="Q701" s="63">
        <v>43880.42</v>
      </c>
      <c r="R701" s="53" t="str">
        <f>_xlfn.XLOOKUP(Tabla15[[#This Row],[cedula]],Tabla8[Numero Documento],Tabla8[Gen])</f>
        <v>F</v>
      </c>
      <c r="S701" s="53" t="str">
        <f>_xlfn.XLOOKUP(Tabla15[[#This Row],[cedula]],Tabla8[Numero Documento],Tabla8[Lugar Designado Codigo])</f>
        <v>01.83.03.04</v>
      </c>
    </row>
    <row r="702" spans="1:19">
      <c r="A702" s="53" t="s">
        <v>3049</v>
      </c>
      <c r="B702" s="53" t="s">
        <v>2483</v>
      </c>
      <c r="C702" s="53" t="s">
        <v>3087</v>
      </c>
      <c r="D702" s="53" t="str">
        <f>Tabla15[[#This Row],[cedula]]&amp;Tabla15[[#This Row],[prog]]&amp;LEFT(Tabla15[[#This Row],[tipo]],3)</f>
        <v>0010939838811FIJ</v>
      </c>
      <c r="E702" s="53" t="s">
        <v>546</v>
      </c>
      <c r="F702" s="53" t="s">
        <v>547</v>
      </c>
      <c r="G702" s="53" t="str">
        <f>_xlfn.XLOOKUP(Tabla15[[#This Row],[cedula]],Tabla8[Numero Documento],Tabla8[Lugar Designado])</f>
        <v>DIRECCION GENERAL DE MUSEOS</v>
      </c>
      <c r="H702" s="53" t="s">
        <v>11</v>
      </c>
      <c r="I702" s="62"/>
      <c r="J702" s="53" t="str">
        <f>_xlfn.XLOOKUP(Tabla15[[#This Row],[cargo]],Tabla612[CARGO],Tabla612[CATEGORIA DEL SERVIDOR],"FIJO")</f>
        <v>FIJO</v>
      </c>
      <c r="K702" s="53" t="str">
        <f>IF(ISTEXT(Tabla15[[#This Row],[CARRERA]]),Tabla15[[#This Row],[CARRERA]],Tabla15[[#This Row],[STATUS]])</f>
        <v>FIJO</v>
      </c>
      <c r="L702" s="63">
        <v>50000</v>
      </c>
      <c r="M702" s="64">
        <v>1854</v>
      </c>
      <c r="N702" s="63">
        <v>1520</v>
      </c>
      <c r="O702" s="63">
        <v>1435</v>
      </c>
      <c r="P702" s="29">
        <f>ROUND(Tabla15[[#This Row],[sbruto]]-Tabla15[[#This Row],[sneto]]-Tabla15[[#This Row],[ISR]]-Tabla15[[#This Row],[SFS]]-Tabla15[[#This Row],[AFP]],2)</f>
        <v>1045</v>
      </c>
      <c r="Q702" s="63">
        <v>44146</v>
      </c>
      <c r="R702" s="53" t="str">
        <f>_xlfn.XLOOKUP(Tabla15[[#This Row],[cedula]],Tabla8[Numero Documento],Tabla8[Gen])</f>
        <v>F</v>
      </c>
      <c r="S702" s="53" t="str">
        <f>_xlfn.XLOOKUP(Tabla15[[#This Row],[cedula]],Tabla8[Numero Documento],Tabla8[Lugar Designado Codigo])</f>
        <v>01.83.03.04</v>
      </c>
    </row>
    <row r="703" spans="1:19">
      <c r="A703" s="53" t="s">
        <v>3049</v>
      </c>
      <c r="B703" s="53" t="s">
        <v>2505</v>
      </c>
      <c r="C703" s="53" t="s">
        <v>3087</v>
      </c>
      <c r="D703" s="53" t="str">
        <f>Tabla15[[#This Row],[cedula]]&amp;Tabla15[[#This Row],[prog]]&amp;LEFT(Tabla15[[#This Row],[tipo]],3)</f>
        <v>0011201567211FIJ</v>
      </c>
      <c r="E703" s="53" t="s">
        <v>566</v>
      </c>
      <c r="F703" s="53" t="s">
        <v>567</v>
      </c>
      <c r="G703" s="53" t="str">
        <f>_xlfn.XLOOKUP(Tabla15[[#This Row],[cedula]],Tabla8[Numero Documento],Tabla8[Lugar Designado])</f>
        <v>DIRECCION GENERAL DE MUSEOS</v>
      </c>
      <c r="H703" s="53" t="s">
        <v>11</v>
      </c>
      <c r="I703" s="62"/>
      <c r="J703" s="53" t="str">
        <f>_xlfn.XLOOKUP(Tabla15[[#This Row],[cargo]],Tabla612[CARGO],Tabla612[CATEGORIA DEL SERVIDOR],"FIJO")</f>
        <v>FIJO</v>
      </c>
      <c r="K703" s="53" t="str">
        <f>IF(ISTEXT(Tabla15[[#This Row],[CARRERA]]),Tabla15[[#This Row],[CARRERA]],Tabla15[[#This Row],[STATUS]])</f>
        <v>FIJO</v>
      </c>
      <c r="L703" s="63">
        <v>50000</v>
      </c>
      <c r="M703" s="64">
        <v>1854</v>
      </c>
      <c r="N703" s="63">
        <v>1520</v>
      </c>
      <c r="O703" s="63">
        <v>1435</v>
      </c>
      <c r="P703" s="29">
        <f>ROUND(Tabla15[[#This Row],[sbruto]]-Tabla15[[#This Row],[sneto]]-Tabla15[[#This Row],[ISR]]-Tabla15[[#This Row],[SFS]]-Tabla15[[#This Row],[AFP]],2)</f>
        <v>8150.85</v>
      </c>
      <c r="Q703" s="63">
        <v>37040.15</v>
      </c>
      <c r="R703" s="53" t="str">
        <f>_xlfn.XLOOKUP(Tabla15[[#This Row],[cedula]],Tabla8[Numero Documento],Tabla8[Gen])</f>
        <v>F</v>
      </c>
      <c r="S703" s="53" t="str">
        <f>_xlfn.XLOOKUP(Tabla15[[#This Row],[cedula]],Tabla8[Numero Documento],Tabla8[Lugar Designado Codigo])</f>
        <v>01.83.03.04</v>
      </c>
    </row>
    <row r="704" spans="1:19">
      <c r="A704" s="53" t="s">
        <v>3049</v>
      </c>
      <c r="B704" s="53" t="s">
        <v>2343</v>
      </c>
      <c r="C704" s="53" t="s">
        <v>3087</v>
      </c>
      <c r="D704" s="53" t="str">
        <f>Tabla15[[#This Row],[cedula]]&amp;Tabla15[[#This Row],[prog]]&amp;LEFT(Tabla15[[#This Row],[tipo]],3)</f>
        <v>4022053246511FIJ</v>
      </c>
      <c r="E704" s="53" t="s">
        <v>1933</v>
      </c>
      <c r="F704" s="53" t="s">
        <v>292</v>
      </c>
      <c r="G704" s="53" t="str">
        <f>_xlfn.XLOOKUP(Tabla15[[#This Row],[cedula]],Tabla8[Numero Documento],Tabla8[Lugar Designado])</f>
        <v>DIRECCION GENERAL DE MUSEOS</v>
      </c>
      <c r="H704" s="53" t="s">
        <v>11</v>
      </c>
      <c r="I704" s="62"/>
      <c r="J704" s="53" t="str">
        <f>_xlfn.XLOOKUP(Tabla15[[#This Row],[cargo]],Tabla612[CARGO],Tabla612[CATEGORIA DEL SERVIDOR],"FIJO")</f>
        <v>ESTATUTO SIMPLIFICADO</v>
      </c>
      <c r="K704" s="53" t="str">
        <f>IF(ISTEXT(Tabla15[[#This Row],[CARRERA]]),Tabla15[[#This Row],[CARRERA]],Tabla15[[#This Row],[STATUS]])</f>
        <v>ESTATUTO SIMPLIFICADO</v>
      </c>
      <c r="L704" s="63">
        <v>48000</v>
      </c>
      <c r="M704" s="64">
        <v>1571.73</v>
      </c>
      <c r="N704" s="63">
        <v>1459.2</v>
      </c>
      <c r="O704" s="63">
        <v>1377.6</v>
      </c>
      <c r="P704" s="29">
        <f>ROUND(Tabla15[[#This Row],[sbruto]]-Tabla15[[#This Row],[sneto]]-Tabla15[[#This Row],[ISR]]-Tabla15[[#This Row],[SFS]]-Tabla15[[#This Row],[AFP]],2)</f>
        <v>25</v>
      </c>
      <c r="Q704" s="63">
        <v>43566.47</v>
      </c>
      <c r="R704" s="53" t="str">
        <f>_xlfn.XLOOKUP(Tabla15[[#This Row],[cedula]],Tabla8[Numero Documento],Tabla8[Gen])</f>
        <v>F</v>
      </c>
      <c r="S704" s="53" t="str">
        <f>_xlfn.XLOOKUP(Tabla15[[#This Row],[cedula]],Tabla8[Numero Documento],Tabla8[Lugar Designado Codigo])</f>
        <v>01.83.03.04</v>
      </c>
    </row>
    <row r="705" spans="1:19">
      <c r="A705" s="53" t="s">
        <v>3049</v>
      </c>
      <c r="B705" s="53" t="s">
        <v>1439</v>
      </c>
      <c r="C705" s="53" t="s">
        <v>3087</v>
      </c>
      <c r="D705" s="53" t="str">
        <f>Tabla15[[#This Row],[cedula]]&amp;Tabla15[[#This Row],[prog]]&amp;LEFT(Tabla15[[#This Row],[tipo]],3)</f>
        <v>0010564930511FIJ</v>
      </c>
      <c r="E705" s="53" t="s">
        <v>454</v>
      </c>
      <c r="F705" s="53" t="s">
        <v>455</v>
      </c>
      <c r="G705" s="53" t="str">
        <f>_xlfn.XLOOKUP(Tabla15[[#This Row],[cedula]],Tabla8[Numero Documento],Tabla8[Lugar Designado])</f>
        <v>DIRECCION GENERAL DE MUSEOS</v>
      </c>
      <c r="H705" s="53" t="s">
        <v>11</v>
      </c>
      <c r="I705" s="62" t="str">
        <f>_xlfn.XLOOKUP(Tabla15[[#This Row],[cedula]],TCARRERA[CEDULA],TCARRERA[CATEGORIA DEL SERVIDOR],"")</f>
        <v>CARRERA ADMINISTRATIVA</v>
      </c>
      <c r="J705" s="53" t="str">
        <f>_xlfn.XLOOKUP(Tabla15[[#This Row],[cargo]],Tabla612[CARGO],Tabla612[CATEGORIA DEL SERVIDOR],"FIJO")</f>
        <v>FIJO</v>
      </c>
      <c r="K705" s="53" t="str">
        <f>IF(ISTEXT(Tabla15[[#This Row],[CARRERA]]),Tabla15[[#This Row],[CARRERA]],Tabla15[[#This Row],[STATUS]])</f>
        <v>CARRERA ADMINISTRATIVA</v>
      </c>
      <c r="L705" s="63">
        <v>45000</v>
      </c>
      <c r="M705" s="63">
        <v>1148.33</v>
      </c>
      <c r="N705" s="63">
        <v>1368</v>
      </c>
      <c r="O705" s="63">
        <v>1291.5</v>
      </c>
      <c r="P705" s="29">
        <f>ROUND(Tabla15[[#This Row],[sbruto]]-Tabla15[[#This Row],[sneto]]-Tabla15[[#This Row],[ISR]]-Tabla15[[#This Row],[SFS]]-Tabla15[[#This Row],[AFP]],2)</f>
        <v>30387.37</v>
      </c>
      <c r="Q705" s="63">
        <v>10804.8</v>
      </c>
      <c r="R705" s="53" t="str">
        <f>_xlfn.XLOOKUP(Tabla15[[#This Row],[cedula]],Tabla8[Numero Documento],Tabla8[Gen])</f>
        <v>M</v>
      </c>
      <c r="S705" s="53" t="str">
        <f>_xlfn.XLOOKUP(Tabla15[[#This Row],[cedula]],Tabla8[Numero Documento],Tabla8[Lugar Designado Codigo])</f>
        <v>01.83.03.04</v>
      </c>
    </row>
    <row r="706" spans="1:19">
      <c r="A706" s="53" t="s">
        <v>3049</v>
      </c>
      <c r="B706" s="53" t="s">
        <v>1505</v>
      </c>
      <c r="C706" s="53" t="s">
        <v>3087</v>
      </c>
      <c r="D706" s="53" t="str">
        <f>Tabla15[[#This Row],[cedula]]&amp;Tabla15[[#This Row],[prog]]&amp;LEFT(Tabla15[[#This Row],[tipo]],3)</f>
        <v>0310460782911FIJ</v>
      </c>
      <c r="E706" s="53" t="s">
        <v>584</v>
      </c>
      <c r="F706" s="53" t="s">
        <v>585</v>
      </c>
      <c r="G706" s="53" t="str">
        <f>_xlfn.XLOOKUP(Tabla15[[#This Row],[cedula]],Tabla8[Numero Documento],Tabla8[Lugar Designado])</f>
        <v>DIRECCION GENERAL DE MUSEOS</v>
      </c>
      <c r="H706" s="53" t="s">
        <v>11</v>
      </c>
      <c r="I706" s="62" t="str">
        <f>_xlfn.XLOOKUP(Tabla15[[#This Row],[cedula]],TCARRERA[CEDULA],TCARRERA[CATEGORIA DEL SERVIDOR],"")</f>
        <v>CARRERA ADMINISTRATIVA</v>
      </c>
      <c r="J706" s="53" t="str">
        <f>_xlfn.XLOOKUP(Tabla15[[#This Row],[cargo]],Tabla612[CARGO],Tabla612[CATEGORIA DEL SERVIDOR],"FIJO")</f>
        <v>FIJO</v>
      </c>
      <c r="K706" s="53" t="str">
        <f>IF(ISTEXT(Tabla15[[#This Row],[CARRERA]]),Tabla15[[#This Row],[CARRERA]],Tabla15[[#This Row],[STATUS]])</f>
        <v>CARRERA ADMINISTRATIVA</v>
      </c>
      <c r="L706" s="63">
        <v>45000</v>
      </c>
      <c r="M706" s="64">
        <v>921.46</v>
      </c>
      <c r="N706" s="63">
        <v>1368</v>
      </c>
      <c r="O706" s="63">
        <v>1291.5</v>
      </c>
      <c r="P706" s="29">
        <f>ROUND(Tabla15[[#This Row],[sbruto]]-Tabla15[[#This Row],[sneto]]-Tabla15[[#This Row],[ISR]]-Tabla15[[#This Row],[SFS]]-Tabla15[[#This Row],[AFP]],2)</f>
        <v>1537.45</v>
      </c>
      <c r="Q706" s="63">
        <v>39881.589999999997</v>
      </c>
      <c r="R706" s="53" t="str">
        <f>_xlfn.XLOOKUP(Tabla15[[#This Row],[cedula]],Tabla8[Numero Documento],Tabla8[Gen])</f>
        <v>M</v>
      </c>
      <c r="S706" s="53" t="str">
        <f>_xlfn.XLOOKUP(Tabla15[[#This Row],[cedula]],Tabla8[Numero Documento],Tabla8[Lugar Designado Codigo])</f>
        <v>01.83.03.04</v>
      </c>
    </row>
    <row r="707" spans="1:19">
      <c r="A707" s="53" t="s">
        <v>3049</v>
      </c>
      <c r="B707" s="53" t="s">
        <v>2322</v>
      </c>
      <c r="C707" s="53" t="s">
        <v>3087</v>
      </c>
      <c r="D707" s="53" t="str">
        <f>Tabla15[[#This Row],[cedula]]&amp;Tabla15[[#This Row],[prog]]&amp;LEFT(Tabla15[[#This Row],[tipo]],3)</f>
        <v>0010170997011FIJ</v>
      </c>
      <c r="E707" s="53" t="s">
        <v>1208</v>
      </c>
      <c r="F707" s="53" t="s">
        <v>67</v>
      </c>
      <c r="G707" s="53" t="str">
        <f>_xlfn.XLOOKUP(Tabla15[[#This Row],[cedula]],Tabla8[Numero Documento],Tabla8[Lugar Designado])</f>
        <v>DIRECCION GENERAL DE MUSEOS</v>
      </c>
      <c r="H707" s="53" t="s">
        <v>11</v>
      </c>
      <c r="I707" s="62"/>
      <c r="J707" s="53" t="str">
        <f>_xlfn.XLOOKUP(Tabla15[[#This Row],[cargo]],Tabla612[CARGO],Tabla612[CATEGORIA DEL SERVIDOR],"FIJO")</f>
        <v>FIJO</v>
      </c>
      <c r="K707" s="53" t="str">
        <f>IF(ISTEXT(Tabla15[[#This Row],[CARRERA]]),Tabla15[[#This Row],[CARRERA]],Tabla15[[#This Row],[STATUS]])</f>
        <v>FIJO</v>
      </c>
      <c r="L707" s="63">
        <v>45000</v>
      </c>
      <c r="M707" s="64">
        <v>1148.33</v>
      </c>
      <c r="N707" s="63">
        <v>1368</v>
      </c>
      <c r="O707" s="63">
        <v>1291.5</v>
      </c>
      <c r="P707" s="29">
        <f>ROUND(Tabla15[[#This Row],[sbruto]]-Tabla15[[#This Row],[sneto]]-Tabla15[[#This Row],[ISR]]-Tabla15[[#This Row],[SFS]]-Tabla15[[#This Row],[AFP]],2)</f>
        <v>25</v>
      </c>
      <c r="Q707" s="63">
        <v>41167.17</v>
      </c>
      <c r="R707" s="53" t="str">
        <f>_xlfn.XLOOKUP(Tabla15[[#This Row],[cedula]],Tabla8[Numero Documento],Tabla8[Gen])</f>
        <v>M</v>
      </c>
      <c r="S707" s="53" t="str">
        <f>_xlfn.XLOOKUP(Tabla15[[#This Row],[cedula]],Tabla8[Numero Documento],Tabla8[Lugar Designado Codigo])</f>
        <v>01.83.03.04</v>
      </c>
    </row>
    <row r="708" spans="1:19">
      <c r="A708" s="53" t="s">
        <v>3049</v>
      </c>
      <c r="B708" s="53" t="s">
        <v>2431</v>
      </c>
      <c r="C708" s="53" t="s">
        <v>3087</v>
      </c>
      <c r="D708" s="53" t="str">
        <f>Tabla15[[#This Row],[cedula]]&amp;Tabla15[[#This Row],[prog]]&amp;LEFT(Tabla15[[#This Row],[tipo]],3)</f>
        <v>2230049851011FIJ</v>
      </c>
      <c r="E708" s="53" t="s">
        <v>1122</v>
      </c>
      <c r="F708" s="53" t="s">
        <v>232</v>
      </c>
      <c r="G708" s="53" t="str">
        <f>_xlfn.XLOOKUP(Tabla15[[#This Row],[cedula]],Tabla8[Numero Documento],Tabla8[Lugar Designado])</f>
        <v>DIRECCION GENERAL DE MUSEOS</v>
      </c>
      <c r="H708" s="53" t="s">
        <v>11</v>
      </c>
      <c r="I708" s="62"/>
      <c r="J708" s="53" t="str">
        <f>_xlfn.XLOOKUP(Tabla15[[#This Row],[cargo]],Tabla612[CARGO],Tabla612[CATEGORIA DEL SERVIDOR],"FIJO")</f>
        <v>FIJO</v>
      </c>
      <c r="K708" s="53" t="str">
        <f>IF(ISTEXT(Tabla15[[#This Row],[CARRERA]]),Tabla15[[#This Row],[CARRERA]],Tabla15[[#This Row],[STATUS]])</f>
        <v>FIJO</v>
      </c>
      <c r="L708" s="63">
        <v>45000</v>
      </c>
      <c r="M708" s="63">
        <v>921.46</v>
      </c>
      <c r="N708" s="63">
        <v>1368</v>
      </c>
      <c r="O708" s="63">
        <v>1291.5</v>
      </c>
      <c r="P708" s="29">
        <f>ROUND(Tabla15[[#This Row],[sbruto]]-Tabla15[[#This Row],[sneto]]-Tabla15[[#This Row],[ISR]]-Tabla15[[#This Row],[SFS]]-Tabla15[[#This Row],[AFP]],2)</f>
        <v>1537.45</v>
      </c>
      <c r="Q708" s="63">
        <v>39881.589999999997</v>
      </c>
      <c r="R708" s="53" t="str">
        <f>_xlfn.XLOOKUP(Tabla15[[#This Row],[cedula]],Tabla8[Numero Documento],Tabla8[Gen])</f>
        <v>F</v>
      </c>
      <c r="S708" s="53" t="str">
        <f>_xlfn.XLOOKUP(Tabla15[[#This Row],[cedula]],Tabla8[Numero Documento],Tabla8[Lugar Designado Codigo])</f>
        <v>01.83.03.04</v>
      </c>
    </row>
    <row r="709" spans="1:19">
      <c r="A709" s="53" t="s">
        <v>3049</v>
      </c>
      <c r="B709" s="53" t="s">
        <v>2520</v>
      </c>
      <c r="C709" s="53" t="s">
        <v>3087</v>
      </c>
      <c r="D709" s="53" t="str">
        <f>Tabla15[[#This Row],[cedula]]&amp;Tabla15[[#This Row],[prog]]&amp;LEFT(Tabla15[[#This Row],[tipo]],3)</f>
        <v>2240040996111FIJ</v>
      </c>
      <c r="E709" s="53" t="s">
        <v>1000</v>
      </c>
      <c r="F709" s="53" t="s">
        <v>72</v>
      </c>
      <c r="G709" s="53" t="str">
        <f>_xlfn.XLOOKUP(Tabla15[[#This Row],[cedula]],Tabla8[Numero Documento],Tabla8[Lugar Designado])</f>
        <v>DIRECCION GENERAL DE MUSEOS</v>
      </c>
      <c r="H709" s="53" t="s">
        <v>11</v>
      </c>
      <c r="I709" s="62"/>
      <c r="J709" s="53" t="str">
        <f>_xlfn.XLOOKUP(Tabla15[[#This Row],[cargo]],Tabla612[CARGO],Tabla612[CATEGORIA DEL SERVIDOR],"FIJO")</f>
        <v>FIJO</v>
      </c>
      <c r="K709" s="53" t="str">
        <f>IF(ISTEXT(Tabla15[[#This Row],[CARRERA]]),Tabla15[[#This Row],[CARRERA]],Tabla15[[#This Row],[STATUS]])</f>
        <v>FIJO</v>
      </c>
      <c r="L709" s="63">
        <v>45000</v>
      </c>
      <c r="M709" s="64">
        <v>1148.33</v>
      </c>
      <c r="N709" s="63">
        <v>1368</v>
      </c>
      <c r="O709" s="63">
        <v>1291.5</v>
      </c>
      <c r="P709" s="29">
        <f>ROUND(Tabla15[[#This Row],[sbruto]]-Tabla15[[#This Row],[sneto]]-Tabla15[[#This Row],[ISR]]-Tabla15[[#This Row],[SFS]]-Tabla15[[#This Row],[AFP]],2)</f>
        <v>25</v>
      </c>
      <c r="Q709" s="63">
        <v>41167.17</v>
      </c>
      <c r="R709" s="53" t="str">
        <f>_xlfn.XLOOKUP(Tabla15[[#This Row],[cedula]],Tabla8[Numero Documento],Tabla8[Gen])</f>
        <v>F</v>
      </c>
      <c r="S709" s="53" t="str">
        <f>_xlfn.XLOOKUP(Tabla15[[#This Row],[cedula]],Tabla8[Numero Documento],Tabla8[Lugar Designado Codigo])</f>
        <v>01.83.03.04</v>
      </c>
    </row>
    <row r="710" spans="1:19">
      <c r="A710" s="53" t="s">
        <v>3049</v>
      </c>
      <c r="B710" s="53" t="s">
        <v>3471</v>
      </c>
      <c r="C710" s="53" t="s">
        <v>3087</v>
      </c>
      <c r="D710" s="53" t="str">
        <f>Tabla15[[#This Row],[cedula]]&amp;Tabla15[[#This Row],[prog]]&amp;LEFT(Tabla15[[#This Row],[tipo]],3)</f>
        <v>4022076619611FIJ</v>
      </c>
      <c r="E710" s="53" t="s">
        <v>3470</v>
      </c>
      <c r="F710" s="53" t="s">
        <v>1069</v>
      </c>
      <c r="G710" s="53" t="str">
        <f>_xlfn.XLOOKUP(Tabla15[[#This Row],[cedula]],Tabla8[Numero Documento],Tabla8[Lugar Designado])</f>
        <v>DIRECCION GENERAL DE MUSEOS</v>
      </c>
      <c r="H710" s="53" t="s">
        <v>11</v>
      </c>
      <c r="I710" s="62"/>
      <c r="J710" s="53" t="str">
        <f>_xlfn.XLOOKUP(Tabla15[[#This Row],[cargo]],Tabla612[CARGO],Tabla612[CATEGORIA DEL SERVIDOR],"FIJO")</f>
        <v>ESTATUTO SIMPLIFICADO</v>
      </c>
      <c r="K710" s="53" t="str">
        <f>IF(ISTEXT(Tabla15[[#This Row],[CARRERA]]),Tabla15[[#This Row],[CARRERA]],Tabla15[[#This Row],[STATUS]])</f>
        <v>ESTATUTO SIMPLIFICADO</v>
      </c>
      <c r="L710" s="63">
        <v>36000</v>
      </c>
      <c r="M710" s="66">
        <v>0</v>
      </c>
      <c r="N710" s="63">
        <v>1094.4000000000001</v>
      </c>
      <c r="O710" s="63">
        <v>1033.2</v>
      </c>
      <c r="P710" s="29">
        <f>ROUND(Tabla15[[#This Row],[sbruto]]-Tabla15[[#This Row],[sneto]]-Tabla15[[#This Row],[ISR]]-Tabla15[[#This Row],[SFS]]-Tabla15[[#This Row],[AFP]],2)</f>
        <v>25</v>
      </c>
      <c r="Q710" s="63">
        <v>33847.4</v>
      </c>
      <c r="R710" s="53" t="str">
        <f>_xlfn.XLOOKUP(Tabla15[[#This Row],[cedula]],Tabla8[Numero Documento],Tabla8[Gen])</f>
        <v>M</v>
      </c>
      <c r="S710" s="53" t="str">
        <f>_xlfn.XLOOKUP(Tabla15[[#This Row],[cedula]],Tabla8[Numero Documento],Tabla8[Lugar Designado Codigo])</f>
        <v>01.83.03.04</v>
      </c>
    </row>
    <row r="711" spans="1:19">
      <c r="A711" s="53" t="s">
        <v>3049</v>
      </c>
      <c r="B711" s="53" t="s">
        <v>1390</v>
      </c>
      <c r="C711" s="53" t="s">
        <v>3087</v>
      </c>
      <c r="D711" s="53" t="str">
        <f>Tabla15[[#This Row],[cedula]]&amp;Tabla15[[#This Row],[prog]]&amp;LEFT(Tabla15[[#This Row],[tipo]],3)</f>
        <v>0010031825211FIJ</v>
      </c>
      <c r="E711" s="53" t="s">
        <v>338</v>
      </c>
      <c r="F711" s="53" t="s">
        <v>10</v>
      </c>
      <c r="G711" s="53" t="str">
        <f>_xlfn.XLOOKUP(Tabla15[[#This Row],[cedula]],Tabla8[Numero Documento],Tabla8[Lugar Designado])</f>
        <v>DIRECCION GENERAL DE MUSEOS</v>
      </c>
      <c r="H711" s="53" t="s">
        <v>11</v>
      </c>
      <c r="I711" s="62" t="str">
        <f>_xlfn.XLOOKUP(Tabla15[[#This Row],[cedula]],TCARRERA[CEDULA],TCARRERA[CATEGORIA DEL SERVIDOR],"")</f>
        <v>CARRERA ADMINISTRATIVA</v>
      </c>
      <c r="J711" s="53" t="str">
        <f>_xlfn.XLOOKUP(Tabla15[[#This Row],[cargo]],Tabla612[CARGO],Tabla612[CATEGORIA DEL SERVIDOR],"FIJO")</f>
        <v>ESTATUTO SIMPLIFICADO</v>
      </c>
      <c r="K711" s="53" t="str">
        <f>IF(ISTEXT(Tabla15[[#This Row],[CARRERA]]),Tabla15[[#This Row],[CARRERA]],Tabla15[[#This Row],[STATUS]])</f>
        <v>CARRERA ADMINISTRATIVA</v>
      </c>
      <c r="L711" s="63">
        <v>35000</v>
      </c>
      <c r="M711" s="66">
        <v>0</v>
      </c>
      <c r="N711" s="63">
        <v>1064</v>
      </c>
      <c r="O711" s="63">
        <v>1004.5</v>
      </c>
      <c r="P711" s="29">
        <f>ROUND(Tabla15[[#This Row],[sbruto]]-Tabla15[[#This Row],[sneto]]-Tabla15[[#This Row],[ISR]]-Tabla15[[#This Row],[SFS]]-Tabla15[[#This Row],[AFP]],2)</f>
        <v>6672.09</v>
      </c>
      <c r="Q711" s="63">
        <v>26259.41</v>
      </c>
      <c r="R711" s="53" t="str">
        <f>_xlfn.XLOOKUP(Tabla15[[#This Row],[cedula]],Tabla8[Numero Documento],Tabla8[Gen])</f>
        <v>F</v>
      </c>
      <c r="S711" s="53" t="str">
        <f>_xlfn.XLOOKUP(Tabla15[[#This Row],[cedula]],Tabla8[Numero Documento],Tabla8[Lugar Designado Codigo])</f>
        <v>01.83.03.04</v>
      </c>
    </row>
    <row r="712" spans="1:19">
      <c r="A712" s="53" t="s">
        <v>3049</v>
      </c>
      <c r="B712" s="53" t="s">
        <v>1304</v>
      </c>
      <c r="C712" s="53" t="s">
        <v>3087</v>
      </c>
      <c r="D712" s="53" t="str">
        <f>Tabla15[[#This Row],[cedula]]&amp;Tabla15[[#This Row],[prog]]&amp;LEFT(Tabla15[[#This Row],[tipo]],3)</f>
        <v>0010119447011FIJ</v>
      </c>
      <c r="E712" s="53" t="s">
        <v>315</v>
      </c>
      <c r="F712" s="53" t="s">
        <v>10</v>
      </c>
      <c r="G712" s="53" t="str">
        <f>_xlfn.XLOOKUP(Tabla15[[#This Row],[cedula]],Tabla8[Numero Documento],Tabla8[Lugar Designado])</f>
        <v>DIRECCION GENERAL DE MUSEOS</v>
      </c>
      <c r="H712" s="53" t="s">
        <v>11</v>
      </c>
      <c r="I712" s="62" t="str">
        <f>_xlfn.XLOOKUP(Tabla15[[#This Row],[cedula]],TCARRERA[CEDULA],TCARRERA[CATEGORIA DEL SERVIDOR],"")</f>
        <v>CARRERA ADMINISTRATIVA</v>
      </c>
      <c r="J712" s="53" t="str">
        <f>_xlfn.XLOOKUP(Tabla15[[#This Row],[cargo]],Tabla612[CARGO],Tabla612[CATEGORIA DEL SERVIDOR],"FIJO")</f>
        <v>ESTATUTO SIMPLIFICADO</v>
      </c>
      <c r="K712" s="53" t="str">
        <f>IF(ISTEXT(Tabla15[[#This Row],[CARRERA]]),Tabla15[[#This Row],[CARRERA]],Tabla15[[#This Row],[STATUS]])</f>
        <v>CARRERA ADMINISTRATIVA</v>
      </c>
      <c r="L712" s="63">
        <v>35000</v>
      </c>
      <c r="M712" s="67">
        <v>0</v>
      </c>
      <c r="N712" s="63">
        <v>1064</v>
      </c>
      <c r="O712" s="63">
        <v>1004.5</v>
      </c>
      <c r="P712" s="29">
        <f>ROUND(Tabla15[[#This Row],[sbruto]]-Tabla15[[#This Row],[sneto]]-Tabla15[[#This Row],[ISR]]-Tabla15[[#This Row],[SFS]]-Tabla15[[#This Row],[AFP]],2)</f>
        <v>12226.56</v>
      </c>
      <c r="Q712" s="63">
        <v>20704.939999999999</v>
      </c>
      <c r="R712" s="53" t="str">
        <f>_xlfn.XLOOKUP(Tabla15[[#This Row],[cedula]],Tabla8[Numero Documento],Tabla8[Gen])</f>
        <v>F</v>
      </c>
      <c r="S712" s="53" t="str">
        <f>_xlfn.XLOOKUP(Tabla15[[#This Row],[cedula]],Tabla8[Numero Documento],Tabla8[Lugar Designado Codigo])</f>
        <v>01.83.03.04</v>
      </c>
    </row>
    <row r="713" spans="1:19">
      <c r="A713" s="53" t="s">
        <v>3049</v>
      </c>
      <c r="B713" s="53" t="s">
        <v>1447</v>
      </c>
      <c r="C713" s="53" t="s">
        <v>3087</v>
      </c>
      <c r="D713" s="53" t="str">
        <f>Tabla15[[#This Row],[cedula]]&amp;Tabla15[[#This Row],[prog]]&amp;LEFT(Tabla15[[#This Row],[tipo]],3)</f>
        <v>0011437600711FIJ</v>
      </c>
      <c r="E713" s="53" t="s">
        <v>482</v>
      </c>
      <c r="F713" s="53" t="s">
        <v>210</v>
      </c>
      <c r="G713" s="53" t="str">
        <f>_xlfn.XLOOKUP(Tabla15[[#This Row],[cedula]],Tabla8[Numero Documento],Tabla8[Lugar Designado])</f>
        <v>DIRECCION GENERAL DE MUSEOS</v>
      </c>
      <c r="H713" s="53" t="s">
        <v>11</v>
      </c>
      <c r="I713" s="62" t="str">
        <f>_xlfn.XLOOKUP(Tabla15[[#This Row],[cedula]],TCARRERA[CEDULA],TCARRERA[CATEGORIA DEL SERVIDOR],"")</f>
        <v>CARRERA ADMINISTRATIVA</v>
      </c>
      <c r="J713" s="53" t="str">
        <f>_xlfn.XLOOKUP(Tabla15[[#This Row],[cargo]],Tabla612[CARGO],Tabla612[CATEGORIA DEL SERVIDOR],"FIJO")</f>
        <v>FIJO</v>
      </c>
      <c r="K713" s="53" t="str">
        <f>IF(ISTEXT(Tabla15[[#This Row],[CARRERA]]),Tabla15[[#This Row],[CARRERA]],Tabla15[[#This Row],[STATUS]])</f>
        <v>CARRERA ADMINISTRATIVA</v>
      </c>
      <c r="L713" s="63">
        <v>35000</v>
      </c>
      <c r="M713" s="67">
        <v>0</v>
      </c>
      <c r="N713" s="63">
        <v>1064</v>
      </c>
      <c r="O713" s="63">
        <v>1004.5</v>
      </c>
      <c r="P713" s="29">
        <f>ROUND(Tabla15[[#This Row],[sbruto]]-Tabla15[[#This Row],[sneto]]-Tabla15[[#This Row],[ISR]]-Tabla15[[#This Row],[SFS]]-Tabla15[[#This Row],[AFP]],2)</f>
        <v>18384.43</v>
      </c>
      <c r="Q713" s="63">
        <v>14547.07</v>
      </c>
      <c r="R713" s="53" t="str">
        <f>_xlfn.XLOOKUP(Tabla15[[#This Row],[cedula]],Tabla8[Numero Documento],Tabla8[Gen])</f>
        <v>F</v>
      </c>
      <c r="S713" s="53" t="str">
        <f>_xlfn.XLOOKUP(Tabla15[[#This Row],[cedula]],Tabla8[Numero Documento],Tabla8[Lugar Designado Codigo])</f>
        <v>01.83.03.04</v>
      </c>
    </row>
    <row r="714" spans="1:19">
      <c r="A714" s="53" t="s">
        <v>3049</v>
      </c>
      <c r="B714" s="53" t="s">
        <v>1460</v>
      </c>
      <c r="C714" s="53" t="s">
        <v>3087</v>
      </c>
      <c r="D714" s="53" t="str">
        <f>Tabla15[[#This Row],[cedula]]&amp;Tabla15[[#This Row],[prog]]&amp;LEFT(Tabla15[[#This Row],[tipo]],3)</f>
        <v>0011018867911FIJ</v>
      </c>
      <c r="E714" s="53" t="s">
        <v>503</v>
      </c>
      <c r="F714" s="53" t="s">
        <v>10</v>
      </c>
      <c r="G714" s="53" t="str">
        <f>_xlfn.XLOOKUP(Tabla15[[#This Row],[cedula]],Tabla8[Numero Documento],Tabla8[Lugar Designado])</f>
        <v>DIRECCION GENERAL DE MUSEOS</v>
      </c>
      <c r="H714" s="53" t="s">
        <v>11</v>
      </c>
      <c r="I714" s="62" t="str">
        <f>_xlfn.XLOOKUP(Tabla15[[#This Row],[cedula]],TCARRERA[CEDULA],TCARRERA[CATEGORIA DEL SERVIDOR],"")</f>
        <v>CARRERA ADMINISTRATIVA</v>
      </c>
      <c r="J714" s="53" t="str">
        <f>_xlfn.XLOOKUP(Tabla15[[#This Row],[cargo]],Tabla612[CARGO],Tabla612[CATEGORIA DEL SERVIDOR],"FIJO")</f>
        <v>ESTATUTO SIMPLIFICADO</v>
      </c>
      <c r="K714" s="53" t="str">
        <f>IF(ISTEXT(Tabla15[[#This Row],[CARRERA]]),Tabla15[[#This Row],[CARRERA]],Tabla15[[#This Row],[STATUS]])</f>
        <v>CARRERA ADMINISTRATIVA</v>
      </c>
      <c r="L714" s="63">
        <v>35000</v>
      </c>
      <c r="M714" s="67">
        <v>0</v>
      </c>
      <c r="N714" s="63">
        <v>1064</v>
      </c>
      <c r="O714" s="63">
        <v>1004.5</v>
      </c>
      <c r="P714" s="29">
        <f>ROUND(Tabla15[[#This Row],[sbruto]]-Tabla15[[#This Row],[sneto]]-Tabla15[[#This Row],[ISR]]-Tabla15[[#This Row],[SFS]]-Tabla15[[#This Row],[AFP]],2)</f>
        <v>375</v>
      </c>
      <c r="Q714" s="63">
        <v>32556.5</v>
      </c>
      <c r="R714" s="53" t="str">
        <f>_xlfn.XLOOKUP(Tabla15[[#This Row],[cedula]],Tabla8[Numero Documento],Tabla8[Gen])</f>
        <v>F</v>
      </c>
      <c r="S714" s="53" t="str">
        <f>_xlfn.XLOOKUP(Tabla15[[#This Row],[cedula]],Tabla8[Numero Documento],Tabla8[Lugar Designado Codigo])</f>
        <v>01.83.03.04</v>
      </c>
    </row>
    <row r="715" spans="1:19">
      <c r="A715" s="53" t="s">
        <v>3049</v>
      </c>
      <c r="B715" s="53" t="s">
        <v>1461</v>
      </c>
      <c r="C715" s="53" t="s">
        <v>3087</v>
      </c>
      <c r="D715" s="53" t="str">
        <f>Tabla15[[#This Row],[cedula]]&amp;Tabla15[[#This Row],[prog]]&amp;LEFT(Tabla15[[#This Row],[tipo]],3)</f>
        <v>0010772296911FIJ</v>
      </c>
      <c r="E715" s="53" t="s">
        <v>505</v>
      </c>
      <c r="F715" s="53" t="s">
        <v>303</v>
      </c>
      <c r="G715" s="53" t="str">
        <f>_xlfn.XLOOKUP(Tabla15[[#This Row],[cedula]],Tabla8[Numero Documento],Tabla8[Lugar Designado])</f>
        <v>DIRECCION GENERAL DE MUSEOS</v>
      </c>
      <c r="H715" s="53" t="s">
        <v>11</v>
      </c>
      <c r="I715" s="62" t="str">
        <f>_xlfn.XLOOKUP(Tabla15[[#This Row],[cedula]],TCARRERA[CEDULA],TCARRERA[CATEGORIA DEL SERVIDOR],"")</f>
        <v>CARRERA ADMINISTRATIVA</v>
      </c>
      <c r="J715" s="53" t="str">
        <f>_xlfn.XLOOKUP(Tabla15[[#This Row],[cargo]],Tabla612[CARGO],Tabla612[CATEGORIA DEL SERVIDOR],"FIJO")</f>
        <v>ESTATUTO SIMPLIFICADO</v>
      </c>
      <c r="K715" s="53" t="str">
        <f>IF(ISTEXT(Tabla15[[#This Row],[CARRERA]]),Tabla15[[#This Row],[CARRERA]],Tabla15[[#This Row],[STATUS]])</f>
        <v>CARRERA ADMINISTRATIVA</v>
      </c>
      <c r="L715" s="63">
        <v>35000</v>
      </c>
      <c r="M715" s="66">
        <v>0</v>
      </c>
      <c r="N715" s="63">
        <v>1064</v>
      </c>
      <c r="O715" s="63">
        <v>1004.5</v>
      </c>
      <c r="P715" s="29">
        <f>ROUND(Tabla15[[#This Row],[sbruto]]-Tabla15[[#This Row],[sneto]]-Tabla15[[#This Row],[ISR]]-Tabla15[[#This Row],[SFS]]-Tabla15[[#This Row],[AFP]],2)</f>
        <v>12105.15</v>
      </c>
      <c r="Q715" s="63">
        <v>20826.349999999999</v>
      </c>
      <c r="R715" s="53" t="str">
        <f>_xlfn.XLOOKUP(Tabla15[[#This Row],[cedula]],Tabla8[Numero Documento],Tabla8[Gen])</f>
        <v>F</v>
      </c>
      <c r="S715" s="53" t="str">
        <f>_xlfn.XLOOKUP(Tabla15[[#This Row],[cedula]],Tabla8[Numero Documento],Tabla8[Lugar Designado Codigo])</f>
        <v>01.83.03.04</v>
      </c>
    </row>
    <row r="716" spans="1:19">
      <c r="A716" s="53" t="s">
        <v>3049</v>
      </c>
      <c r="B716" s="53" t="s">
        <v>1464</v>
      </c>
      <c r="C716" s="53" t="s">
        <v>3087</v>
      </c>
      <c r="D716" s="53" t="str">
        <f>Tabla15[[#This Row],[cedula]]&amp;Tabla15[[#This Row],[prog]]&amp;LEFT(Tabla15[[#This Row],[tipo]],3)</f>
        <v>0560101571111FIJ</v>
      </c>
      <c r="E716" s="53" t="s">
        <v>512</v>
      </c>
      <c r="F716" s="53" t="s">
        <v>10</v>
      </c>
      <c r="G716" s="53" t="str">
        <f>_xlfn.XLOOKUP(Tabla15[[#This Row],[cedula]],Tabla8[Numero Documento],Tabla8[Lugar Designado])</f>
        <v>DIRECCION GENERAL DE MUSEOS</v>
      </c>
      <c r="H716" s="53" t="s">
        <v>11</v>
      </c>
      <c r="I716" s="62" t="str">
        <f>_xlfn.XLOOKUP(Tabla15[[#This Row],[cedula]],TCARRERA[CEDULA],TCARRERA[CATEGORIA DEL SERVIDOR],"")</f>
        <v>CARRERA ADMINISTRATIVA</v>
      </c>
      <c r="J716" s="53" t="str">
        <f>_xlfn.XLOOKUP(Tabla15[[#This Row],[cargo]],Tabla612[CARGO],Tabla612[CATEGORIA DEL SERVIDOR],"FIJO")</f>
        <v>ESTATUTO SIMPLIFICADO</v>
      </c>
      <c r="K716" s="53" t="str">
        <f>IF(ISTEXT(Tabla15[[#This Row],[CARRERA]]),Tabla15[[#This Row],[CARRERA]],Tabla15[[#This Row],[STATUS]])</f>
        <v>CARRERA ADMINISTRATIVA</v>
      </c>
      <c r="L716" s="63">
        <v>35000</v>
      </c>
      <c r="M716" s="65">
        <v>0</v>
      </c>
      <c r="N716" s="63">
        <v>1064</v>
      </c>
      <c r="O716" s="63">
        <v>1004.5</v>
      </c>
      <c r="P716" s="29">
        <f>ROUND(Tabla15[[#This Row],[sbruto]]-Tabla15[[#This Row],[sneto]]-Tabla15[[#This Row],[ISR]]-Tabla15[[#This Row],[SFS]]-Tabla15[[#This Row],[AFP]],2)</f>
        <v>3399.9</v>
      </c>
      <c r="Q716" s="63">
        <v>29531.599999999999</v>
      </c>
      <c r="R716" s="53" t="str">
        <f>_xlfn.XLOOKUP(Tabla15[[#This Row],[cedula]],Tabla8[Numero Documento],Tabla8[Gen])</f>
        <v>F</v>
      </c>
      <c r="S716" s="53" t="str">
        <f>_xlfn.XLOOKUP(Tabla15[[#This Row],[cedula]],Tabla8[Numero Documento],Tabla8[Lugar Designado Codigo])</f>
        <v>01.83.03.04</v>
      </c>
    </row>
    <row r="717" spans="1:19">
      <c r="A717" s="53" t="s">
        <v>3049</v>
      </c>
      <c r="B717" s="53" t="s">
        <v>2376</v>
      </c>
      <c r="C717" s="53" t="s">
        <v>3087</v>
      </c>
      <c r="D717" s="53" t="str">
        <f>Tabla15[[#This Row],[cedula]]&amp;Tabla15[[#This Row],[prog]]&amp;LEFT(Tabla15[[#This Row],[tipo]],3)</f>
        <v>0010014559811FIJ</v>
      </c>
      <c r="E717" s="53" t="s">
        <v>3341</v>
      </c>
      <c r="F717" s="53" t="s">
        <v>465</v>
      </c>
      <c r="G717" s="53" t="str">
        <f>_xlfn.XLOOKUP(Tabla15[[#This Row],[cedula]],Tabla8[Numero Documento],Tabla8[Lugar Designado])</f>
        <v>DIRECCION GENERAL DE MUSEOS</v>
      </c>
      <c r="H717" s="53" t="s">
        <v>11</v>
      </c>
      <c r="I717" s="62"/>
      <c r="J717" s="53" t="str">
        <f>_xlfn.XLOOKUP(Tabla15[[#This Row],[cargo]],Tabla612[CARGO],Tabla612[CATEGORIA DEL SERVIDOR],"FIJO")</f>
        <v>FIJO</v>
      </c>
      <c r="K717" s="53" t="str">
        <f>IF(ISTEXT(Tabla15[[#This Row],[CARRERA]]),Tabla15[[#This Row],[CARRERA]],Tabla15[[#This Row],[STATUS]])</f>
        <v>FIJO</v>
      </c>
      <c r="L717" s="63">
        <v>35000</v>
      </c>
      <c r="M717" s="67">
        <v>0</v>
      </c>
      <c r="N717" s="63">
        <v>1064</v>
      </c>
      <c r="O717" s="63">
        <v>1004.5</v>
      </c>
      <c r="P717" s="29">
        <f>ROUND(Tabla15[[#This Row],[sbruto]]-Tabla15[[#This Row],[sneto]]-Tabla15[[#This Row],[ISR]]-Tabla15[[#This Row],[SFS]]-Tabla15[[#This Row],[AFP]],2)</f>
        <v>125</v>
      </c>
      <c r="Q717" s="63">
        <v>32806.5</v>
      </c>
      <c r="R717" s="53" t="str">
        <f>_xlfn.XLOOKUP(Tabla15[[#This Row],[cedula]],Tabla8[Numero Documento],Tabla8[Gen])</f>
        <v>F</v>
      </c>
      <c r="S717" s="53" t="str">
        <f>_xlfn.XLOOKUP(Tabla15[[#This Row],[cedula]],Tabla8[Numero Documento],Tabla8[Lugar Designado Codigo])</f>
        <v>01.83.03.04</v>
      </c>
    </row>
    <row r="718" spans="1:19">
      <c r="A718" s="53" t="s">
        <v>3049</v>
      </c>
      <c r="B718" s="53" t="s">
        <v>2434</v>
      </c>
      <c r="C718" s="53" t="s">
        <v>3087</v>
      </c>
      <c r="D718" s="53" t="str">
        <f>Tabla15[[#This Row],[cedula]]&amp;Tabla15[[#This Row],[prog]]&amp;LEFT(Tabla15[[#This Row],[tipo]],3)</f>
        <v>0011666325311FIJ</v>
      </c>
      <c r="E718" s="53" t="s">
        <v>1153</v>
      </c>
      <c r="F718" s="53" t="s">
        <v>389</v>
      </c>
      <c r="G718" s="53" t="str">
        <f>_xlfn.XLOOKUP(Tabla15[[#This Row],[cedula]],Tabla8[Numero Documento],Tabla8[Lugar Designado])</f>
        <v>DIRECCION GENERAL DE MUSEOS</v>
      </c>
      <c r="H718" s="53" t="s">
        <v>11</v>
      </c>
      <c r="I718" s="62"/>
      <c r="J718" s="53" t="str">
        <f>_xlfn.XLOOKUP(Tabla15[[#This Row],[cargo]],Tabla612[CARGO],Tabla612[CATEGORIA DEL SERVIDOR],"FIJO")</f>
        <v>FIJO</v>
      </c>
      <c r="K718" s="53" t="str">
        <f>IF(ISTEXT(Tabla15[[#This Row],[CARRERA]]),Tabla15[[#This Row],[CARRERA]],Tabla15[[#This Row],[STATUS]])</f>
        <v>FIJO</v>
      </c>
      <c r="L718" s="63">
        <v>35000</v>
      </c>
      <c r="M718" s="67">
        <v>0</v>
      </c>
      <c r="N718" s="63">
        <v>1064</v>
      </c>
      <c r="O718" s="63">
        <v>1004.5</v>
      </c>
      <c r="P718" s="29">
        <f>ROUND(Tabla15[[#This Row],[sbruto]]-Tabla15[[#This Row],[sneto]]-Tabla15[[#This Row],[ISR]]-Tabla15[[#This Row],[SFS]]-Tabla15[[#This Row],[AFP]],2)</f>
        <v>25</v>
      </c>
      <c r="Q718" s="63">
        <v>32906.5</v>
      </c>
      <c r="R718" s="53" t="str">
        <f>_xlfn.XLOOKUP(Tabla15[[#This Row],[cedula]],Tabla8[Numero Documento],Tabla8[Gen])</f>
        <v>M</v>
      </c>
      <c r="S718" s="53" t="str">
        <f>_xlfn.XLOOKUP(Tabla15[[#This Row],[cedula]],Tabla8[Numero Documento],Tabla8[Lugar Designado Codigo])</f>
        <v>01.83.03.04</v>
      </c>
    </row>
    <row r="719" spans="1:19">
      <c r="A719" s="53" t="s">
        <v>3049</v>
      </c>
      <c r="B719" s="53" t="s">
        <v>2250</v>
      </c>
      <c r="C719" s="53" t="s">
        <v>3087</v>
      </c>
      <c r="D719" s="53" t="str">
        <f>Tabla15[[#This Row],[cedula]]&amp;Tabla15[[#This Row],[prog]]&amp;LEFT(Tabla15[[#This Row],[tipo]],3)</f>
        <v>0560179669011FIJ</v>
      </c>
      <c r="E719" s="53" t="s">
        <v>809</v>
      </c>
      <c r="F719" s="53" t="s">
        <v>82</v>
      </c>
      <c r="G719" s="53" t="str">
        <f>_xlfn.XLOOKUP(Tabla15[[#This Row],[cedula]],Tabla8[Numero Documento],Tabla8[Lugar Designado])</f>
        <v>DIRECCION GENERAL DE MUSEOS</v>
      </c>
      <c r="H719" s="53" t="s">
        <v>11</v>
      </c>
      <c r="I719" s="62"/>
      <c r="J719" s="53" t="str">
        <f>_xlfn.XLOOKUP(Tabla15[[#This Row],[cargo]],Tabla612[CARGO],Tabla612[CATEGORIA DEL SERVIDOR],"FIJO")</f>
        <v>FIJO</v>
      </c>
      <c r="K719" s="53" t="str">
        <f>IF(ISTEXT(Tabla15[[#This Row],[CARRERA]]),Tabla15[[#This Row],[CARRERA]],Tabla15[[#This Row],[STATUS]])</f>
        <v>FIJO</v>
      </c>
      <c r="L719" s="63">
        <v>35000</v>
      </c>
      <c r="M719" s="66">
        <v>0</v>
      </c>
      <c r="N719" s="63">
        <v>1064</v>
      </c>
      <c r="O719" s="63">
        <v>1004.5</v>
      </c>
      <c r="P719" s="29">
        <f>ROUND(Tabla15[[#This Row],[sbruto]]-Tabla15[[#This Row],[sneto]]-Tabla15[[#This Row],[ISR]]-Tabla15[[#This Row],[SFS]]-Tabla15[[#This Row],[AFP]],2)</f>
        <v>8111.87</v>
      </c>
      <c r="Q719" s="63">
        <v>24819.63</v>
      </c>
      <c r="R719" s="53" t="str">
        <f>_xlfn.XLOOKUP(Tabla15[[#This Row],[cedula]],Tabla8[Numero Documento],Tabla8[Gen])</f>
        <v>F</v>
      </c>
      <c r="S719" s="53" t="str">
        <f>_xlfn.XLOOKUP(Tabla15[[#This Row],[cedula]],Tabla8[Numero Documento],Tabla8[Lugar Designado Codigo])</f>
        <v>01.83.03.04</v>
      </c>
    </row>
    <row r="720" spans="1:19">
      <c r="A720" s="53" t="s">
        <v>3049</v>
      </c>
      <c r="B720" s="53" t="s">
        <v>2289</v>
      </c>
      <c r="C720" s="53" t="s">
        <v>3087</v>
      </c>
      <c r="D720" s="53" t="str">
        <f>Tabla15[[#This Row],[cedula]]&amp;Tabla15[[#This Row],[prog]]&amp;LEFT(Tabla15[[#This Row],[tipo]],3)</f>
        <v>0010152943611FIJ</v>
      </c>
      <c r="E720" s="53" t="s">
        <v>354</v>
      </c>
      <c r="F720" s="53" t="s">
        <v>355</v>
      </c>
      <c r="G720" s="53" t="str">
        <f>_xlfn.XLOOKUP(Tabla15[[#This Row],[cedula]],Tabla8[Numero Documento],Tabla8[Lugar Designado])</f>
        <v>DIRECCION GENERAL DE MUSEOS</v>
      </c>
      <c r="H720" s="53" t="s">
        <v>11</v>
      </c>
      <c r="I720" s="62"/>
      <c r="J720" s="53" t="str">
        <f>_xlfn.XLOOKUP(Tabla15[[#This Row],[cargo]],Tabla612[CARGO],Tabla612[CATEGORIA DEL SERVIDOR],"FIJO")</f>
        <v>FIJO</v>
      </c>
      <c r="K720" s="53" t="str">
        <f>IF(ISTEXT(Tabla15[[#This Row],[CARRERA]]),Tabla15[[#This Row],[CARRERA]],Tabla15[[#This Row],[STATUS]])</f>
        <v>FIJO</v>
      </c>
      <c r="L720" s="63">
        <v>34500</v>
      </c>
      <c r="M720" s="67">
        <v>0</v>
      </c>
      <c r="N720" s="63">
        <v>1048.8</v>
      </c>
      <c r="O720" s="63">
        <v>990.15</v>
      </c>
      <c r="P720" s="29">
        <f>ROUND(Tabla15[[#This Row],[sbruto]]-Tabla15[[#This Row],[sneto]]-Tabla15[[#This Row],[ISR]]-Tabla15[[#This Row],[SFS]]-Tabla15[[#This Row],[AFP]],2)</f>
        <v>375</v>
      </c>
      <c r="Q720" s="63">
        <v>32086.05</v>
      </c>
      <c r="R720" s="53" t="str">
        <f>_xlfn.XLOOKUP(Tabla15[[#This Row],[cedula]],Tabla8[Numero Documento],Tabla8[Gen])</f>
        <v>F</v>
      </c>
      <c r="S720" s="53" t="str">
        <f>_xlfn.XLOOKUP(Tabla15[[#This Row],[cedula]],Tabla8[Numero Documento],Tabla8[Lugar Designado Codigo])</f>
        <v>01.83.03.04</v>
      </c>
    </row>
    <row r="721" spans="1:19">
      <c r="A721" s="53" t="s">
        <v>3049</v>
      </c>
      <c r="B721" s="53" t="s">
        <v>1459</v>
      </c>
      <c r="C721" s="53" t="s">
        <v>3087</v>
      </c>
      <c r="D721" s="53" t="str">
        <f>Tabla15[[#This Row],[cedula]]&amp;Tabla15[[#This Row],[prog]]&amp;LEFT(Tabla15[[#This Row],[tipo]],3)</f>
        <v>0310098961911FIJ</v>
      </c>
      <c r="E721" s="53" t="s">
        <v>501</v>
      </c>
      <c r="F721" s="53" t="s">
        <v>502</v>
      </c>
      <c r="G721" s="53" t="str">
        <f>_xlfn.XLOOKUP(Tabla15[[#This Row],[cedula]],Tabla8[Numero Documento],Tabla8[Lugar Designado])</f>
        <v>DIRECCION GENERAL DE MUSEOS</v>
      </c>
      <c r="H721" s="53" t="s">
        <v>11</v>
      </c>
      <c r="I721" s="62" t="str">
        <f>_xlfn.XLOOKUP(Tabla15[[#This Row],[cedula]],TCARRERA[CEDULA],TCARRERA[CATEGORIA DEL SERVIDOR],"")</f>
        <v>CARRERA ADMINISTRATIVA</v>
      </c>
      <c r="J721" s="53" t="str">
        <f>_xlfn.XLOOKUP(Tabla15[[#This Row],[cargo]],Tabla612[CARGO],Tabla612[CATEGORIA DEL SERVIDOR],"FIJO")</f>
        <v>FIJO</v>
      </c>
      <c r="K721" s="53" t="str">
        <f>IF(ISTEXT(Tabla15[[#This Row],[CARRERA]]),Tabla15[[#This Row],[CARRERA]],Tabla15[[#This Row],[STATUS]])</f>
        <v>CARRERA ADMINISTRATIVA</v>
      </c>
      <c r="L721" s="63">
        <v>32000</v>
      </c>
      <c r="M721" s="67">
        <v>0</v>
      </c>
      <c r="N721" s="63">
        <v>972.8</v>
      </c>
      <c r="O721" s="63">
        <v>918.4</v>
      </c>
      <c r="P721" s="29">
        <f>ROUND(Tabla15[[#This Row],[sbruto]]-Tabla15[[#This Row],[sneto]]-Tabla15[[#This Row],[ISR]]-Tabla15[[#This Row],[SFS]]-Tabla15[[#This Row],[AFP]],2)</f>
        <v>18617.060000000001</v>
      </c>
      <c r="Q721" s="63">
        <v>11491.74</v>
      </c>
      <c r="R721" s="53" t="str">
        <f>_xlfn.XLOOKUP(Tabla15[[#This Row],[cedula]],Tabla8[Numero Documento],Tabla8[Gen])</f>
        <v>F</v>
      </c>
      <c r="S721" s="53" t="str">
        <f>_xlfn.XLOOKUP(Tabla15[[#This Row],[cedula]],Tabla8[Numero Documento],Tabla8[Lugar Designado Codigo])</f>
        <v>01.83.03.04</v>
      </c>
    </row>
    <row r="722" spans="1:19">
      <c r="A722" s="53" t="s">
        <v>3049</v>
      </c>
      <c r="B722" s="53" t="s">
        <v>2357</v>
      </c>
      <c r="C722" s="53" t="s">
        <v>3087</v>
      </c>
      <c r="D722" s="53" t="str">
        <f>Tabla15[[#This Row],[cedula]]&amp;Tabla15[[#This Row],[prog]]&amp;LEFT(Tabla15[[#This Row],[tipo]],3)</f>
        <v>0230043761911FIJ</v>
      </c>
      <c r="E722" s="53" t="s">
        <v>424</v>
      </c>
      <c r="F722" s="53" t="s">
        <v>86</v>
      </c>
      <c r="G722" s="53" t="str">
        <f>_xlfn.XLOOKUP(Tabla15[[#This Row],[cedula]],Tabla8[Numero Documento],Tabla8[Lugar Designado])</f>
        <v>DIRECCION GENERAL DE MUSEOS</v>
      </c>
      <c r="H722" s="53" t="s">
        <v>11</v>
      </c>
      <c r="I722" s="62"/>
      <c r="J722" s="53" t="str">
        <f>_xlfn.XLOOKUP(Tabla15[[#This Row],[cargo]],Tabla612[CARGO],Tabla612[CATEGORIA DEL SERVIDOR],"FIJO")</f>
        <v>FIJO</v>
      </c>
      <c r="K722" s="53" t="str">
        <f>IF(ISTEXT(Tabla15[[#This Row],[CARRERA]]),Tabla15[[#This Row],[CARRERA]],Tabla15[[#This Row],[STATUS]])</f>
        <v>FIJO</v>
      </c>
      <c r="L722" s="63">
        <v>31500</v>
      </c>
      <c r="M722" s="67">
        <v>0</v>
      </c>
      <c r="N722" s="63">
        <v>957.6</v>
      </c>
      <c r="O722" s="63">
        <v>904.05</v>
      </c>
      <c r="P722" s="29">
        <f>ROUND(Tabla15[[#This Row],[sbruto]]-Tabla15[[#This Row],[sneto]]-Tabla15[[#This Row],[ISR]]-Tabla15[[#This Row],[SFS]]-Tabla15[[#This Row],[AFP]],2)</f>
        <v>25</v>
      </c>
      <c r="Q722" s="63">
        <v>29613.35</v>
      </c>
      <c r="R722" s="53" t="str">
        <f>_xlfn.XLOOKUP(Tabla15[[#This Row],[cedula]],Tabla8[Numero Documento],Tabla8[Gen])</f>
        <v>M</v>
      </c>
      <c r="S722" s="53" t="str">
        <f>_xlfn.XLOOKUP(Tabla15[[#This Row],[cedula]],Tabla8[Numero Documento],Tabla8[Lugar Designado Codigo])</f>
        <v>01.83.03.04</v>
      </c>
    </row>
    <row r="723" spans="1:19">
      <c r="A723" s="53" t="s">
        <v>3049</v>
      </c>
      <c r="B723" s="53" t="s">
        <v>1458</v>
      </c>
      <c r="C723" s="53" t="s">
        <v>3087</v>
      </c>
      <c r="D723" s="53" t="str">
        <f>Tabla15[[#This Row],[cedula]]&amp;Tabla15[[#This Row],[prog]]&amp;LEFT(Tabla15[[#This Row],[tipo]],3)</f>
        <v>0010943420911FIJ</v>
      </c>
      <c r="E723" s="53" t="s">
        <v>499</v>
      </c>
      <c r="F723" s="53" t="s">
        <v>500</v>
      </c>
      <c r="G723" s="53" t="str">
        <f>_xlfn.XLOOKUP(Tabla15[[#This Row],[cedula]],Tabla8[Numero Documento],Tabla8[Lugar Designado])</f>
        <v>DIRECCION GENERAL DE MUSEOS</v>
      </c>
      <c r="H723" s="53" t="s">
        <v>11</v>
      </c>
      <c r="I723" s="62" t="str">
        <f>_xlfn.XLOOKUP(Tabla15[[#This Row],[cedula]],TCARRERA[CEDULA],TCARRERA[CATEGORIA DEL SERVIDOR],"")</f>
        <v>CARRERA ADMINISTRATIVA</v>
      </c>
      <c r="J723" s="53" t="str">
        <f>_xlfn.XLOOKUP(Tabla15[[#This Row],[cargo]],Tabla612[CARGO],Tabla612[CATEGORIA DEL SERVIDOR],"FIJO")</f>
        <v>FIJO</v>
      </c>
      <c r="K723" s="53" t="str">
        <f>IF(ISTEXT(Tabla15[[#This Row],[CARRERA]]),Tabla15[[#This Row],[CARRERA]],Tabla15[[#This Row],[STATUS]])</f>
        <v>CARRERA ADMINISTRATIVA</v>
      </c>
      <c r="L723" s="63">
        <v>30000</v>
      </c>
      <c r="M723" s="67">
        <v>0</v>
      </c>
      <c r="N723" s="63">
        <v>912</v>
      </c>
      <c r="O723" s="63">
        <v>861</v>
      </c>
      <c r="P723" s="29">
        <f>ROUND(Tabla15[[#This Row],[sbruto]]-Tabla15[[#This Row],[sneto]]-Tabla15[[#This Row],[ISR]]-Tabla15[[#This Row],[SFS]]-Tabla15[[#This Row],[AFP]],2)</f>
        <v>6937.41</v>
      </c>
      <c r="Q723" s="63">
        <v>21289.59</v>
      </c>
      <c r="R723" s="53" t="str">
        <f>_xlfn.XLOOKUP(Tabla15[[#This Row],[cedula]],Tabla8[Numero Documento],Tabla8[Gen])</f>
        <v>F</v>
      </c>
      <c r="S723" s="53" t="str">
        <f>_xlfn.XLOOKUP(Tabla15[[#This Row],[cedula]],Tabla8[Numero Documento],Tabla8[Lugar Designado Codigo])</f>
        <v>01.83.03.04</v>
      </c>
    </row>
    <row r="724" spans="1:19">
      <c r="A724" s="53" t="s">
        <v>3049</v>
      </c>
      <c r="B724" s="53" t="s">
        <v>1501</v>
      </c>
      <c r="C724" s="53" t="s">
        <v>3087</v>
      </c>
      <c r="D724" s="53" t="str">
        <f>Tabla15[[#This Row],[cedula]]&amp;Tabla15[[#This Row],[prog]]&amp;LEFT(Tabla15[[#This Row],[tipo]],3)</f>
        <v>0010316082611FIJ</v>
      </c>
      <c r="E724" s="53" t="s">
        <v>572</v>
      </c>
      <c r="F724" s="53" t="s">
        <v>465</v>
      </c>
      <c r="G724" s="53" t="str">
        <f>_xlfn.XLOOKUP(Tabla15[[#This Row],[cedula]],Tabla8[Numero Documento],Tabla8[Lugar Designado])</f>
        <v>DIRECCION GENERAL DE MUSEOS</v>
      </c>
      <c r="H724" s="53" t="s">
        <v>11</v>
      </c>
      <c r="I724" s="62" t="str">
        <f>_xlfn.XLOOKUP(Tabla15[[#This Row],[cedula]],TCARRERA[CEDULA],TCARRERA[CATEGORIA DEL SERVIDOR],"")</f>
        <v>CARRERA ADMINISTRATIVA</v>
      </c>
      <c r="J724" s="53" t="str">
        <f>_xlfn.XLOOKUP(Tabla15[[#This Row],[cargo]],Tabla612[CARGO],Tabla612[CATEGORIA DEL SERVIDOR],"FIJO")</f>
        <v>FIJO</v>
      </c>
      <c r="K724" s="53" t="str">
        <f>IF(ISTEXT(Tabla15[[#This Row],[CARRERA]]),Tabla15[[#This Row],[CARRERA]],Tabla15[[#This Row],[STATUS]])</f>
        <v>CARRERA ADMINISTRATIVA</v>
      </c>
      <c r="L724" s="63">
        <v>30000</v>
      </c>
      <c r="M724" s="67">
        <v>0</v>
      </c>
      <c r="N724" s="63">
        <v>912</v>
      </c>
      <c r="O724" s="63">
        <v>861</v>
      </c>
      <c r="P724" s="29">
        <f>ROUND(Tabla15[[#This Row],[sbruto]]-Tabla15[[#This Row],[sneto]]-Tabla15[[#This Row],[ISR]]-Tabla15[[#This Row],[SFS]]-Tabla15[[#This Row],[AFP]],2)</f>
        <v>621</v>
      </c>
      <c r="Q724" s="63">
        <v>27606</v>
      </c>
      <c r="R724" s="53" t="str">
        <f>_xlfn.XLOOKUP(Tabla15[[#This Row],[cedula]],Tabla8[Numero Documento],Tabla8[Gen])</f>
        <v>F</v>
      </c>
      <c r="S724" s="53" t="str">
        <f>_xlfn.XLOOKUP(Tabla15[[#This Row],[cedula]],Tabla8[Numero Documento],Tabla8[Lugar Designado Codigo])</f>
        <v>01.83.03.04</v>
      </c>
    </row>
    <row r="725" spans="1:19">
      <c r="A725" s="53" t="s">
        <v>3049</v>
      </c>
      <c r="B725" s="53" t="s">
        <v>2282</v>
      </c>
      <c r="C725" s="53" t="s">
        <v>3087</v>
      </c>
      <c r="D725" s="53" t="str">
        <f>Tabla15[[#This Row],[cedula]]&amp;Tabla15[[#This Row],[prog]]&amp;LEFT(Tabla15[[#This Row],[tipo]],3)</f>
        <v>0010217439811FIJ</v>
      </c>
      <c r="E725" s="53" t="s">
        <v>715</v>
      </c>
      <c r="F725" s="53" t="s">
        <v>133</v>
      </c>
      <c r="G725" s="53" t="str">
        <f>_xlfn.XLOOKUP(Tabla15[[#This Row],[cedula]],Tabla8[Numero Documento],Tabla8[Lugar Designado])</f>
        <v>DIRECCION GENERAL DE MUSEOS</v>
      </c>
      <c r="H725" s="53" t="s">
        <v>11</v>
      </c>
      <c r="I725" s="62"/>
      <c r="J725" s="53" t="str">
        <f>_xlfn.XLOOKUP(Tabla15[[#This Row],[cargo]],Tabla612[CARGO],Tabla612[CATEGORIA DEL SERVIDOR],"FIJO")</f>
        <v>ESTATUTO SIMPLIFICADO</v>
      </c>
      <c r="K725" s="53" t="str">
        <f>IF(ISTEXT(Tabla15[[#This Row],[CARRERA]]),Tabla15[[#This Row],[CARRERA]],Tabla15[[#This Row],[STATUS]])</f>
        <v>ESTATUTO SIMPLIFICADO</v>
      </c>
      <c r="L725" s="63">
        <v>30000</v>
      </c>
      <c r="M725" s="65">
        <v>0</v>
      </c>
      <c r="N725" s="63">
        <v>912</v>
      </c>
      <c r="O725" s="63">
        <v>861</v>
      </c>
      <c r="P725" s="29">
        <f>ROUND(Tabla15[[#This Row],[sbruto]]-Tabla15[[#This Row],[sneto]]-Tabla15[[#This Row],[ISR]]-Tabla15[[#This Row],[SFS]]-Tabla15[[#This Row],[AFP]],2)</f>
        <v>9067.48</v>
      </c>
      <c r="Q725" s="63">
        <v>19159.52</v>
      </c>
      <c r="R725" s="53" t="str">
        <f>_xlfn.XLOOKUP(Tabla15[[#This Row],[cedula]],Tabla8[Numero Documento],Tabla8[Gen])</f>
        <v>M</v>
      </c>
      <c r="S725" s="53" t="str">
        <f>_xlfn.XLOOKUP(Tabla15[[#This Row],[cedula]],Tabla8[Numero Documento],Tabla8[Lugar Designado Codigo])</f>
        <v>01.83.03.04</v>
      </c>
    </row>
    <row r="726" spans="1:19">
      <c r="A726" s="53" t="s">
        <v>3049</v>
      </c>
      <c r="B726" s="53" t="s">
        <v>3465</v>
      </c>
      <c r="C726" s="53" t="s">
        <v>3087</v>
      </c>
      <c r="D726" s="53" t="str">
        <f>Tabla15[[#This Row],[cedula]]&amp;Tabla15[[#This Row],[prog]]&amp;LEFT(Tabla15[[#This Row],[tipo]],3)</f>
        <v>4023303493911FIJ</v>
      </c>
      <c r="E726" s="53" t="s">
        <v>3464</v>
      </c>
      <c r="F726" s="53" t="s">
        <v>210</v>
      </c>
      <c r="G726" s="53" t="str">
        <f>_xlfn.XLOOKUP(Tabla15[[#This Row],[cedula]],Tabla8[Numero Documento],Tabla8[Lugar Designado])</f>
        <v>DIRECCION GENERAL DE MUSEOS</v>
      </c>
      <c r="H726" s="53" t="s">
        <v>11</v>
      </c>
      <c r="I726" s="62"/>
      <c r="J726" s="53" t="str">
        <f>_xlfn.XLOOKUP(Tabla15[[#This Row],[cargo]],Tabla612[CARGO],Tabla612[CATEGORIA DEL SERVIDOR],"FIJO")</f>
        <v>FIJO</v>
      </c>
      <c r="K726" s="53" t="str">
        <f>IF(ISTEXT(Tabla15[[#This Row],[CARRERA]]),Tabla15[[#This Row],[CARRERA]],Tabla15[[#This Row],[STATUS]])</f>
        <v>FIJO</v>
      </c>
      <c r="L726" s="63">
        <v>30000</v>
      </c>
      <c r="M726" s="67">
        <v>0</v>
      </c>
      <c r="N726" s="63">
        <v>912</v>
      </c>
      <c r="O726" s="63">
        <v>861</v>
      </c>
      <c r="P726" s="29">
        <f>ROUND(Tabla15[[#This Row],[sbruto]]-Tabla15[[#This Row],[sneto]]-Tabla15[[#This Row],[ISR]]-Tabla15[[#This Row],[SFS]]-Tabla15[[#This Row],[AFP]],2)</f>
        <v>25</v>
      </c>
      <c r="Q726" s="63">
        <v>28202</v>
      </c>
      <c r="R726" s="53" t="str">
        <f>_xlfn.XLOOKUP(Tabla15[[#This Row],[cedula]],Tabla8[Numero Documento],Tabla8[Gen])</f>
        <v>M</v>
      </c>
      <c r="S726" s="53" t="str">
        <f>_xlfn.XLOOKUP(Tabla15[[#This Row],[cedula]],Tabla8[Numero Documento],Tabla8[Lugar Designado Codigo])</f>
        <v>01.83.03.04</v>
      </c>
    </row>
    <row r="727" spans="1:19">
      <c r="A727" s="53" t="s">
        <v>3049</v>
      </c>
      <c r="B727" s="53" t="s">
        <v>2312</v>
      </c>
      <c r="C727" s="53" t="s">
        <v>3087</v>
      </c>
      <c r="D727" s="53" t="str">
        <f>Tabla15[[#This Row],[cedula]]&amp;Tabla15[[#This Row],[prog]]&amp;LEFT(Tabla15[[#This Row],[tipo]],3)</f>
        <v>0011562256511FIJ</v>
      </c>
      <c r="E727" s="53" t="s">
        <v>1147</v>
      </c>
      <c r="F727" s="53" t="s">
        <v>363</v>
      </c>
      <c r="G727" s="53" t="str">
        <f>_xlfn.XLOOKUP(Tabla15[[#This Row],[cedula]],Tabla8[Numero Documento],Tabla8[Lugar Designado])</f>
        <v>DIRECCION GENERAL DE MUSEOS</v>
      </c>
      <c r="H727" s="53" t="s">
        <v>11</v>
      </c>
      <c r="I727" s="62"/>
      <c r="J727" s="53" t="str">
        <f>_xlfn.XLOOKUP(Tabla15[[#This Row],[cargo]],Tabla612[CARGO],Tabla612[CATEGORIA DEL SERVIDOR],"FIJO")</f>
        <v>ESTATUTO SIMPLIFICADO</v>
      </c>
      <c r="K727" s="53" t="str">
        <f>IF(ISTEXT(Tabla15[[#This Row],[CARRERA]]),Tabla15[[#This Row],[CARRERA]],Tabla15[[#This Row],[STATUS]])</f>
        <v>ESTATUTO SIMPLIFICADO</v>
      </c>
      <c r="L727" s="63">
        <v>30000</v>
      </c>
      <c r="M727" s="66">
        <v>0</v>
      </c>
      <c r="N727" s="63">
        <v>912</v>
      </c>
      <c r="O727" s="63">
        <v>861</v>
      </c>
      <c r="P727" s="29">
        <f>ROUND(Tabla15[[#This Row],[sbruto]]-Tabla15[[#This Row],[sneto]]-Tabla15[[#This Row],[ISR]]-Tabla15[[#This Row],[SFS]]-Tabla15[[#This Row],[AFP]],2)</f>
        <v>25</v>
      </c>
      <c r="Q727" s="63">
        <v>28202</v>
      </c>
      <c r="R727" s="53" t="str">
        <f>_xlfn.XLOOKUP(Tabla15[[#This Row],[cedula]],Tabla8[Numero Documento],Tabla8[Gen])</f>
        <v>F</v>
      </c>
      <c r="S727" s="53" t="str">
        <f>_xlfn.XLOOKUP(Tabla15[[#This Row],[cedula]],Tabla8[Numero Documento],Tabla8[Lugar Designado Codigo])</f>
        <v>01.83.03.04</v>
      </c>
    </row>
    <row r="728" spans="1:19">
      <c r="A728" s="53" t="s">
        <v>3049</v>
      </c>
      <c r="B728" s="53" t="s">
        <v>2331</v>
      </c>
      <c r="C728" s="53" t="s">
        <v>3087</v>
      </c>
      <c r="D728" s="53" t="str">
        <f>Tabla15[[#This Row],[cedula]]&amp;Tabla15[[#This Row],[prog]]&amp;LEFT(Tabla15[[#This Row],[tipo]],3)</f>
        <v>4022237716611FIJ</v>
      </c>
      <c r="E728" s="53" t="s">
        <v>1149</v>
      </c>
      <c r="F728" s="53" t="s">
        <v>363</v>
      </c>
      <c r="G728" s="53" t="str">
        <f>_xlfn.XLOOKUP(Tabla15[[#This Row],[cedula]],Tabla8[Numero Documento],Tabla8[Lugar Designado])</f>
        <v>DIRECCION GENERAL DE MUSEOS</v>
      </c>
      <c r="H728" s="53" t="s">
        <v>11</v>
      </c>
      <c r="I728" s="62"/>
      <c r="J728" s="53" t="str">
        <f>_xlfn.XLOOKUP(Tabla15[[#This Row],[cargo]],Tabla612[CARGO],Tabla612[CATEGORIA DEL SERVIDOR],"FIJO")</f>
        <v>ESTATUTO SIMPLIFICADO</v>
      </c>
      <c r="K728" s="53" t="str">
        <f>IF(ISTEXT(Tabla15[[#This Row],[CARRERA]]),Tabla15[[#This Row],[CARRERA]],Tabla15[[#This Row],[STATUS]])</f>
        <v>ESTATUTO SIMPLIFICADO</v>
      </c>
      <c r="L728" s="63">
        <v>30000</v>
      </c>
      <c r="M728" s="67">
        <v>0</v>
      </c>
      <c r="N728" s="63">
        <v>912</v>
      </c>
      <c r="O728" s="63">
        <v>861</v>
      </c>
      <c r="P728" s="29">
        <f>ROUND(Tabla15[[#This Row],[sbruto]]-Tabla15[[#This Row],[sneto]]-Tabla15[[#This Row],[ISR]]-Tabla15[[#This Row],[SFS]]-Tabla15[[#This Row],[AFP]],2)</f>
        <v>25</v>
      </c>
      <c r="Q728" s="63">
        <v>28202</v>
      </c>
      <c r="R728" s="53" t="str">
        <f>_xlfn.XLOOKUP(Tabla15[[#This Row],[cedula]],Tabla8[Numero Documento],Tabla8[Gen])</f>
        <v>F</v>
      </c>
      <c r="S728" s="53" t="str">
        <f>_xlfn.XLOOKUP(Tabla15[[#This Row],[cedula]],Tabla8[Numero Documento],Tabla8[Lugar Designado Codigo])</f>
        <v>01.83.03.04</v>
      </c>
    </row>
    <row r="729" spans="1:19">
      <c r="A729" s="53" t="s">
        <v>3049</v>
      </c>
      <c r="B729" s="53" t="s">
        <v>2356</v>
      </c>
      <c r="C729" s="53" t="s">
        <v>3087</v>
      </c>
      <c r="D729" s="53" t="str">
        <f>Tabla15[[#This Row],[cedula]]&amp;Tabla15[[#This Row],[prog]]&amp;LEFT(Tabla15[[#This Row],[tipo]],3)</f>
        <v>0370016798811FIJ</v>
      </c>
      <c r="E729" s="53" t="s">
        <v>1262</v>
      </c>
      <c r="F729" s="53" t="s">
        <v>434</v>
      </c>
      <c r="G729" s="53" t="str">
        <f>_xlfn.XLOOKUP(Tabla15[[#This Row],[cedula]],Tabla8[Numero Documento],Tabla8[Lugar Designado])</f>
        <v>DIRECCION GENERAL DE MUSEOS</v>
      </c>
      <c r="H729" s="53" t="s">
        <v>11</v>
      </c>
      <c r="I729" s="62"/>
      <c r="J729" s="53" t="str">
        <f>_xlfn.XLOOKUP(Tabla15[[#This Row],[cargo]],Tabla612[CARGO],Tabla612[CATEGORIA DEL SERVIDOR],"FIJO")</f>
        <v>FIJO</v>
      </c>
      <c r="K729" s="53" t="str">
        <f>IF(ISTEXT(Tabla15[[#This Row],[CARRERA]]),Tabla15[[#This Row],[CARRERA]],Tabla15[[#This Row],[STATUS]])</f>
        <v>FIJO</v>
      </c>
      <c r="L729" s="63">
        <v>30000</v>
      </c>
      <c r="M729" s="66">
        <v>0</v>
      </c>
      <c r="N729" s="63">
        <v>912</v>
      </c>
      <c r="O729" s="63">
        <v>861</v>
      </c>
      <c r="P729" s="29">
        <f>ROUND(Tabla15[[#This Row],[sbruto]]-Tabla15[[#This Row],[sneto]]-Tabla15[[#This Row],[ISR]]-Tabla15[[#This Row],[SFS]]-Tabla15[[#This Row],[AFP]],2)</f>
        <v>25</v>
      </c>
      <c r="Q729" s="63">
        <v>28202</v>
      </c>
      <c r="R729" s="53" t="str">
        <f>_xlfn.XLOOKUP(Tabla15[[#This Row],[cedula]],Tabla8[Numero Documento],Tabla8[Gen])</f>
        <v>M</v>
      </c>
      <c r="S729" s="53" t="str">
        <f>_xlfn.XLOOKUP(Tabla15[[#This Row],[cedula]],Tabla8[Numero Documento],Tabla8[Lugar Designado Codigo])</f>
        <v>01.83.03.04</v>
      </c>
    </row>
    <row r="730" spans="1:19">
      <c r="A730" s="53" t="s">
        <v>3049</v>
      </c>
      <c r="B730" s="53" t="s">
        <v>3481</v>
      </c>
      <c r="C730" s="53" t="s">
        <v>3087</v>
      </c>
      <c r="D730" s="53" t="str">
        <f>Tabla15[[#This Row],[cedula]]&amp;Tabla15[[#This Row],[prog]]&amp;LEFT(Tabla15[[#This Row],[tipo]],3)</f>
        <v>4022455814411FIJ</v>
      </c>
      <c r="E730" s="53" t="s">
        <v>3480</v>
      </c>
      <c r="F730" s="53" t="s">
        <v>294</v>
      </c>
      <c r="G730" s="53" t="str">
        <f>_xlfn.XLOOKUP(Tabla15[[#This Row],[cedula]],Tabla8[Numero Documento],Tabla8[Lugar Designado])</f>
        <v>DIRECCION GENERAL DE MUSEOS</v>
      </c>
      <c r="H730" s="53" t="s">
        <v>11</v>
      </c>
      <c r="I730" s="62"/>
      <c r="J730" s="53" t="str">
        <f>_xlfn.XLOOKUP(Tabla15[[#This Row],[cargo]],Tabla612[CARGO],Tabla612[CATEGORIA DEL SERVIDOR],"FIJO")</f>
        <v>ESTATUTO SIMPLIFICADO</v>
      </c>
      <c r="K730" s="53" t="str">
        <f>IF(ISTEXT(Tabla15[[#This Row],[CARRERA]]),Tabla15[[#This Row],[CARRERA]],Tabla15[[#This Row],[STATUS]])</f>
        <v>ESTATUTO SIMPLIFICADO</v>
      </c>
      <c r="L730" s="63">
        <v>30000</v>
      </c>
      <c r="M730" s="65">
        <v>0</v>
      </c>
      <c r="N730" s="63">
        <v>912</v>
      </c>
      <c r="O730" s="63">
        <v>861</v>
      </c>
      <c r="P730" s="29">
        <f>ROUND(Tabla15[[#This Row],[sbruto]]-Tabla15[[#This Row],[sneto]]-Tabla15[[#This Row],[ISR]]-Tabla15[[#This Row],[SFS]]-Tabla15[[#This Row],[AFP]],2)</f>
        <v>25</v>
      </c>
      <c r="Q730" s="63">
        <v>28202</v>
      </c>
      <c r="R730" s="53" t="str">
        <f>_xlfn.XLOOKUP(Tabla15[[#This Row],[cedula]],Tabla8[Numero Documento],Tabla8[Gen])</f>
        <v>M</v>
      </c>
      <c r="S730" s="53" t="str">
        <f>_xlfn.XLOOKUP(Tabla15[[#This Row],[cedula]],Tabla8[Numero Documento],Tabla8[Lugar Designado Codigo])</f>
        <v>01.83.03.04</v>
      </c>
    </row>
    <row r="731" spans="1:19">
      <c r="A731" s="53" t="s">
        <v>3049</v>
      </c>
      <c r="B731" s="53" t="s">
        <v>2404</v>
      </c>
      <c r="C731" s="53" t="s">
        <v>3087</v>
      </c>
      <c r="D731" s="53" t="str">
        <f>Tabla15[[#This Row],[cedula]]&amp;Tabla15[[#This Row],[prog]]&amp;LEFT(Tabla15[[#This Row],[tipo]],3)</f>
        <v>0011115154411FIJ</v>
      </c>
      <c r="E731" s="53" t="s">
        <v>2403</v>
      </c>
      <c r="F731" s="53" t="s">
        <v>3482</v>
      </c>
      <c r="G731" s="53" t="str">
        <f>_xlfn.XLOOKUP(Tabla15[[#This Row],[cedula]],Tabla8[Numero Documento],Tabla8[Lugar Designado])</f>
        <v>DIRECCION GENERAL DE MUSEOS</v>
      </c>
      <c r="H731" s="53" t="s">
        <v>11</v>
      </c>
      <c r="I731" s="62"/>
      <c r="J731" s="53" t="str">
        <f>_xlfn.XLOOKUP(Tabla15[[#This Row],[cargo]],Tabla612[CARGO],Tabla612[CATEGORIA DEL SERVIDOR],"FIJO")</f>
        <v>FIJO</v>
      </c>
      <c r="K731" s="53" t="str">
        <f>IF(ISTEXT(Tabla15[[#This Row],[CARRERA]]),Tabla15[[#This Row],[CARRERA]],Tabla15[[#This Row],[STATUS]])</f>
        <v>FIJO</v>
      </c>
      <c r="L731" s="63">
        <v>30000</v>
      </c>
      <c r="M731" s="67">
        <v>0</v>
      </c>
      <c r="N731" s="63">
        <v>912</v>
      </c>
      <c r="O731" s="63">
        <v>861</v>
      </c>
      <c r="P731" s="29">
        <f>ROUND(Tabla15[[#This Row],[sbruto]]-Tabla15[[#This Row],[sneto]]-Tabla15[[#This Row],[ISR]]-Tabla15[[#This Row],[SFS]]-Tabla15[[#This Row],[AFP]],2)</f>
        <v>25</v>
      </c>
      <c r="Q731" s="63">
        <v>28202</v>
      </c>
      <c r="R731" s="53" t="str">
        <f>_xlfn.XLOOKUP(Tabla15[[#This Row],[cedula]],Tabla8[Numero Documento],Tabla8[Gen])</f>
        <v>M</v>
      </c>
      <c r="S731" s="53" t="str">
        <f>_xlfn.XLOOKUP(Tabla15[[#This Row],[cedula]],Tabla8[Numero Documento],Tabla8[Lugar Designado Codigo])</f>
        <v>01.83.03.04</v>
      </c>
    </row>
    <row r="732" spans="1:19">
      <c r="A732" s="53" t="s">
        <v>3049</v>
      </c>
      <c r="B732" s="53" t="s">
        <v>2489</v>
      </c>
      <c r="C732" s="53" t="s">
        <v>3087</v>
      </c>
      <c r="D732" s="53" t="str">
        <f>Tabla15[[#This Row],[cedula]]&amp;Tabla15[[#This Row],[prog]]&amp;LEFT(Tabla15[[#This Row],[tipo]],3)</f>
        <v>0610002867611FIJ</v>
      </c>
      <c r="E732" s="53" t="s">
        <v>1157</v>
      </c>
      <c r="F732" s="53" t="s">
        <v>434</v>
      </c>
      <c r="G732" s="53" t="str">
        <f>_xlfn.XLOOKUP(Tabla15[[#This Row],[cedula]],Tabla8[Numero Documento],Tabla8[Lugar Designado])</f>
        <v>DIRECCION GENERAL DE MUSEOS</v>
      </c>
      <c r="H732" s="53" t="s">
        <v>11</v>
      </c>
      <c r="I732" s="62"/>
      <c r="J732" s="53" t="str">
        <f>_xlfn.XLOOKUP(Tabla15[[#This Row],[cargo]],Tabla612[CARGO],Tabla612[CATEGORIA DEL SERVIDOR],"FIJO")</f>
        <v>FIJO</v>
      </c>
      <c r="K732" s="53" t="str">
        <f>IF(ISTEXT(Tabla15[[#This Row],[CARRERA]]),Tabla15[[#This Row],[CARRERA]],Tabla15[[#This Row],[STATUS]])</f>
        <v>FIJO</v>
      </c>
      <c r="L732" s="63">
        <v>30000</v>
      </c>
      <c r="M732" s="67">
        <v>0</v>
      </c>
      <c r="N732" s="63">
        <v>912</v>
      </c>
      <c r="O732" s="63">
        <v>861</v>
      </c>
      <c r="P732" s="29">
        <f>ROUND(Tabla15[[#This Row],[sbruto]]-Tabla15[[#This Row],[sneto]]-Tabla15[[#This Row],[ISR]]-Tabla15[[#This Row],[SFS]]-Tabla15[[#This Row],[AFP]],2)</f>
        <v>25</v>
      </c>
      <c r="Q732" s="63">
        <v>28202</v>
      </c>
      <c r="R732" s="53" t="str">
        <f>_xlfn.XLOOKUP(Tabla15[[#This Row],[cedula]],Tabla8[Numero Documento],Tabla8[Gen])</f>
        <v>M</v>
      </c>
      <c r="S732" s="53" t="str">
        <f>_xlfn.XLOOKUP(Tabla15[[#This Row],[cedula]],Tabla8[Numero Documento],Tabla8[Lugar Designado Codigo])</f>
        <v>01.83.03.04</v>
      </c>
    </row>
    <row r="733" spans="1:19">
      <c r="A733" s="53" t="s">
        <v>3049</v>
      </c>
      <c r="B733" s="53" t="s">
        <v>2497</v>
      </c>
      <c r="C733" s="53" t="s">
        <v>3087</v>
      </c>
      <c r="D733" s="53" t="str">
        <f>Tabla15[[#This Row],[cedula]]&amp;Tabla15[[#This Row],[prog]]&amp;LEFT(Tabla15[[#This Row],[tipo]],3)</f>
        <v>0011383475811FIJ</v>
      </c>
      <c r="E733" s="53" t="s">
        <v>1158</v>
      </c>
      <c r="F733" s="53" t="s">
        <v>363</v>
      </c>
      <c r="G733" s="53" t="str">
        <f>_xlfn.XLOOKUP(Tabla15[[#This Row],[cedula]],Tabla8[Numero Documento],Tabla8[Lugar Designado])</f>
        <v>DIRECCION GENERAL DE MUSEOS</v>
      </c>
      <c r="H733" s="53" t="s">
        <v>11</v>
      </c>
      <c r="I733" s="62"/>
      <c r="J733" s="53" t="str">
        <f>_xlfn.XLOOKUP(Tabla15[[#This Row],[cargo]],Tabla612[CARGO],Tabla612[CATEGORIA DEL SERVIDOR],"FIJO")</f>
        <v>ESTATUTO SIMPLIFICADO</v>
      </c>
      <c r="K733" s="53" t="str">
        <f>IF(ISTEXT(Tabla15[[#This Row],[CARRERA]]),Tabla15[[#This Row],[CARRERA]],Tabla15[[#This Row],[STATUS]])</f>
        <v>ESTATUTO SIMPLIFICADO</v>
      </c>
      <c r="L733" s="63">
        <v>30000</v>
      </c>
      <c r="M733" s="67">
        <v>0</v>
      </c>
      <c r="N733" s="63">
        <v>912</v>
      </c>
      <c r="O733" s="63">
        <v>861</v>
      </c>
      <c r="P733" s="29">
        <f>ROUND(Tabla15[[#This Row],[sbruto]]-Tabla15[[#This Row],[sneto]]-Tabla15[[#This Row],[ISR]]-Tabla15[[#This Row],[SFS]]-Tabla15[[#This Row],[AFP]],2)</f>
        <v>1271</v>
      </c>
      <c r="Q733" s="63">
        <v>26956</v>
      </c>
      <c r="R733" s="53" t="str">
        <f>_xlfn.XLOOKUP(Tabla15[[#This Row],[cedula]],Tabla8[Numero Documento],Tabla8[Gen])</f>
        <v>F</v>
      </c>
      <c r="S733" s="53" t="str">
        <f>_xlfn.XLOOKUP(Tabla15[[#This Row],[cedula]],Tabla8[Numero Documento],Tabla8[Lugar Designado Codigo])</f>
        <v>01.83.03.04</v>
      </c>
    </row>
    <row r="734" spans="1:19">
      <c r="A734" s="53" t="s">
        <v>3049</v>
      </c>
      <c r="B734" s="53" t="s">
        <v>1392</v>
      </c>
      <c r="C734" s="53" t="s">
        <v>3087</v>
      </c>
      <c r="D734" s="53" t="str">
        <f>Tabla15[[#This Row],[cedula]]&amp;Tabla15[[#This Row],[prog]]&amp;LEFT(Tabla15[[#This Row],[tipo]],3)</f>
        <v>0010983626211FIJ</v>
      </c>
      <c r="E734" s="53" t="s">
        <v>352</v>
      </c>
      <c r="F734" s="53" t="s">
        <v>346</v>
      </c>
      <c r="G734" s="53" t="str">
        <f>_xlfn.XLOOKUP(Tabla15[[#This Row],[cedula]],Tabla8[Numero Documento],Tabla8[Lugar Designado])</f>
        <v>DIRECCION GENERAL DE MUSEOS</v>
      </c>
      <c r="H734" s="53" t="s">
        <v>11</v>
      </c>
      <c r="I734" s="62" t="str">
        <f>_xlfn.XLOOKUP(Tabla15[[#This Row],[cedula]],TCARRERA[CEDULA],TCARRERA[CATEGORIA DEL SERVIDOR],"")</f>
        <v>CARRERA ADMINISTRATIVA</v>
      </c>
      <c r="J734" s="53" t="str">
        <f>_xlfn.XLOOKUP(Tabla15[[#This Row],[cargo]],Tabla612[CARGO],Tabla612[CATEGORIA DEL SERVIDOR],"FIJO")</f>
        <v>FIJO</v>
      </c>
      <c r="K734" s="53" t="str">
        <f>IF(ISTEXT(Tabla15[[#This Row],[CARRERA]]),Tabla15[[#This Row],[CARRERA]],Tabla15[[#This Row],[STATUS]])</f>
        <v>CARRERA ADMINISTRATIVA</v>
      </c>
      <c r="L734" s="63">
        <v>28000</v>
      </c>
      <c r="M734" s="67">
        <v>0</v>
      </c>
      <c r="N734" s="63">
        <v>851.2</v>
      </c>
      <c r="O734" s="63">
        <v>803.6</v>
      </c>
      <c r="P734" s="29">
        <f>ROUND(Tabla15[[#This Row],[sbruto]]-Tabla15[[#This Row],[sneto]]-Tabla15[[#This Row],[ISR]]-Tabla15[[#This Row],[SFS]]-Tabla15[[#This Row],[AFP]],2)</f>
        <v>11251.52</v>
      </c>
      <c r="Q734" s="63">
        <v>15093.68</v>
      </c>
      <c r="R734" s="53" t="str">
        <f>_xlfn.XLOOKUP(Tabla15[[#This Row],[cedula]],Tabla8[Numero Documento],Tabla8[Gen])</f>
        <v>M</v>
      </c>
      <c r="S734" s="53" t="str">
        <f>_xlfn.XLOOKUP(Tabla15[[#This Row],[cedula]],Tabla8[Numero Documento],Tabla8[Lugar Designado Codigo])</f>
        <v>01.83.03.04</v>
      </c>
    </row>
    <row r="735" spans="1:19">
      <c r="A735" s="53" t="s">
        <v>3049</v>
      </c>
      <c r="B735" s="53" t="s">
        <v>1396</v>
      </c>
      <c r="C735" s="53" t="s">
        <v>3087</v>
      </c>
      <c r="D735" s="53" t="str">
        <f>Tabla15[[#This Row],[cedula]]&amp;Tabla15[[#This Row],[prog]]&amp;LEFT(Tabla15[[#This Row],[tipo]],3)</f>
        <v>0670002565011FIJ</v>
      </c>
      <c r="E735" s="53" t="s">
        <v>359</v>
      </c>
      <c r="F735" s="53" t="s">
        <v>360</v>
      </c>
      <c r="G735" s="53" t="str">
        <f>_xlfn.XLOOKUP(Tabla15[[#This Row],[cedula]],Tabla8[Numero Documento],Tabla8[Lugar Designado])</f>
        <v>DIRECCION GENERAL DE MUSEOS</v>
      </c>
      <c r="H735" s="53" t="s">
        <v>11</v>
      </c>
      <c r="I735" s="62" t="str">
        <f>_xlfn.XLOOKUP(Tabla15[[#This Row],[cedula]],TCARRERA[CEDULA],TCARRERA[CATEGORIA DEL SERVIDOR],"")</f>
        <v>CARRERA ADMINISTRATIVA</v>
      </c>
      <c r="J735" s="53" t="str">
        <f>_xlfn.XLOOKUP(Tabla15[[#This Row],[cargo]],Tabla612[CARGO],Tabla612[CATEGORIA DEL SERVIDOR],"FIJO")</f>
        <v>FIJO</v>
      </c>
      <c r="K735" s="53" t="str">
        <f>IF(ISTEXT(Tabla15[[#This Row],[CARRERA]]),Tabla15[[#This Row],[CARRERA]],Tabla15[[#This Row],[STATUS]])</f>
        <v>CARRERA ADMINISTRATIVA</v>
      </c>
      <c r="L735" s="63">
        <v>28000</v>
      </c>
      <c r="M735" s="65">
        <v>0</v>
      </c>
      <c r="N735" s="63">
        <v>851.2</v>
      </c>
      <c r="O735" s="63">
        <v>803.6</v>
      </c>
      <c r="P735" s="29">
        <f>ROUND(Tabla15[[#This Row],[sbruto]]-Tabla15[[#This Row],[sneto]]-Tabla15[[#This Row],[ISR]]-Tabla15[[#This Row],[SFS]]-Tabla15[[#This Row],[AFP]],2)</f>
        <v>15475.48</v>
      </c>
      <c r="Q735" s="63">
        <v>10869.72</v>
      </c>
      <c r="R735" s="53" t="str">
        <f>_xlfn.XLOOKUP(Tabla15[[#This Row],[cedula]],Tabla8[Numero Documento],Tabla8[Gen])</f>
        <v>F</v>
      </c>
      <c r="S735" s="53" t="str">
        <f>_xlfn.XLOOKUP(Tabla15[[#This Row],[cedula]],Tabla8[Numero Documento],Tabla8[Lugar Designado Codigo])</f>
        <v>01.83.03.04</v>
      </c>
    </row>
    <row r="736" spans="1:19">
      <c r="A736" s="53" t="s">
        <v>3049</v>
      </c>
      <c r="B736" s="53" t="s">
        <v>1421</v>
      </c>
      <c r="C736" s="53" t="s">
        <v>3087</v>
      </c>
      <c r="D736" s="53" t="str">
        <f>Tabla15[[#This Row],[cedula]]&amp;Tabla15[[#This Row],[prog]]&amp;LEFT(Tabla15[[#This Row],[tipo]],3)</f>
        <v>0010559210911FIJ</v>
      </c>
      <c r="E736" s="53" t="s">
        <v>413</v>
      </c>
      <c r="F736" s="53" t="s">
        <v>346</v>
      </c>
      <c r="G736" s="53" t="str">
        <f>_xlfn.XLOOKUP(Tabla15[[#This Row],[cedula]],Tabla8[Numero Documento],Tabla8[Lugar Designado])</f>
        <v>DIRECCION GENERAL DE MUSEOS</v>
      </c>
      <c r="H736" s="53" t="s">
        <v>11</v>
      </c>
      <c r="I736" s="62" t="str">
        <f>_xlfn.XLOOKUP(Tabla15[[#This Row],[cedula]],TCARRERA[CEDULA],TCARRERA[CATEGORIA DEL SERVIDOR],"")</f>
        <v>CARRERA ADMINISTRATIVA</v>
      </c>
      <c r="J736" s="53" t="str">
        <f>_xlfn.XLOOKUP(Tabla15[[#This Row],[cargo]],Tabla612[CARGO],Tabla612[CATEGORIA DEL SERVIDOR],"FIJO")</f>
        <v>FIJO</v>
      </c>
      <c r="K736" s="53" t="str">
        <f>IF(ISTEXT(Tabla15[[#This Row],[CARRERA]]),Tabla15[[#This Row],[CARRERA]],Tabla15[[#This Row],[STATUS]])</f>
        <v>CARRERA ADMINISTRATIVA</v>
      </c>
      <c r="L736" s="63">
        <v>28000</v>
      </c>
      <c r="M736" s="65">
        <v>0</v>
      </c>
      <c r="N736" s="63">
        <v>851.2</v>
      </c>
      <c r="O736" s="63">
        <v>803.6</v>
      </c>
      <c r="P736" s="29">
        <f>ROUND(Tabla15[[#This Row],[sbruto]]-Tabla15[[#This Row],[sneto]]-Tabla15[[#This Row],[ISR]]-Tabla15[[#This Row],[SFS]]-Tabla15[[#This Row],[AFP]],2)</f>
        <v>16409.87</v>
      </c>
      <c r="Q736" s="63">
        <v>9935.33</v>
      </c>
      <c r="R736" s="53" t="str">
        <f>_xlfn.XLOOKUP(Tabla15[[#This Row],[cedula]],Tabla8[Numero Documento],Tabla8[Gen])</f>
        <v>M</v>
      </c>
      <c r="S736" s="53" t="str">
        <f>_xlfn.XLOOKUP(Tabla15[[#This Row],[cedula]],Tabla8[Numero Documento],Tabla8[Lugar Designado Codigo])</f>
        <v>01.83.03.04</v>
      </c>
    </row>
    <row r="737" spans="1:19">
      <c r="A737" s="53" t="s">
        <v>3049</v>
      </c>
      <c r="B737" s="53" t="s">
        <v>1448</v>
      </c>
      <c r="C737" s="53" t="s">
        <v>3087</v>
      </c>
      <c r="D737" s="53" t="str">
        <f>Tabla15[[#This Row],[cedula]]&amp;Tabla15[[#This Row],[prog]]&amp;LEFT(Tabla15[[#This Row],[tipo]],3)</f>
        <v>0011650467111FIJ</v>
      </c>
      <c r="E737" s="53" t="s">
        <v>485</v>
      </c>
      <c r="F737" s="53" t="s">
        <v>346</v>
      </c>
      <c r="G737" s="53" t="str">
        <f>_xlfn.XLOOKUP(Tabla15[[#This Row],[cedula]],Tabla8[Numero Documento],Tabla8[Lugar Designado])</f>
        <v>DIRECCION GENERAL DE MUSEOS</v>
      </c>
      <c r="H737" s="53" t="s">
        <v>11</v>
      </c>
      <c r="I737" s="62" t="str">
        <f>_xlfn.XLOOKUP(Tabla15[[#This Row],[cedula]],TCARRERA[CEDULA],TCARRERA[CATEGORIA DEL SERVIDOR],"")</f>
        <v>CARRERA ADMINISTRATIVA</v>
      </c>
      <c r="J737" s="53" t="str">
        <f>_xlfn.XLOOKUP(Tabla15[[#This Row],[cargo]],Tabla612[CARGO],Tabla612[CATEGORIA DEL SERVIDOR],"FIJO")</f>
        <v>FIJO</v>
      </c>
      <c r="K737" s="53" t="str">
        <f>IF(ISTEXT(Tabla15[[#This Row],[CARRERA]]),Tabla15[[#This Row],[CARRERA]],Tabla15[[#This Row],[STATUS]])</f>
        <v>CARRERA ADMINISTRATIVA</v>
      </c>
      <c r="L737" s="63">
        <v>28000</v>
      </c>
      <c r="M737" s="67">
        <v>0</v>
      </c>
      <c r="N737" s="63">
        <v>851.2</v>
      </c>
      <c r="O737" s="63">
        <v>803.6</v>
      </c>
      <c r="P737" s="29">
        <f>ROUND(Tabla15[[#This Row],[sbruto]]-Tabla15[[#This Row],[sneto]]-Tabla15[[#This Row],[ISR]]-Tabla15[[#This Row],[SFS]]-Tabla15[[#This Row],[AFP]],2)</f>
        <v>5625</v>
      </c>
      <c r="Q737" s="63">
        <v>20720.2</v>
      </c>
      <c r="R737" s="53" t="str">
        <f>_xlfn.XLOOKUP(Tabla15[[#This Row],[cedula]],Tabla8[Numero Documento],Tabla8[Gen])</f>
        <v>F</v>
      </c>
      <c r="S737" s="53" t="str">
        <f>_xlfn.XLOOKUP(Tabla15[[#This Row],[cedula]],Tabla8[Numero Documento],Tabla8[Lugar Designado Codigo])</f>
        <v>01.83.03.04</v>
      </c>
    </row>
    <row r="738" spans="1:19">
      <c r="A738" s="53" t="s">
        <v>3049</v>
      </c>
      <c r="B738" s="53" t="s">
        <v>1449</v>
      </c>
      <c r="C738" s="53" t="s">
        <v>3087</v>
      </c>
      <c r="D738" s="53" t="str">
        <f>Tabla15[[#This Row],[cedula]]&amp;Tabla15[[#This Row],[prog]]&amp;LEFT(Tabla15[[#This Row],[tipo]],3)</f>
        <v>0011086634011FIJ</v>
      </c>
      <c r="E738" s="53" t="s">
        <v>486</v>
      </c>
      <c r="F738" s="53" t="s">
        <v>346</v>
      </c>
      <c r="G738" s="53" t="str">
        <f>_xlfn.XLOOKUP(Tabla15[[#This Row],[cedula]],Tabla8[Numero Documento],Tabla8[Lugar Designado])</f>
        <v>DIRECCION GENERAL DE MUSEOS</v>
      </c>
      <c r="H738" s="53" t="s">
        <v>11</v>
      </c>
      <c r="I738" s="62" t="str">
        <f>_xlfn.XLOOKUP(Tabla15[[#This Row],[cedula]],TCARRERA[CEDULA],TCARRERA[CATEGORIA DEL SERVIDOR],"")</f>
        <v>CARRERA ADMINISTRATIVA</v>
      </c>
      <c r="J738" s="53" t="str">
        <f>_xlfn.XLOOKUP(Tabla15[[#This Row],[cargo]],Tabla612[CARGO],Tabla612[CATEGORIA DEL SERVIDOR],"FIJO")</f>
        <v>FIJO</v>
      </c>
      <c r="K738" s="53" t="str">
        <f>IF(ISTEXT(Tabla15[[#This Row],[CARRERA]]),Tabla15[[#This Row],[CARRERA]],Tabla15[[#This Row],[STATUS]])</f>
        <v>CARRERA ADMINISTRATIVA</v>
      </c>
      <c r="L738" s="63">
        <v>28000</v>
      </c>
      <c r="M738" s="67">
        <v>0</v>
      </c>
      <c r="N738" s="63">
        <v>851.2</v>
      </c>
      <c r="O738" s="63">
        <v>803.6</v>
      </c>
      <c r="P738" s="29">
        <f>ROUND(Tabla15[[#This Row],[sbruto]]-Tabla15[[#This Row],[sneto]]-Tabla15[[#This Row],[ISR]]-Tabla15[[#This Row],[SFS]]-Tabla15[[#This Row],[AFP]],2)</f>
        <v>19691.060000000001</v>
      </c>
      <c r="Q738" s="63">
        <v>6654.14</v>
      </c>
      <c r="R738" s="53" t="str">
        <f>_xlfn.XLOOKUP(Tabla15[[#This Row],[cedula]],Tabla8[Numero Documento],Tabla8[Gen])</f>
        <v>M</v>
      </c>
      <c r="S738" s="53" t="str">
        <f>_xlfn.XLOOKUP(Tabla15[[#This Row],[cedula]],Tabla8[Numero Documento],Tabla8[Lugar Designado Codigo])</f>
        <v>01.83.03.04</v>
      </c>
    </row>
    <row r="739" spans="1:19">
      <c r="A739" s="53" t="s">
        <v>3049</v>
      </c>
      <c r="B739" s="53" t="s">
        <v>3479</v>
      </c>
      <c r="C739" s="53" t="s">
        <v>3087</v>
      </c>
      <c r="D739" s="53" t="str">
        <f>Tabla15[[#This Row],[cedula]]&amp;Tabla15[[#This Row],[prog]]&amp;LEFT(Tabla15[[#This Row],[tipo]],3)</f>
        <v>0010008150411FIJ</v>
      </c>
      <c r="E739" s="53" t="s">
        <v>3478</v>
      </c>
      <c r="F739" s="53" t="s">
        <v>381</v>
      </c>
      <c r="G739" s="53" t="str">
        <f>_xlfn.XLOOKUP(Tabla15[[#This Row],[cedula]],Tabla8[Numero Documento],Tabla8[Lugar Designado])</f>
        <v>DIRECCION GENERAL DE MUSEOS</v>
      </c>
      <c r="H739" s="53" t="s">
        <v>11</v>
      </c>
      <c r="I739" s="62"/>
      <c r="J739" s="53" t="str">
        <f>_xlfn.XLOOKUP(Tabla15[[#This Row],[cargo]],Tabla612[CARGO],Tabla612[CATEGORIA DEL SERVIDOR],"FIJO")</f>
        <v>FIJO</v>
      </c>
      <c r="K739" s="53" t="str">
        <f>IF(ISTEXT(Tabla15[[#This Row],[CARRERA]]),Tabla15[[#This Row],[CARRERA]],Tabla15[[#This Row],[STATUS]])</f>
        <v>FIJO</v>
      </c>
      <c r="L739" s="63">
        <v>28000</v>
      </c>
      <c r="M739" s="67">
        <v>0</v>
      </c>
      <c r="N739" s="63">
        <v>851.2</v>
      </c>
      <c r="O739" s="63">
        <v>803.6</v>
      </c>
      <c r="P739" s="29">
        <f>ROUND(Tabla15[[#This Row],[sbruto]]-Tabla15[[#This Row],[sneto]]-Tabla15[[#This Row],[ISR]]-Tabla15[[#This Row],[SFS]]-Tabla15[[#This Row],[AFP]],2)</f>
        <v>25</v>
      </c>
      <c r="Q739" s="63">
        <v>26320.2</v>
      </c>
      <c r="R739" s="53" t="str">
        <f>_xlfn.XLOOKUP(Tabla15[[#This Row],[cedula]],Tabla8[Numero Documento],Tabla8[Gen])</f>
        <v>M</v>
      </c>
      <c r="S739" s="53" t="str">
        <f>_xlfn.XLOOKUP(Tabla15[[#This Row],[cedula]],Tabla8[Numero Documento],Tabla8[Lugar Designado Codigo])</f>
        <v>01.83.03.04</v>
      </c>
    </row>
    <row r="740" spans="1:19">
      <c r="A740" s="53" t="s">
        <v>3049</v>
      </c>
      <c r="B740" s="53" t="s">
        <v>2361</v>
      </c>
      <c r="C740" s="53" t="s">
        <v>3087</v>
      </c>
      <c r="D740" s="53" t="str">
        <f>Tabla15[[#This Row],[cedula]]&amp;Tabla15[[#This Row],[prog]]&amp;LEFT(Tabla15[[#This Row],[tipo]],3)</f>
        <v>4023999699011FIJ</v>
      </c>
      <c r="E740" s="53" t="s">
        <v>1207</v>
      </c>
      <c r="F740" s="53" t="s">
        <v>381</v>
      </c>
      <c r="G740" s="53" t="str">
        <f>_xlfn.XLOOKUP(Tabla15[[#This Row],[cedula]],Tabla8[Numero Documento],Tabla8[Lugar Designado])</f>
        <v>DIRECCION GENERAL DE MUSEOS</v>
      </c>
      <c r="H740" s="53" t="s">
        <v>11</v>
      </c>
      <c r="I740" s="62"/>
      <c r="J740" s="53" t="str">
        <f>_xlfn.XLOOKUP(Tabla15[[#This Row],[cargo]],Tabla612[CARGO],Tabla612[CATEGORIA DEL SERVIDOR],"FIJO")</f>
        <v>FIJO</v>
      </c>
      <c r="K740" s="53" t="str">
        <f>IF(ISTEXT(Tabla15[[#This Row],[CARRERA]]),Tabla15[[#This Row],[CARRERA]],Tabla15[[#This Row],[STATUS]])</f>
        <v>FIJO</v>
      </c>
      <c r="L740" s="63">
        <v>28000</v>
      </c>
      <c r="M740" s="67">
        <v>0</v>
      </c>
      <c r="N740" s="63">
        <v>851.2</v>
      </c>
      <c r="O740" s="63">
        <v>803.6</v>
      </c>
      <c r="P740" s="29">
        <f>ROUND(Tabla15[[#This Row],[sbruto]]-Tabla15[[#This Row],[sneto]]-Tabla15[[#This Row],[ISR]]-Tabla15[[#This Row],[SFS]]-Tabla15[[#This Row],[AFP]],2)</f>
        <v>25</v>
      </c>
      <c r="Q740" s="63">
        <v>26320.2</v>
      </c>
      <c r="R740" s="53" t="str">
        <f>_xlfn.XLOOKUP(Tabla15[[#This Row],[cedula]],Tabla8[Numero Documento],Tabla8[Gen])</f>
        <v>M</v>
      </c>
      <c r="S740" s="53" t="str">
        <f>_xlfn.XLOOKUP(Tabla15[[#This Row],[cedula]],Tabla8[Numero Documento],Tabla8[Lugar Designado Codigo])</f>
        <v>01.83.03.04</v>
      </c>
    </row>
    <row r="741" spans="1:19">
      <c r="A741" s="53" t="s">
        <v>3049</v>
      </c>
      <c r="B741" s="53" t="s">
        <v>2410</v>
      </c>
      <c r="C741" s="53" t="s">
        <v>3087</v>
      </c>
      <c r="D741" s="53" t="str">
        <f>Tabla15[[#This Row],[cedula]]&amp;Tabla15[[#This Row],[prog]]&amp;LEFT(Tabla15[[#This Row],[tipo]],3)</f>
        <v>0020131024011FIJ</v>
      </c>
      <c r="E741" s="53" t="s">
        <v>469</v>
      </c>
      <c r="F741" s="53" t="s">
        <v>346</v>
      </c>
      <c r="G741" s="53" t="str">
        <f>_xlfn.XLOOKUP(Tabla15[[#This Row],[cedula]],Tabla8[Numero Documento],Tabla8[Lugar Designado])</f>
        <v>DIRECCION GENERAL DE MUSEOS</v>
      </c>
      <c r="H741" s="53" t="s">
        <v>11</v>
      </c>
      <c r="I741" s="62"/>
      <c r="J741" s="53" t="str">
        <f>_xlfn.XLOOKUP(Tabla15[[#This Row],[cargo]],Tabla612[CARGO],Tabla612[CATEGORIA DEL SERVIDOR],"FIJO")</f>
        <v>FIJO</v>
      </c>
      <c r="K741" s="53" t="str">
        <f>IF(ISTEXT(Tabla15[[#This Row],[CARRERA]]),Tabla15[[#This Row],[CARRERA]],Tabla15[[#This Row],[STATUS]])</f>
        <v>FIJO</v>
      </c>
      <c r="L741" s="63">
        <v>28000</v>
      </c>
      <c r="M741" s="65">
        <v>0</v>
      </c>
      <c r="N741" s="63">
        <v>851.2</v>
      </c>
      <c r="O741" s="63">
        <v>803.6</v>
      </c>
      <c r="P741" s="29">
        <f>ROUND(Tabla15[[#This Row],[sbruto]]-Tabla15[[#This Row],[sneto]]-Tabla15[[#This Row],[ISR]]-Tabla15[[#This Row],[SFS]]-Tabla15[[#This Row],[AFP]],2)</f>
        <v>1837.45</v>
      </c>
      <c r="Q741" s="63">
        <v>24507.75</v>
      </c>
      <c r="R741" s="53" t="str">
        <f>_xlfn.XLOOKUP(Tabla15[[#This Row],[cedula]],Tabla8[Numero Documento],Tabla8[Gen])</f>
        <v>M</v>
      </c>
      <c r="S741" s="53" t="str">
        <f>_xlfn.XLOOKUP(Tabla15[[#This Row],[cedula]],Tabla8[Numero Documento],Tabla8[Lugar Designado Codigo])</f>
        <v>01.83.03.04</v>
      </c>
    </row>
    <row r="742" spans="1:19">
      <c r="A742" s="53" t="s">
        <v>3049</v>
      </c>
      <c r="B742" s="53" t="s">
        <v>3488</v>
      </c>
      <c r="C742" s="53" t="s">
        <v>3087</v>
      </c>
      <c r="D742" s="53" t="str">
        <f>Tabla15[[#This Row],[cedula]]&amp;Tabla15[[#This Row],[prog]]&amp;LEFT(Tabla15[[#This Row],[tipo]],3)</f>
        <v>0010841255211FIJ</v>
      </c>
      <c r="E742" s="53" t="s">
        <v>3487</v>
      </c>
      <c r="F742" s="53" t="s">
        <v>381</v>
      </c>
      <c r="G742" s="53" t="str">
        <f>_xlfn.XLOOKUP(Tabla15[[#This Row],[cedula]],Tabla8[Numero Documento],Tabla8[Lugar Designado])</f>
        <v>DIRECCION GENERAL DE MUSEOS</v>
      </c>
      <c r="H742" s="53" t="s">
        <v>11</v>
      </c>
      <c r="I742" s="62"/>
      <c r="J742" s="53" t="str">
        <f>_xlfn.XLOOKUP(Tabla15[[#This Row],[cargo]],Tabla612[CARGO],Tabla612[CATEGORIA DEL SERVIDOR],"FIJO")</f>
        <v>FIJO</v>
      </c>
      <c r="K742" s="53" t="str">
        <f>IF(ISTEXT(Tabla15[[#This Row],[CARRERA]]),Tabla15[[#This Row],[CARRERA]],Tabla15[[#This Row],[STATUS]])</f>
        <v>FIJO</v>
      </c>
      <c r="L742" s="63">
        <v>28000</v>
      </c>
      <c r="M742" s="65">
        <v>0</v>
      </c>
      <c r="N742" s="63">
        <v>851.2</v>
      </c>
      <c r="O742" s="63">
        <v>803.6</v>
      </c>
      <c r="P742" s="29">
        <f>ROUND(Tabla15[[#This Row],[sbruto]]-Tabla15[[#This Row],[sneto]]-Tabla15[[#This Row],[ISR]]-Tabla15[[#This Row],[SFS]]-Tabla15[[#This Row],[AFP]],2)</f>
        <v>25</v>
      </c>
      <c r="Q742" s="63">
        <v>26320.2</v>
      </c>
      <c r="R742" s="53" t="str">
        <f>_xlfn.XLOOKUP(Tabla15[[#This Row],[cedula]],Tabla8[Numero Documento],Tabla8[Gen])</f>
        <v>M</v>
      </c>
      <c r="S742" s="53" t="str">
        <f>_xlfn.XLOOKUP(Tabla15[[#This Row],[cedula]],Tabla8[Numero Documento],Tabla8[Lugar Designado Codigo])</f>
        <v>01.83.03.04</v>
      </c>
    </row>
    <row r="743" spans="1:19">
      <c r="A743" s="53" t="s">
        <v>3049</v>
      </c>
      <c r="B743" s="53" t="s">
        <v>1457</v>
      </c>
      <c r="C743" s="53" t="s">
        <v>3087</v>
      </c>
      <c r="D743" s="53" t="str">
        <f>Tabla15[[#This Row],[cedula]]&amp;Tabla15[[#This Row],[prog]]&amp;LEFT(Tabla15[[#This Row],[tipo]],3)</f>
        <v>0010731800811FIJ</v>
      </c>
      <c r="E743" s="53" t="s">
        <v>498</v>
      </c>
      <c r="F743" s="53" t="s">
        <v>10</v>
      </c>
      <c r="G743" s="53" t="str">
        <f>_xlfn.XLOOKUP(Tabla15[[#This Row],[cedula]],Tabla8[Numero Documento],Tabla8[Lugar Designado])</f>
        <v>DIRECCION GENERAL DE MUSEOS</v>
      </c>
      <c r="H743" s="53" t="s">
        <v>11</v>
      </c>
      <c r="I743" s="62" t="str">
        <f>_xlfn.XLOOKUP(Tabla15[[#This Row],[cedula]],TCARRERA[CEDULA],TCARRERA[CATEGORIA DEL SERVIDOR],"")</f>
        <v>CARRERA ADMINISTRATIVA</v>
      </c>
      <c r="J743" s="53" t="str">
        <f>_xlfn.XLOOKUP(Tabla15[[#This Row],[cargo]],Tabla612[CARGO],Tabla612[CATEGORIA DEL SERVIDOR],"FIJO")</f>
        <v>ESTATUTO SIMPLIFICADO</v>
      </c>
      <c r="K743" s="53" t="str">
        <f>IF(ISTEXT(Tabla15[[#This Row],[CARRERA]]),Tabla15[[#This Row],[CARRERA]],Tabla15[[#This Row],[STATUS]])</f>
        <v>CARRERA ADMINISTRATIVA</v>
      </c>
      <c r="L743" s="63">
        <v>26250</v>
      </c>
      <c r="M743" s="66">
        <v>0</v>
      </c>
      <c r="N743" s="63">
        <v>798</v>
      </c>
      <c r="O743" s="63">
        <v>753.38</v>
      </c>
      <c r="P743" s="29">
        <f>ROUND(Tabla15[[#This Row],[sbruto]]-Tabla15[[#This Row],[sneto]]-Tabla15[[#This Row],[ISR]]-Tabla15[[#This Row],[SFS]]-Tabla15[[#This Row],[AFP]],2)</f>
        <v>19666.66</v>
      </c>
      <c r="Q743" s="63">
        <v>5031.96</v>
      </c>
      <c r="R743" s="53" t="str">
        <f>_xlfn.XLOOKUP(Tabla15[[#This Row],[cedula]],Tabla8[Numero Documento],Tabla8[Gen])</f>
        <v>F</v>
      </c>
      <c r="S743" s="53" t="str">
        <f>_xlfn.XLOOKUP(Tabla15[[#This Row],[cedula]],Tabla8[Numero Documento],Tabla8[Lugar Designado Codigo])</f>
        <v>01.83.03.04</v>
      </c>
    </row>
    <row r="744" spans="1:19">
      <c r="A744" s="53" t="s">
        <v>3049</v>
      </c>
      <c r="B744" s="53" t="s">
        <v>1474</v>
      </c>
      <c r="C744" s="53" t="s">
        <v>3087</v>
      </c>
      <c r="D744" s="53" t="str">
        <f>Tabla15[[#This Row],[cedula]]&amp;Tabla15[[#This Row],[prog]]&amp;LEFT(Tabla15[[#This Row],[tipo]],3)</f>
        <v>0010408303511FIJ</v>
      </c>
      <c r="E744" s="53" t="s">
        <v>521</v>
      </c>
      <c r="F744" s="53" t="s">
        <v>10</v>
      </c>
      <c r="G744" s="53" t="str">
        <f>_xlfn.XLOOKUP(Tabla15[[#This Row],[cedula]],Tabla8[Numero Documento],Tabla8[Lugar Designado])</f>
        <v>DIRECCION GENERAL DE MUSEOS</v>
      </c>
      <c r="H744" s="53" t="s">
        <v>11</v>
      </c>
      <c r="I744" s="62" t="str">
        <f>_xlfn.XLOOKUP(Tabla15[[#This Row],[cedula]],TCARRERA[CEDULA],TCARRERA[CATEGORIA DEL SERVIDOR],"")</f>
        <v>CARRERA ADMINISTRATIVA</v>
      </c>
      <c r="J744" s="53" t="str">
        <f>_xlfn.XLOOKUP(Tabla15[[#This Row],[cargo]],Tabla612[CARGO],Tabla612[CATEGORIA DEL SERVIDOR],"FIJO")</f>
        <v>ESTATUTO SIMPLIFICADO</v>
      </c>
      <c r="K744" s="53" t="str">
        <f>IF(ISTEXT(Tabla15[[#This Row],[CARRERA]]),Tabla15[[#This Row],[CARRERA]],Tabla15[[#This Row],[STATUS]])</f>
        <v>CARRERA ADMINISTRATIVA</v>
      </c>
      <c r="L744" s="63">
        <v>26250</v>
      </c>
      <c r="M744" s="67">
        <v>0</v>
      </c>
      <c r="N744" s="63">
        <v>798</v>
      </c>
      <c r="O744" s="63">
        <v>753.38</v>
      </c>
      <c r="P744" s="29">
        <f>ROUND(Tabla15[[#This Row],[sbruto]]-Tabla15[[#This Row],[sneto]]-Tabla15[[#This Row],[ISR]]-Tabla15[[#This Row],[SFS]]-Tabla15[[#This Row],[AFP]],2)</f>
        <v>10330</v>
      </c>
      <c r="Q744" s="63">
        <v>14368.62</v>
      </c>
      <c r="R744" s="53" t="str">
        <f>_xlfn.XLOOKUP(Tabla15[[#This Row],[cedula]],Tabla8[Numero Documento],Tabla8[Gen])</f>
        <v>F</v>
      </c>
      <c r="S744" s="53" t="str">
        <f>_xlfn.XLOOKUP(Tabla15[[#This Row],[cedula]],Tabla8[Numero Documento],Tabla8[Lugar Designado Codigo])</f>
        <v>01.83.03.04</v>
      </c>
    </row>
    <row r="745" spans="1:19">
      <c r="A745" s="53" t="s">
        <v>3049</v>
      </c>
      <c r="B745" s="53" t="s">
        <v>1488</v>
      </c>
      <c r="C745" s="53" t="s">
        <v>3087</v>
      </c>
      <c r="D745" s="53" t="str">
        <f>Tabla15[[#This Row],[cedula]]&amp;Tabla15[[#This Row],[prog]]&amp;LEFT(Tabla15[[#This Row],[tipo]],3)</f>
        <v>0011235111911FIJ</v>
      </c>
      <c r="E745" s="53" t="s">
        <v>543</v>
      </c>
      <c r="F745" s="53" t="s">
        <v>1255</v>
      </c>
      <c r="G745" s="53" t="str">
        <f>_xlfn.XLOOKUP(Tabla15[[#This Row],[cedula]],Tabla8[Numero Documento],Tabla8[Lugar Designado])</f>
        <v>DIRECCION GENERAL DE MUSEOS</v>
      </c>
      <c r="H745" s="53" t="s">
        <v>11</v>
      </c>
      <c r="I745" s="62" t="str">
        <f>_xlfn.XLOOKUP(Tabla15[[#This Row],[cedula]],TCARRERA[CEDULA],TCARRERA[CATEGORIA DEL SERVIDOR],"")</f>
        <v>CARRERA ADMINISTRATIVA</v>
      </c>
      <c r="J745" s="53" t="str">
        <f>_xlfn.XLOOKUP(Tabla15[[#This Row],[cargo]],Tabla612[CARGO],Tabla612[CATEGORIA DEL SERVIDOR],"FIJO")</f>
        <v>FIJO</v>
      </c>
      <c r="K745" s="53" t="str">
        <f>IF(ISTEXT(Tabla15[[#This Row],[CARRERA]]),Tabla15[[#This Row],[CARRERA]],Tabla15[[#This Row],[STATUS]])</f>
        <v>CARRERA ADMINISTRATIVA</v>
      </c>
      <c r="L745" s="63">
        <v>26250</v>
      </c>
      <c r="M745" s="67">
        <v>0</v>
      </c>
      <c r="N745" s="63">
        <v>798</v>
      </c>
      <c r="O745" s="63">
        <v>753.38</v>
      </c>
      <c r="P745" s="29">
        <f>ROUND(Tabla15[[#This Row],[sbruto]]-Tabla15[[#This Row],[sneto]]-Tabla15[[#This Row],[ISR]]-Tabla15[[#This Row],[SFS]]-Tabla15[[#This Row],[AFP]],2)</f>
        <v>18794.53</v>
      </c>
      <c r="Q745" s="63">
        <v>5904.09</v>
      </c>
      <c r="R745" s="53" t="str">
        <f>_xlfn.XLOOKUP(Tabla15[[#This Row],[cedula]],Tabla8[Numero Documento],Tabla8[Gen])</f>
        <v>F</v>
      </c>
      <c r="S745" s="53" t="str">
        <f>_xlfn.XLOOKUP(Tabla15[[#This Row],[cedula]],Tabla8[Numero Documento],Tabla8[Lugar Designado Codigo])</f>
        <v>01.83.03.04</v>
      </c>
    </row>
    <row r="746" spans="1:19">
      <c r="A746" s="53" t="s">
        <v>3049</v>
      </c>
      <c r="B746" s="53" t="s">
        <v>2283</v>
      </c>
      <c r="C746" s="53" t="s">
        <v>3087</v>
      </c>
      <c r="D746" s="53" t="str">
        <f>Tabla15[[#This Row],[cedula]]&amp;Tabla15[[#This Row],[prog]]&amp;LEFT(Tabla15[[#This Row],[tipo]],3)</f>
        <v>0011863574711FIJ</v>
      </c>
      <c r="E746" s="53" t="s">
        <v>345</v>
      </c>
      <c r="F746" s="53" t="s">
        <v>82</v>
      </c>
      <c r="G746" s="53" t="str">
        <f>_xlfn.XLOOKUP(Tabla15[[#This Row],[cedula]],Tabla8[Numero Documento],Tabla8[Lugar Designado])</f>
        <v>DIRECCION GENERAL DE MUSEOS</v>
      </c>
      <c r="H746" s="53" t="s">
        <v>11</v>
      </c>
      <c r="I746" s="62"/>
      <c r="J746" s="53" t="str">
        <f>_xlfn.XLOOKUP(Tabla15[[#This Row],[cargo]],Tabla612[CARGO],Tabla612[CATEGORIA DEL SERVIDOR],"FIJO")</f>
        <v>FIJO</v>
      </c>
      <c r="K746" s="53" t="str">
        <f>IF(ISTEXT(Tabla15[[#This Row],[CARRERA]]),Tabla15[[#This Row],[CARRERA]],Tabla15[[#This Row],[STATUS]])</f>
        <v>FIJO</v>
      </c>
      <c r="L746" s="63">
        <v>26250</v>
      </c>
      <c r="M746" s="67">
        <v>0</v>
      </c>
      <c r="N746" s="63">
        <v>798</v>
      </c>
      <c r="O746" s="63">
        <v>753.38</v>
      </c>
      <c r="P746" s="29">
        <f>ROUND(Tabla15[[#This Row],[sbruto]]-Tabla15[[#This Row],[sneto]]-Tabla15[[#This Row],[ISR]]-Tabla15[[#This Row],[SFS]]-Tabla15[[#This Row],[AFP]],2)</f>
        <v>25</v>
      </c>
      <c r="Q746" s="63">
        <v>24673.62</v>
      </c>
      <c r="R746" s="53" t="str">
        <f>_xlfn.XLOOKUP(Tabla15[[#This Row],[cedula]],Tabla8[Numero Documento],Tabla8[Gen])</f>
        <v>M</v>
      </c>
      <c r="S746" s="53" t="str">
        <f>_xlfn.XLOOKUP(Tabla15[[#This Row],[cedula]],Tabla8[Numero Documento],Tabla8[Lugar Designado Codigo])</f>
        <v>01.83.03.04</v>
      </c>
    </row>
    <row r="747" spans="1:19">
      <c r="A747" s="53" t="s">
        <v>3049</v>
      </c>
      <c r="B747" s="53" t="s">
        <v>2326</v>
      </c>
      <c r="C747" s="53" t="s">
        <v>3087</v>
      </c>
      <c r="D747" s="53" t="str">
        <f>Tabla15[[#This Row],[cedula]]&amp;Tabla15[[#This Row],[prog]]&amp;LEFT(Tabla15[[#This Row],[tipo]],3)</f>
        <v>4021899709211FIJ</v>
      </c>
      <c r="E747" s="53" t="s">
        <v>1148</v>
      </c>
      <c r="F747" s="53" t="s">
        <v>171</v>
      </c>
      <c r="G747" s="53" t="str">
        <f>_xlfn.XLOOKUP(Tabla15[[#This Row],[cedula]],Tabla8[Numero Documento],Tabla8[Lugar Designado])</f>
        <v>DIRECCION GENERAL DE MUSEOS</v>
      </c>
      <c r="H747" s="53" t="s">
        <v>11</v>
      </c>
      <c r="I747" s="62"/>
      <c r="J747" s="53" t="str">
        <f>_xlfn.XLOOKUP(Tabla15[[#This Row],[cargo]],Tabla612[CARGO],Tabla612[CATEGORIA DEL SERVIDOR],"FIJO")</f>
        <v>ESTATUTO SIMPLIFICADO</v>
      </c>
      <c r="K747" s="53" t="str">
        <f>IF(ISTEXT(Tabla15[[#This Row],[CARRERA]]),Tabla15[[#This Row],[CARRERA]],Tabla15[[#This Row],[STATUS]])</f>
        <v>ESTATUTO SIMPLIFICADO</v>
      </c>
      <c r="L747" s="63">
        <v>26250</v>
      </c>
      <c r="M747" s="67">
        <v>0</v>
      </c>
      <c r="N747" s="63">
        <v>798</v>
      </c>
      <c r="O747" s="63">
        <v>753.38</v>
      </c>
      <c r="P747" s="29">
        <f>ROUND(Tabla15[[#This Row],[sbruto]]-Tabla15[[#This Row],[sneto]]-Tabla15[[#This Row],[ISR]]-Tabla15[[#This Row],[SFS]]-Tabla15[[#This Row],[AFP]],2)</f>
        <v>25</v>
      </c>
      <c r="Q747" s="63">
        <v>24673.62</v>
      </c>
      <c r="R747" s="53" t="str">
        <f>_xlfn.XLOOKUP(Tabla15[[#This Row],[cedula]],Tabla8[Numero Documento],Tabla8[Gen])</f>
        <v>F</v>
      </c>
      <c r="S747" s="53" t="str">
        <f>_xlfn.XLOOKUP(Tabla15[[#This Row],[cedula]],Tabla8[Numero Documento],Tabla8[Lugar Designado Codigo])</f>
        <v>01.83.03.04</v>
      </c>
    </row>
    <row r="748" spans="1:19">
      <c r="A748" s="53" t="s">
        <v>3049</v>
      </c>
      <c r="B748" s="53" t="s">
        <v>2344</v>
      </c>
      <c r="C748" s="53" t="s">
        <v>3087</v>
      </c>
      <c r="D748" s="53" t="str">
        <f>Tabla15[[#This Row],[cedula]]&amp;Tabla15[[#This Row],[prog]]&amp;LEFT(Tabla15[[#This Row],[tipo]],3)</f>
        <v>2250009987811FIJ</v>
      </c>
      <c r="E748" s="53" t="s">
        <v>1286</v>
      </c>
      <c r="F748" s="53" t="s">
        <v>389</v>
      </c>
      <c r="G748" s="53" t="str">
        <f>_xlfn.XLOOKUP(Tabla15[[#This Row],[cedula]],Tabla8[Numero Documento],Tabla8[Lugar Designado])</f>
        <v>DIRECCION GENERAL DE MUSEOS</v>
      </c>
      <c r="H748" s="53" t="s">
        <v>11</v>
      </c>
      <c r="I748" s="62"/>
      <c r="J748" s="53" t="str">
        <f>_xlfn.XLOOKUP(Tabla15[[#This Row],[cargo]],Tabla612[CARGO],Tabla612[CATEGORIA DEL SERVIDOR],"FIJO")</f>
        <v>FIJO</v>
      </c>
      <c r="K748" s="53" t="str">
        <f>IF(ISTEXT(Tabla15[[#This Row],[CARRERA]]),Tabla15[[#This Row],[CARRERA]],Tabla15[[#This Row],[STATUS]])</f>
        <v>FIJO</v>
      </c>
      <c r="L748" s="63">
        <v>26250</v>
      </c>
      <c r="M748" s="67">
        <v>0</v>
      </c>
      <c r="N748" s="63">
        <v>798</v>
      </c>
      <c r="O748" s="63">
        <v>753.38</v>
      </c>
      <c r="P748" s="29">
        <f>ROUND(Tabla15[[#This Row],[sbruto]]-Tabla15[[#This Row],[sneto]]-Tabla15[[#This Row],[ISR]]-Tabla15[[#This Row],[SFS]]-Tabla15[[#This Row],[AFP]],2)</f>
        <v>7156.69</v>
      </c>
      <c r="Q748" s="63">
        <v>17541.93</v>
      </c>
      <c r="R748" s="53" t="str">
        <f>_xlfn.XLOOKUP(Tabla15[[#This Row],[cedula]],Tabla8[Numero Documento],Tabla8[Gen])</f>
        <v>F</v>
      </c>
      <c r="S748" s="53" t="str">
        <f>_xlfn.XLOOKUP(Tabla15[[#This Row],[cedula]],Tabla8[Numero Documento],Tabla8[Lugar Designado Codigo])</f>
        <v>01.83.03.04</v>
      </c>
    </row>
    <row r="749" spans="1:19">
      <c r="A749" s="53" t="s">
        <v>3049</v>
      </c>
      <c r="B749" s="53" t="s">
        <v>2495</v>
      </c>
      <c r="C749" s="53" t="s">
        <v>3087</v>
      </c>
      <c r="D749" s="53" t="str">
        <f>Tabla15[[#This Row],[cedula]]&amp;Tabla15[[#This Row],[prog]]&amp;LEFT(Tabla15[[#This Row],[tipo]],3)</f>
        <v>0380017799411FIJ</v>
      </c>
      <c r="E749" s="53" t="s">
        <v>555</v>
      </c>
      <c r="F749" s="53" t="s">
        <v>363</v>
      </c>
      <c r="G749" s="53" t="str">
        <f>_xlfn.XLOOKUP(Tabla15[[#This Row],[cedula]],Tabla8[Numero Documento],Tabla8[Lugar Designado])</f>
        <v>DIRECCION GENERAL DE MUSEOS</v>
      </c>
      <c r="H749" s="53" t="s">
        <v>11</v>
      </c>
      <c r="I749" s="62"/>
      <c r="J749" s="53" t="str">
        <f>_xlfn.XLOOKUP(Tabla15[[#This Row],[cargo]],Tabla612[CARGO],Tabla612[CATEGORIA DEL SERVIDOR],"FIJO")</f>
        <v>ESTATUTO SIMPLIFICADO</v>
      </c>
      <c r="K749" s="53" t="str">
        <f>IF(ISTEXT(Tabla15[[#This Row],[CARRERA]]),Tabla15[[#This Row],[CARRERA]],Tabla15[[#This Row],[STATUS]])</f>
        <v>ESTATUTO SIMPLIFICADO</v>
      </c>
      <c r="L749" s="63">
        <v>26250</v>
      </c>
      <c r="M749" s="67">
        <v>0</v>
      </c>
      <c r="N749" s="63">
        <v>798</v>
      </c>
      <c r="O749" s="63">
        <v>753.38</v>
      </c>
      <c r="P749" s="29">
        <f>ROUND(Tabla15[[#This Row],[sbruto]]-Tabla15[[#This Row],[sneto]]-Tabla15[[#This Row],[ISR]]-Tabla15[[#This Row],[SFS]]-Tabla15[[#This Row],[AFP]],2)</f>
        <v>1837.45</v>
      </c>
      <c r="Q749" s="63">
        <v>22861.17</v>
      </c>
      <c r="R749" s="53" t="str">
        <f>_xlfn.XLOOKUP(Tabla15[[#This Row],[cedula]],Tabla8[Numero Documento],Tabla8[Gen])</f>
        <v>F</v>
      </c>
      <c r="S749" s="53" t="str">
        <f>_xlfn.XLOOKUP(Tabla15[[#This Row],[cedula]],Tabla8[Numero Documento],Tabla8[Lugar Designado Codigo])</f>
        <v>01.83.03.04</v>
      </c>
    </row>
    <row r="750" spans="1:19">
      <c r="A750" s="53" t="s">
        <v>3049</v>
      </c>
      <c r="B750" s="53" t="s">
        <v>1389</v>
      </c>
      <c r="C750" s="53" t="s">
        <v>3087</v>
      </c>
      <c r="D750" s="53" t="str">
        <f>Tabla15[[#This Row],[cedula]]&amp;Tabla15[[#This Row],[prog]]&amp;LEFT(Tabla15[[#This Row],[tipo]],3)</f>
        <v>0010575619111FIJ</v>
      </c>
      <c r="E750" s="53" t="s">
        <v>343</v>
      </c>
      <c r="F750" s="53" t="s">
        <v>344</v>
      </c>
      <c r="G750" s="53" t="str">
        <f>_xlfn.XLOOKUP(Tabla15[[#This Row],[cedula]],Tabla8[Numero Documento],Tabla8[Lugar Designado])</f>
        <v>DIRECCION GENERAL DE MUSEOS</v>
      </c>
      <c r="H750" s="53" t="s">
        <v>11</v>
      </c>
      <c r="I750" s="62" t="str">
        <f>_xlfn.XLOOKUP(Tabla15[[#This Row],[cedula]],TCARRERA[CEDULA],TCARRERA[CATEGORIA DEL SERVIDOR],"")</f>
        <v>CARRERA ADMINISTRATIVA</v>
      </c>
      <c r="J750" s="53" t="str">
        <f>_xlfn.XLOOKUP(Tabla15[[#This Row],[cargo]],Tabla612[CARGO],Tabla612[CATEGORIA DEL SERVIDOR],"FIJO")</f>
        <v>FIJO</v>
      </c>
      <c r="K750" s="53" t="str">
        <f>IF(ISTEXT(Tabla15[[#This Row],[CARRERA]]),Tabla15[[#This Row],[CARRERA]],Tabla15[[#This Row],[STATUS]])</f>
        <v>CARRERA ADMINISTRATIVA</v>
      </c>
      <c r="L750" s="63">
        <v>25000</v>
      </c>
      <c r="M750" s="67">
        <v>0</v>
      </c>
      <c r="N750" s="63">
        <v>760</v>
      </c>
      <c r="O750" s="63">
        <v>717.5</v>
      </c>
      <c r="P750" s="29">
        <f>ROUND(Tabla15[[#This Row],[sbruto]]-Tabla15[[#This Row],[sneto]]-Tabla15[[#This Row],[ISR]]-Tabla15[[#This Row],[SFS]]-Tabla15[[#This Row],[AFP]],2)</f>
        <v>11658.13</v>
      </c>
      <c r="Q750" s="63">
        <v>11864.37</v>
      </c>
      <c r="R750" s="53" t="str">
        <f>_xlfn.XLOOKUP(Tabla15[[#This Row],[cedula]],Tabla8[Numero Documento],Tabla8[Gen])</f>
        <v>F</v>
      </c>
      <c r="S750" s="53" t="str">
        <f>_xlfn.XLOOKUP(Tabla15[[#This Row],[cedula]],Tabla8[Numero Documento],Tabla8[Lugar Designado Codigo])</f>
        <v>01.83.03.04</v>
      </c>
    </row>
    <row r="751" spans="1:19">
      <c r="A751" s="53" t="s">
        <v>3049</v>
      </c>
      <c r="B751" s="53" t="s">
        <v>1391</v>
      </c>
      <c r="C751" s="53" t="s">
        <v>3087</v>
      </c>
      <c r="D751" s="53" t="str">
        <f>Tabla15[[#This Row],[cedula]]&amp;Tabla15[[#This Row],[prog]]&amp;LEFT(Tabla15[[#This Row],[tipo]],3)</f>
        <v>0010237366911FIJ</v>
      </c>
      <c r="E751" s="53" t="s">
        <v>350</v>
      </c>
      <c r="F751" s="53" t="s">
        <v>351</v>
      </c>
      <c r="G751" s="53" t="str">
        <f>_xlfn.XLOOKUP(Tabla15[[#This Row],[cedula]],Tabla8[Numero Documento],Tabla8[Lugar Designado])</f>
        <v>DIRECCION GENERAL DE MUSEOS</v>
      </c>
      <c r="H751" s="53" t="s">
        <v>11</v>
      </c>
      <c r="I751" s="62" t="str">
        <f>_xlfn.XLOOKUP(Tabla15[[#This Row],[cedula]],TCARRERA[CEDULA],TCARRERA[CATEGORIA DEL SERVIDOR],"")</f>
        <v>CARRERA ADMINISTRATIVA</v>
      </c>
      <c r="J751" s="53" t="str">
        <f>_xlfn.XLOOKUP(Tabla15[[#This Row],[cargo]],Tabla612[CARGO],Tabla612[CATEGORIA DEL SERVIDOR],"FIJO")</f>
        <v>FIJO</v>
      </c>
      <c r="K751" s="53" t="str">
        <f>IF(ISTEXT(Tabla15[[#This Row],[CARRERA]]),Tabla15[[#This Row],[CARRERA]],Tabla15[[#This Row],[STATUS]])</f>
        <v>CARRERA ADMINISTRATIVA</v>
      </c>
      <c r="L751" s="63">
        <v>25000</v>
      </c>
      <c r="M751" s="67">
        <v>0</v>
      </c>
      <c r="N751" s="63">
        <v>760</v>
      </c>
      <c r="O751" s="63">
        <v>717.5</v>
      </c>
      <c r="P751" s="29">
        <f>ROUND(Tabla15[[#This Row],[sbruto]]-Tabla15[[#This Row],[sneto]]-Tabla15[[#This Row],[ISR]]-Tabla15[[#This Row],[SFS]]-Tabla15[[#This Row],[AFP]],2)</f>
        <v>9571.52</v>
      </c>
      <c r="Q751" s="63">
        <v>13950.98</v>
      </c>
      <c r="R751" s="53" t="str">
        <f>_xlfn.XLOOKUP(Tabla15[[#This Row],[cedula]],Tabla8[Numero Documento],Tabla8[Gen])</f>
        <v>F</v>
      </c>
      <c r="S751" s="53" t="str">
        <f>_xlfn.XLOOKUP(Tabla15[[#This Row],[cedula]],Tabla8[Numero Documento],Tabla8[Lugar Designado Codigo])</f>
        <v>01.83.03.04</v>
      </c>
    </row>
    <row r="752" spans="1:19">
      <c r="A752" s="53" t="s">
        <v>3049</v>
      </c>
      <c r="B752" s="53" t="s">
        <v>1397</v>
      </c>
      <c r="C752" s="53" t="s">
        <v>3087</v>
      </c>
      <c r="D752" s="53" t="str">
        <f>Tabla15[[#This Row],[cedula]]&amp;Tabla15[[#This Row],[prog]]&amp;LEFT(Tabla15[[#This Row],[tipo]],3)</f>
        <v>0010571753211FIJ</v>
      </c>
      <c r="E752" s="53" t="s">
        <v>362</v>
      </c>
      <c r="F752" s="53" t="s">
        <v>363</v>
      </c>
      <c r="G752" s="53" t="str">
        <f>_xlfn.XLOOKUP(Tabla15[[#This Row],[cedula]],Tabla8[Numero Documento],Tabla8[Lugar Designado])</f>
        <v>DIRECCION GENERAL DE MUSEOS</v>
      </c>
      <c r="H752" s="53" t="s">
        <v>11</v>
      </c>
      <c r="I752" s="62" t="str">
        <f>_xlfn.XLOOKUP(Tabla15[[#This Row],[cedula]],TCARRERA[CEDULA],TCARRERA[CATEGORIA DEL SERVIDOR],"")</f>
        <v>CARRERA ADMINISTRATIVA</v>
      </c>
      <c r="J752" s="53" t="str">
        <f>_xlfn.XLOOKUP(Tabla15[[#This Row],[cargo]],Tabla612[CARGO],Tabla612[CATEGORIA DEL SERVIDOR],"FIJO")</f>
        <v>ESTATUTO SIMPLIFICADO</v>
      </c>
      <c r="K752" s="53" t="str">
        <f>IF(ISTEXT(Tabla15[[#This Row],[CARRERA]]),Tabla15[[#This Row],[CARRERA]],Tabla15[[#This Row],[STATUS]])</f>
        <v>CARRERA ADMINISTRATIVA</v>
      </c>
      <c r="L752" s="63">
        <v>25000</v>
      </c>
      <c r="M752" s="65">
        <v>0</v>
      </c>
      <c r="N752" s="63">
        <v>760</v>
      </c>
      <c r="O752" s="63">
        <v>717.5</v>
      </c>
      <c r="P752" s="29">
        <f>ROUND(Tabla15[[#This Row],[sbruto]]-Tabla15[[#This Row],[sneto]]-Tabla15[[#This Row],[ISR]]-Tabla15[[#This Row],[SFS]]-Tabla15[[#This Row],[AFP]],2)</f>
        <v>1267</v>
      </c>
      <c r="Q752" s="63">
        <v>22255.5</v>
      </c>
      <c r="R752" s="53" t="str">
        <f>_xlfn.XLOOKUP(Tabla15[[#This Row],[cedula]],Tabla8[Numero Documento],Tabla8[Gen])</f>
        <v>F</v>
      </c>
      <c r="S752" s="53" t="str">
        <f>_xlfn.XLOOKUP(Tabla15[[#This Row],[cedula]],Tabla8[Numero Documento],Tabla8[Lugar Designado Codigo])</f>
        <v>01.83.03.04</v>
      </c>
    </row>
    <row r="753" spans="1:19">
      <c r="A753" s="53" t="s">
        <v>3049</v>
      </c>
      <c r="B753" s="53" t="s">
        <v>1462</v>
      </c>
      <c r="C753" s="53" t="s">
        <v>3087</v>
      </c>
      <c r="D753" s="53" t="str">
        <f>Tabla15[[#This Row],[cedula]]&amp;Tabla15[[#This Row],[prog]]&amp;LEFT(Tabla15[[#This Row],[tipo]],3)</f>
        <v>0010347311211FIJ</v>
      </c>
      <c r="E753" s="53" t="s">
        <v>509</v>
      </c>
      <c r="F753" s="53" t="s">
        <v>27</v>
      </c>
      <c r="G753" s="53" t="str">
        <f>_xlfn.XLOOKUP(Tabla15[[#This Row],[cedula]],Tabla8[Numero Documento],Tabla8[Lugar Designado])</f>
        <v>DIRECCION GENERAL DE MUSEOS</v>
      </c>
      <c r="H753" s="53" t="s">
        <v>11</v>
      </c>
      <c r="I753" s="62" t="str">
        <f>_xlfn.XLOOKUP(Tabla15[[#This Row],[cedula]],TCARRERA[CEDULA],TCARRERA[CATEGORIA DEL SERVIDOR],"")</f>
        <v>CARRERA ADMINISTRATIVA</v>
      </c>
      <c r="J753" s="53" t="str">
        <f>_xlfn.XLOOKUP(Tabla15[[#This Row],[cargo]],Tabla612[CARGO],Tabla612[CATEGORIA DEL SERVIDOR],"FIJO")</f>
        <v>ESTATUTO SIMPLIFICADO</v>
      </c>
      <c r="K753" s="53" t="str">
        <f>IF(ISTEXT(Tabla15[[#This Row],[CARRERA]]),Tabla15[[#This Row],[CARRERA]],Tabla15[[#This Row],[STATUS]])</f>
        <v>CARRERA ADMINISTRATIVA</v>
      </c>
      <c r="L753" s="63">
        <v>25000</v>
      </c>
      <c r="M753" s="66">
        <v>0</v>
      </c>
      <c r="N753" s="63">
        <v>760</v>
      </c>
      <c r="O753" s="63">
        <v>717.5</v>
      </c>
      <c r="P753" s="29">
        <f>ROUND(Tabla15[[#This Row],[sbruto]]-Tabla15[[#This Row],[sneto]]-Tabla15[[#This Row],[ISR]]-Tabla15[[#This Row],[SFS]]-Tabla15[[#This Row],[AFP]],2)</f>
        <v>1167</v>
      </c>
      <c r="Q753" s="63">
        <v>22355.5</v>
      </c>
      <c r="R753" s="53" t="str">
        <f>_xlfn.XLOOKUP(Tabla15[[#This Row],[cedula]],Tabla8[Numero Documento],Tabla8[Gen])</f>
        <v>F</v>
      </c>
      <c r="S753" s="53" t="str">
        <f>_xlfn.XLOOKUP(Tabla15[[#This Row],[cedula]],Tabla8[Numero Documento],Tabla8[Lugar Designado Codigo])</f>
        <v>01.83.03.04</v>
      </c>
    </row>
    <row r="754" spans="1:19">
      <c r="A754" s="53" t="s">
        <v>3049</v>
      </c>
      <c r="B754" s="53" t="s">
        <v>1471</v>
      </c>
      <c r="C754" s="53" t="s">
        <v>3087</v>
      </c>
      <c r="D754" s="53" t="str">
        <f>Tabla15[[#This Row],[cedula]]&amp;Tabla15[[#This Row],[prog]]&amp;LEFT(Tabla15[[#This Row],[tipo]],3)</f>
        <v>0011418465811FIJ</v>
      </c>
      <c r="E754" s="53" t="s">
        <v>519</v>
      </c>
      <c r="F754" s="53" t="s">
        <v>10</v>
      </c>
      <c r="G754" s="53" t="str">
        <f>_xlfn.XLOOKUP(Tabla15[[#This Row],[cedula]],Tabla8[Numero Documento],Tabla8[Lugar Designado])</f>
        <v>DIRECCION GENERAL DE MUSEOS</v>
      </c>
      <c r="H754" s="53" t="s">
        <v>11</v>
      </c>
      <c r="I754" s="62" t="str">
        <f>_xlfn.XLOOKUP(Tabla15[[#This Row],[cedula]],TCARRERA[CEDULA],TCARRERA[CATEGORIA DEL SERVIDOR],"")</f>
        <v>CARRERA ADMINISTRATIVA</v>
      </c>
      <c r="J754" s="53" t="str">
        <f>_xlfn.XLOOKUP(Tabla15[[#This Row],[cargo]],Tabla612[CARGO],Tabla612[CATEGORIA DEL SERVIDOR],"FIJO")</f>
        <v>ESTATUTO SIMPLIFICADO</v>
      </c>
      <c r="K754" s="53" t="str">
        <f>IF(ISTEXT(Tabla15[[#This Row],[CARRERA]]),Tabla15[[#This Row],[CARRERA]],Tabla15[[#This Row],[STATUS]])</f>
        <v>CARRERA ADMINISTRATIVA</v>
      </c>
      <c r="L754" s="63">
        <v>25000</v>
      </c>
      <c r="M754" s="67">
        <v>0</v>
      </c>
      <c r="N754" s="63">
        <v>760</v>
      </c>
      <c r="O754" s="63">
        <v>717.5</v>
      </c>
      <c r="P754" s="29">
        <f>ROUND(Tabla15[[#This Row],[sbruto]]-Tabla15[[#This Row],[sneto]]-Tabla15[[#This Row],[ISR]]-Tabla15[[#This Row],[SFS]]-Tabla15[[#This Row],[AFP]],2)</f>
        <v>725</v>
      </c>
      <c r="Q754" s="63">
        <v>22797.5</v>
      </c>
      <c r="R754" s="53" t="str">
        <f>_xlfn.XLOOKUP(Tabla15[[#This Row],[cedula]],Tabla8[Numero Documento],Tabla8[Gen])</f>
        <v>F</v>
      </c>
      <c r="S754" s="53" t="str">
        <f>_xlfn.XLOOKUP(Tabla15[[#This Row],[cedula]],Tabla8[Numero Documento],Tabla8[Lugar Designado Codigo])</f>
        <v>01.83.03.04</v>
      </c>
    </row>
    <row r="755" spans="1:19">
      <c r="A755" s="53" t="s">
        <v>3049</v>
      </c>
      <c r="B755" s="53" t="s">
        <v>1492</v>
      </c>
      <c r="C755" s="53" t="s">
        <v>3087</v>
      </c>
      <c r="D755" s="53" t="str">
        <f>Tabla15[[#This Row],[cedula]]&amp;Tabla15[[#This Row],[prog]]&amp;LEFT(Tabla15[[#This Row],[tipo]],3)</f>
        <v>0011662055011FIJ</v>
      </c>
      <c r="E755" s="53" t="s">
        <v>550</v>
      </c>
      <c r="F755" s="53" t="s">
        <v>346</v>
      </c>
      <c r="G755" s="53" t="str">
        <f>_xlfn.XLOOKUP(Tabla15[[#This Row],[cedula]],Tabla8[Numero Documento],Tabla8[Lugar Designado])</f>
        <v>DIRECCION GENERAL DE MUSEOS</v>
      </c>
      <c r="H755" s="53" t="s">
        <v>11</v>
      </c>
      <c r="I755" s="62" t="str">
        <f>_xlfn.XLOOKUP(Tabla15[[#This Row],[cedula]],TCARRERA[CEDULA],TCARRERA[CATEGORIA DEL SERVIDOR],"")</f>
        <v>CARRERA ADMINISTRATIVA</v>
      </c>
      <c r="J755" s="53" t="str">
        <f>_xlfn.XLOOKUP(Tabla15[[#This Row],[cargo]],Tabla612[CARGO],Tabla612[CATEGORIA DEL SERVIDOR],"FIJO")</f>
        <v>FIJO</v>
      </c>
      <c r="K755" s="53" t="str">
        <f>IF(ISTEXT(Tabla15[[#This Row],[CARRERA]]),Tabla15[[#This Row],[CARRERA]],Tabla15[[#This Row],[STATUS]])</f>
        <v>CARRERA ADMINISTRATIVA</v>
      </c>
      <c r="L755" s="63">
        <v>25000</v>
      </c>
      <c r="M755" s="67">
        <v>0</v>
      </c>
      <c r="N755" s="63">
        <v>760</v>
      </c>
      <c r="O755" s="63">
        <v>717.5</v>
      </c>
      <c r="P755" s="29">
        <f>ROUND(Tabla15[[#This Row],[sbruto]]-Tabla15[[#This Row],[sneto]]-Tabla15[[#This Row],[ISR]]-Tabla15[[#This Row],[SFS]]-Tabla15[[#This Row],[AFP]],2)</f>
        <v>3239.65</v>
      </c>
      <c r="Q755" s="63">
        <v>20282.849999999999</v>
      </c>
      <c r="R755" s="53" t="str">
        <f>_xlfn.XLOOKUP(Tabla15[[#This Row],[cedula]],Tabla8[Numero Documento],Tabla8[Gen])</f>
        <v>M</v>
      </c>
      <c r="S755" s="53" t="str">
        <f>_xlfn.XLOOKUP(Tabla15[[#This Row],[cedula]],Tabla8[Numero Documento],Tabla8[Lugar Designado Codigo])</f>
        <v>01.83.03.04</v>
      </c>
    </row>
    <row r="756" spans="1:19">
      <c r="A756" s="53" t="s">
        <v>3049</v>
      </c>
      <c r="B756" s="53" t="s">
        <v>1506</v>
      </c>
      <c r="C756" s="53" t="s">
        <v>3087</v>
      </c>
      <c r="D756" s="53" t="str">
        <f>Tabla15[[#This Row],[cedula]]&amp;Tabla15[[#This Row],[prog]]&amp;LEFT(Tabla15[[#This Row],[tipo]],3)</f>
        <v>0010580138511FIJ</v>
      </c>
      <c r="E756" s="53" t="s">
        <v>586</v>
      </c>
      <c r="F756" s="53" t="s">
        <v>346</v>
      </c>
      <c r="G756" s="53" t="str">
        <f>_xlfn.XLOOKUP(Tabla15[[#This Row],[cedula]],Tabla8[Numero Documento],Tabla8[Lugar Designado])</f>
        <v>DIRECCION GENERAL DE MUSEOS</v>
      </c>
      <c r="H756" s="53" t="s">
        <v>11</v>
      </c>
      <c r="I756" s="62" t="str">
        <f>_xlfn.XLOOKUP(Tabla15[[#This Row],[cedula]],TCARRERA[CEDULA],TCARRERA[CATEGORIA DEL SERVIDOR],"")</f>
        <v>CARRERA ADMINISTRATIVA</v>
      </c>
      <c r="J756" s="53" t="str">
        <f>_xlfn.XLOOKUP(Tabla15[[#This Row],[cargo]],Tabla612[CARGO],Tabla612[CATEGORIA DEL SERVIDOR],"FIJO")</f>
        <v>FIJO</v>
      </c>
      <c r="K756" s="53" t="str">
        <f>IF(ISTEXT(Tabla15[[#This Row],[CARRERA]]),Tabla15[[#This Row],[CARRERA]],Tabla15[[#This Row],[STATUS]])</f>
        <v>CARRERA ADMINISTRATIVA</v>
      </c>
      <c r="L756" s="63">
        <v>25000</v>
      </c>
      <c r="M756" s="67">
        <v>0</v>
      </c>
      <c r="N756" s="63">
        <v>760</v>
      </c>
      <c r="O756" s="63">
        <v>717.5</v>
      </c>
      <c r="P756" s="29">
        <f>ROUND(Tabla15[[#This Row],[sbruto]]-Tabla15[[#This Row],[sneto]]-Tabla15[[#This Row],[ISR]]-Tabla15[[#This Row],[SFS]]-Tabla15[[#This Row],[AFP]],2)</f>
        <v>2471</v>
      </c>
      <c r="Q756" s="63">
        <v>21051.5</v>
      </c>
      <c r="R756" s="53" t="str">
        <f>_xlfn.XLOOKUP(Tabla15[[#This Row],[cedula]],Tabla8[Numero Documento],Tabla8[Gen])</f>
        <v>F</v>
      </c>
      <c r="S756" s="53" t="str">
        <f>_xlfn.XLOOKUP(Tabla15[[#This Row],[cedula]],Tabla8[Numero Documento],Tabla8[Lugar Designado Codigo])</f>
        <v>01.83.03.04</v>
      </c>
    </row>
    <row r="757" spans="1:19">
      <c r="A757" s="53" t="s">
        <v>3049</v>
      </c>
      <c r="B757" s="53" t="s">
        <v>2287</v>
      </c>
      <c r="C757" s="53" t="s">
        <v>3087</v>
      </c>
      <c r="D757" s="53" t="str">
        <f>Tabla15[[#This Row],[cedula]]&amp;Tabla15[[#This Row],[prog]]&amp;LEFT(Tabla15[[#This Row],[tipo]],3)</f>
        <v>0010653737611FIJ</v>
      </c>
      <c r="E757" s="53" t="s">
        <v>1917</v>
      </c>
      <c r="F757" s="53" t="s">
        <v>210</v>
      </c>
      <c r="G757" s="53" t="str">
        <f>_xlfn.XLOOKUP(Tabla15[[#This Row],[cedula]],Tabla8[Numero Documento],Tabla8[Lugar Designado])</f>
        <v>DIRECCION GENERAL DE MUSEOS</v>
      </c>
      <c r="H757" s="53" t="s">
        <v>11</v>
      </c>
      <c r="I757" s="62"/>
      <c r="J757" s="53" t="str">
        <f>_xlfn.XLOOKUP(Tabla15[[#This Row],[cargo]],Tabla612[CARGO],Tabla612[CATEGORIA DEL SERVIDOR],"FIJO")</f>
        <v>FIJO</v>
      </c>
      <c r="K757" s="53" t="str">
        <f>IF(ISTEXT(Tabla15[[#This Row],[CARRERA]]),Tabla15[[#This Row],[CARRERA]],Tabla15[[#This Row],[STATUS]])</f>
        <v>FIJO</v>
      </c>
      <c r="L757" s="63">
        <v>25000</v>
      </c>
      <c r="M757" s="67">
        <v>0</v>
      </c>
      <c r="N757" s="63">
        <v>760</v>
      </c>
      <c r="O757" s="63">
        <v>717.5</v>
      </c>
      <c r="P757" s="29">
        <f>ROUND(Tabla15[[#This Row],[sbruto]]-Tabla15[[#This Row],[sneto]]-Tabla15[[#This Row],[ISR]]-Tabla15[[#This Row],[SFS]]-Tabla15[[#This Row],[AFP]],2)</f>
        <v>25</v>
      </c>
      <c r="Q757" s="63">
        <v>23497.5</v>
      </c>
      <c r="R757" s="53" t="str">
        <f>_xlfn.XLOOKUP(Tabla15[[#This Row],[cedula]],Tabla8[Numero Documento],Tabla8[Gen])</f>
        <v>M</v>
      </c>
      <c r="S757" s="53" t="str">
        <f>_xlfn.XLOOKUP(Tabla15[[#This Row],[cedula]],Tabla8[Numero Documento],Tabla8[Lugar Designado Codigo])</f>
        <v>01.83.03.04</v>
      </c>
    </row>
    <row r="758" spans="1:19">
      <c r="A758" s="53" t="s">
        <v>3049</v>
      </c>
      <c r="B758" s="53" t="s">
        <v>3309</v>
      </c>
      <c r="C758" s="53" t="s">
        <v>3087</v>
      </c>
      <c r="D758" s="53" t="str">
        <f>Tabla15[[#This Row],[cedula]]&amp;Tabla15[[#This Row],[prog]]&amp;LEFT(Tabla15[[#This Row],[tipo]],3)</f>
        <v>4021272019311FIJ</v>
      </c>
      <c r="E758" s="53" t="s">
        <v>3277</v>
      </c>
      <c r="F758" s="53" t="s">
        <v>389</v>
      </c>
      <c r="G758" s="53" t="str">
        <f>_xlfn.XLOOKUP(Tabla15[[#This Row],[cedula]],Tabla8[Numero Documento],Tabla8[Lugar Designado])</f>
        <v>DIRECCION GENERAL DE MUSEOS</v>
      </c>
      <c r="H758" s="53" t="s">
        <v>11</v>
      </c>
      <c r="I758" s="62"/>
      <c r="J758" s="53" t="str">
        <f>_xlfn.XLOOKUP(Tabla15[[#This Row],[cargo]],Tabla612[CARGO],Tabla612[CATEGORIA DEL SERVIDOR],"FIJO")</f>
        <v>FIJO</v>
      </c>
      <c r="K758" s="53" t="str">
        <f>IF(ISTEXT(Tabla15[[#This Row],[CARRERA]]),Tabla15[[#This Row],[CARRERA]],Tabla15[[#This Row],[STATUS]])</f>
        <v>FIJO</v>
      </c>
      <c r="L758" s="63">
        <v>25000</v>
      </c>
      <c r="M758" s="67">
        <v>0</v>
      </c>
      <c r="N758" s="63">
        <v>760</v>
      </c>
      <c r="O758" s="63">
        <v>717.5</v>
      </c>
      <c r="P758" s="29">
        <f>ROUND(Tabla15[[#This Row],[sbruto]]-Tabla15[[#This Row],[sneto]]-Tabla15[[#This Row],[ISR]]-Tabla15[[#This Row],[SFS]]-Tabla15[[#This Row],[AFP]],2)</f>
        <v>25</v>
      </c>
      <c r="Q758" s="63">
        <v>23497.5</v>
      </c>
      <c r="R758" s="53" t="str">
        <f>_xlfn.XLOOKUP(Tabla15[[#This Row],[cedula]],Tabla8[Numero Documento],Tabla8[Gen])</f>
        <v>F</v>
      </c>
      <c r="S758" s="53" t="str">
        <f>_xlfn.XLOOKUP(Tabla15[[#This Row],[cedula]],Tabla8[Numero Documento],Tabla8[Lugar Designado Codigo])</f>
        <v>01.83.03.04</v>
      </c>
    </row>
    <row r="759" spans="1:19">
      <c r="A759" s="53" t="s">
        <v>3049</v>
      </c>
      <c r="B759" s="53" t="s">
        <v>2292</v>
      </c>
      <c r="C759" s="53" t="s">
        <v>3087</v>
      </c>
      <c r="D759" s="53" t="str">
        <f>Tabla15[[#This Row],[cedula]]&amp;Tabla15[[#This Row],[prog]]&amp;LEFT(Tabla15[[#This Row],[tipo]],3)</f>
        <v>0010055440111FIJ</v>
      </c>
      <c r="E759" s="53" t="s">
        <v>358</v>
      </c>
      <c r="F759" s="53" t="s">
        <v>210</v>
      </c>
      <c r="G759" s="53" t="str">
        <f>_xlfn.XLOOKUP(Tabla15[[#This Row],[cedula]],Tabla8[Numero Documento],Tabla8[Lugar Designado])</f>
        <v>DIRECCION GENERAL DE MUSEOS</v>
      </c>
      <c r="H759" s="53" t="s">
        <v>11</v>
      </c>
      <c r="I759" s="62"/>
      <c r="J759" s="53" t="str">
        <f>_xlfn.XLOOKUP(Tabla15[[#This Row],[cargo]],Tabla612[CARGO],Tabla612[CATEGORIA DEL SERVIDOR],"FIJO")</f>
        <v>FIJO</v>
      </c>
      <c r="K759" s="53" t="str">
        <f>IF(ISTEXT(Tabla15[[#This Row],[CARRERA]]),Tabla15[[#This Row],[CARRERA]],Tabla15[[#This Row],[STATUS]])</f>
        <v>FIJO</v>
      </c>
      <c r="L759" s="63">
        <v>25000</v>
      </c>
      <c r="M759" s="65">
        <v>0</v>
      </c>
      <c r="N759" s="63">
        <v>760</v>
      </c>
      <c r="O759" s="63">
        <v>717.5</v>
      </c>
      <c r="P759" s="29">
        <f>ROUND(Tabla15[[#This Row],[sbruto]]-Tabla15[[#This Row],[sneto]]-Tabla15[[#This Row],[ISR]]-Tabla15[[#This Row],[SFS]]-Tabla15[[#This Row],[AFP]],2)</f>
        <v>3121</v>
      </c>
      <c r="Q759" s="63">
        <v>20401.5</v>
      </c>
      <c r="R759" s="53" t="str">
        <f>_xlfn.XLOOKUP(Tabla15[[#This Row],[cedula]],Tabla8[Numero Documento],Tabla8[Gen])</f>
        <v>F</v>
      </c>
      <c r="S759" s="53" t="str">
        <f>_xlfn.XLOOKUP(Tabla15[[#This Row],[cedula]],Tabla8[Numero Documento],Tabla8[Lugar Designado Codigo])</f>
        <v>01.83.03.04</v>
      </c>
    </row>
    <row r="760" spans="1:19">
      <c r="A760" s="53" t="s">
        <v>3049</v>
      </c>
      <c r="B760" s="53" t="s">
        <v>2297</v>
      </c>
      <c r="C760" s="53" t="s">
        <v>3087</v>
      </c>
      <c r="D760" s="53" t="str">
        <f>Tabla15[[#This Row],[cedula]]&amp;Tabla15[[#This Row],[prog]]&amp;LEFT(Tabla15[[#This Row],[tipo]],3)</f>
        <v>0370105582811FIJ</v>
      </c>
      <c r="E760" s="53" t="s">
        <v>1992</v>
      </c>
      <c r="F760" s="53" t="s">
        <v>381</v>
      </c>
      <c r="G760" s="53" t="str">
        <f>_xlfn.XLOOKUP(Tabla15[[#This Row],[cedula]],Tabla8[Numero Documento],Tabla8[Lugar Designado])</f>
        <v>DIRECCION GENERAL DE MUSEOS</v>
      </c>
      <c r="H760" s="53" t="s">
        <v>11</v>
      </c>
      <c r="I760" s="62"/>
      <c r="J760" s="53" t="str">
        <f>_xlfn.XLOOKUP(Tabla15[[#This Row],[cargo]],Tabla612[CARGO],Tabla612[CATEGORIA DEL SERVIDOR],"FIJO")</f>
        <v>FIJO</v>
      </c>
      <c r="K760" s="53" t="str">
        <f>IF(ISTEXT(Tabla15[[#This Row],[CARRERA]]),Tabla15[[#This Row],[CARRERA]],Tabla15[[#This Row],[STATUS]])</f>
        <v>FIJO</v>
      </c>
      <c r="L760" s="63">
        <v>25000</v>
      </c>
      <c r="M760" s="67">
        <v>0</v>
      </c>
      <c r="N760" s="63">
        <v>760</v>
      </c>
      <c r="O760" s="63">
        <v>717.5</v>
      </c>
      <c r="P760" s="29">
        <f>ROUND(Tabla15[[#This Row],[sbruto]]-Tabla15[[#This Row],[sneto]]-Tabla15[[#This Row],[ISR]]-Tabla15[[#This Row],[SFS]]-Tabla15[[#This Row],[AFP]],2)</f>
        <v>25</v>
      </c>
      <c r="Q760" s="63">
        <v>23497.5</v>
      </c>
      <c r="R760" s="53" t="str">
        <f>_xlfn.XLOOKUP(Tabla15[[#This Row],[cedula]],Tabla8[Numero Documento],Tabla8[Gen])</f>
        <v>F</v>
      </c>
      <c r="S760" s="53" t="str">
        <f>_xlfn.XLOOKUP(Tabla15[[#This Row],[cedula]],Tabla8[Numero Documento],Tabla8[Lugar Designado Codigo])</f>
        <v>01.83.03.04</v>
      </c>
    </row>
    <row r="761" spans="1:19">
      <c r="A761" s="53" t="s">
        <v>3049</v>
      </c>
      <c r="B761" s="53" t="s">
        <v>2300</v>
      </c>
      <c r="C761" s="53" t="s">
        <v>3087</v>
      </c>
      <c r="D761" s="53" t="str">
        <f>Tabla15[[#This Row],[cedula]]&amp;Tabla15[[#This Row],[prog]]&amp;LEFT(Tabla15[[#This Row],[tipo]],3)</f>
        <v>4020073974211FIJ</v>
      </c>
      <c r="E761" s="53" t="s">
        <v>1812</v>
      </c>
      <c r="F761" s="53" t="s">
        <v>381</v>
      </c>
      <c r="G761" s="53" t="str">
        <f>_xlfn.XLOOKUP(Tabla15[[#This Row],[cedula]],Tabla8[Numero Documento],Tabla8[Lugar Designado])</f>
        <v>DIRECCION GENERAL DE MUSEOS</v>
      </c>
      <c r="H761" s="53" t="s">
        <v>11</v>
      </c>
      <c r="I761" s="62"/>
      <c r="J761" s="53" t="str">
        <f>_xlfn.XLOOKUP(Tabla15[[#This Row],[cargo]],Tabla612[CARGO],Tabla612[CATEGORIA DEL SERVIDOR],"FIJO")</f>
        <v>FIJO</v>
      </c>
      <c r="K761" s="53" t="str">
        <f>IF(ISTEXT(Tabla15[[#This Row],[CARRERA]]),Tabla15[[#This Row],[CARRERA]],Tabla15[[#This Row],[STATUS]])</f>
        <v>FIJO</v>
      </c>
      <c r="L761" s="63">
        <v>25000</v>
      </c>
      <c r="M761" s="65">
        <v>0</v>
      </c>
      <c r="N761" s="63">
        <v>760</v>
      </c>
      <c r="O761" s="63">
        <v>717.5</v>
      </c>
      <c r="P761" s="29">
        <f>ROUND(Tabla15[[#This Row],[sbruto]]-Tabla15[[#This Row],[sneto]]-Tabla15[[#This Row],[ISR]]-Tabla15[[#This Row],[SFS]]-Tabla15[[#This Row],[AFP]],2)</f>
        <v>3771</v>
      </c>
      <c r="Q761" s="63">
        <v>19751.5</v>
      </c>
      <c r="R761" s="53" t="str">
        <f>_xlfn.XLOOKUP(Tabla15[[#This Row],[cedula]],Tabla8[Numero Documento],Tabla8[Gen])</f>
        <v>F</v>
      </c>
      <c r="S761" s="53" t="str">
        <f>_xlfn.XLOOKUP(Tabla15[[#This Row],[cedula]],Tabla8[Numero Documento],Tabla8[Lugar Designado Codigo])</f>
        <v>01.83.03.04</v>
      </c>
    </row>
    <row r="762" spans="1:19">
      <c r="A762" s="53" t="s">
        <v>3049</v>
      </c>
      <c r="B762" s="53" t="s">
        <v>2302</v>
      </c>
      <c r="C762" s="53" t="s">
        <v>3087</v>
      </c>
      <c r="D762" s="53" t="str">
        <f>Tabla15[[#This Row],[cedula]]&amp;Tabla15[[#This Row],[prog]]&amp;LEFT(Tabla15[[#This Row],[tipo]],3)</f>
        <v>4023381465211FIJ</v>
      </c>
      <c r="E762" s="53" t="s">
        <v>1834</v>
      </c>
      <c r="F762" s="53" t="s">
        <v>104</v>
      </c>
      <c r="G762" s="53" t="str">
        <f>_xlfn.XLOOKUP(Tabla15[[#This Row],[cedula]],Tabla8[Numero Documento],Tabla8[Lugar Designado])</f>
        <v>DIRECCION GENERAL DE MUSEOS</v>
      </c>
      <c r="H762" s="53" t="s">
        <v>11</v>
      </c>
      <c r="I762" s="62"/>
      <c r="J762" s="53" t="str">
        <f>_xlfn.XLOOKUP(Tabla15[[#This Row],[cargo]],Tabla612[CARGO],Tabla612[CATEGORIA DEL SERVIDOR],"FIJO")</f>
        <v>FIJO</v>
      </c>
      <c r="K762" s="53" t="str">
        <f>IF(ISTEXT(Tabla15[[#This Row],[CARRERA]]),Tabla15[[#This Row],[CARRERA]],Tabla15[[#This Row],[STATUS]])</f>
        <v>FIJO</v>
      </c>
      <c r="L762" s="63">
        <v>25000</v>
      </c>
      <c r="M762" s="65">
        <v>0</v>
      </c>
      <c r="N762" s="63">
        <v>760</v>
      </c>
      <c r="O762" s="63">
        <v>717.5</v>
      </c>
      <c r="P762" s="29">
        <f>ROUND(Tabla15[[#This Row],[sbruto]]-Tabla15[[#This Row],[sneto]]-Tabla15[[#This Row],[ISR]]-Tabla15[[#This Row],[SFS]]-Tabla15[[#This Row],[AFP]],2)</f>
        <v>8371</v>
      </c>
      <c r="Q762" s="63">
        <v>15151.5</v>
      </c>
      <c r="R762" s="53" t="str">
        <f>_xlfn.XLOOKUP(Tabla15[[#This Row],[cedula]],Tabla8[Numero Documento],Tabla8[Gen])</f>
        <v>F</v>
      </c>
      <c r="S762" s="53" t="str">
        <f>_xlfn.XLOOKUP(Tabla15[[#This Row],[cedula]],Tabla8[Numero Documento],Tabla8[Lugar Designado Codigo])</f>
        <v>01.83.03.04</v>
      </c>
    </row>
    <row r="763" spans="1:19">
      <c r="A763" s="53" t="s">
        <v>3049</v>
      </c>
      <c r="B763" s="53" t="s">
        <v>2303</v>
      </c>
      <c r="C763" s="53" t="s">
        <v>3087</v>
      </c>
      <c r="D763" s="53" t="str">
        <f>Tabla15[[#This Row],[cedula]]&amp;Tabla15[[#This Row],[prog]]&amp;LEFT(Tabla15[[#This Row],[tipo]],3)</f>
        <v>0110040425811FIJ</v>
      </c>
      <c r="E763" s="53" t="s">
        <v>1773</v>
      </c>
      <c r="F763" s="53" t="s">
        <v>104</v>
      </c>
      <c r="G763" s="53" t="str">
        <f>_xlfn.XLOOKUP(Tabla15[[#This Row],[cedula]],Tabla8[Numero Documento],Tabla8[Lugar Designado])</f>
        <v>DIRECCION GENERAL DE MUSEOS</v>
      </c>
      <c r="H763" s="53" t="s">
        <v>11</v>
      </c>
      <c r="I763" s="62"/>
      <c r="J763" s="53" t="str">
        <f>_xlfn.XLOOKUP(Tabla15[[#This Row],[cargo]],Tabla612[CARGO],Tabla612[CATEGORIA DEL SERVIDOR],"FIJO")</f>
        <v>FIJO</v>
      </c>
      <c r="K763" s="53" t="str">
        <f>IF(ISTEXT(Tabla15[[#This Row],[CARRERA]]),Tabla15[[#This Row],[CARRERA]],Tabla15[[#This Row],[STATUS]])</f>
        <v>FIJO</v>
      </c>
      <c r="L763" s="63">
        <v>25000</v>
      </c>
      <c r="M763" s="66">
        <v>0</v>
      </c>
      <c r="N763" s="63">
        <v>760</v>
      </c>
      <c r="O763" s="63">
        <v>717.5</v>
      </c>
      <c r="P763" s="29">
        <f>ROUND(Tabla15[[#This Row],[sbruto]]-Tabla15[[#This Row],[sneto]]-Tabla15[[#This Row],[ISR]]-Tabla15[[#This Row],[SFS]]-Tabla15[[#This Row],[AFP]],2)</f>
        <v>3271</v>
      </c>
      <c r="Q763" s="63">
        <v>20251.5</v>
      </c>
      <c r="R763" s="53" t="str">
        <f>_xlfn.XLOOKUP(Tabla15[[#This Row],[cedula]],Tabla8[Numero Documento],Tabla8[Gen])</f>
        <v>F</v>
      </c>
      <c r="S763" s="53" t="str">
        <f>_xlfn.XLOOKUP(Tabla15[[#This Row],[cedula]],Tabla8[Numero Documento],Tabla8[Lugar Designado Codigo])</f>
        <v>01.83.03.04</v>
      </c>
    </row>
    <row r="764" spans="1:19">
      <c r="A764" s="53" t="s">
        <v>3049</v>
      </c>
      <c r="B764" s="53" t="s">
        <v>2306</v>
      </c>
      <c r="C764" s="53" t="s">
        <v>3087</v>
      </c>
      <c r="D764" s="53" t="str">
        <f>Tabla15[[#This Row],[cedula]]&amp;Tabla15[[#This Row],[prog]]&amp;LEFT(Tabla15[[#This Row],[tipo]],3)</f>
        <v>4020065613611FIJ</v>
      </c>
      <c r="E764" s="53" t="s">
        <v>1034</v>
      </c>
      <c r="F764" s="53" t="s">
        <v>210</v>
      </c>
      <c r="G764" s="53" t="str">
        <f>_xlfn.XLOOKUP(Tabla15[[#This Row],[cedula]],Tabla8[Numero Documento],Tabla8[Lugar Designado])</f>
        <v>DIRECCION GENERAL DE MUSEOS</v>
      </c>
      <c r="H764" s="53" t="s">
        <v>11</v>
      </c>
      <c r="I764" s="62"/>
      <c r="J764" s="53" t="str">
        <f>_xlfn.XLOOKUP(Tabla15[[#This Row],[cargo]],Tabla612[CARGO],Tabla612[CATEGORIA DEL SERVIDOR],"FIJO")</f>
        <v>FIJO</v>
      </c>
      <c r="K764" s="53" t="str">
        <f>IF(ISTEXT(Tabla15[[#This Row],[CARRERA]]),Tabla15[[#This Row],[CARRERA]],Tabla15[[#This Row],[STATUS]])</f>
        <v>FIJO</v>
      </c>
      <c r="L764" s="63">
        <v>25000</v>
      </c>
      <c r="M764" s="67">
        <v>0</v>
      </c>
      <c r="N764" s="63">
        <v>760</v>
      </c>
      <c r="O764" s="63">
        <v>717.5</v>
      </c>
      <c r="P764" s="29">
        <f>ROUND(Tabla15[[#This Row],[sbruto]]-Tabla15[[#This Row],[sneto]]-Tabla15[[#This Row],[ISR]]-Tabla15[[#This Row],[SFS]]-Tabla15[[#This Row],[AFP]],2)</f>
        <v>25</v>
      </c>
      <c r="Q764" s="63">
        <v>23497.5</v>
      </c>
      <c r="R764" s="53" t="str">
        <f>_xlfn.XLOOKUP(Tabla15[[#This Row],[cedula]],Tabla8[Numero Documento],Tabla8[Gen])</f>
        <v>F</v>
      </c>
      <c r="S764" s="53" t="str">
        <f>_xlfn.XLOOKUP(Tabla15[[#This Row],[cedula]],Tabla8[Numero Documento],Tabla8[Lugar Designado Codigo])</f>
        <v>01.83.03.04</v>
      </c>
    </row>
    <row r="765" spans="1:19">
      <c r="A765" s="53" t="s">
        <v>3049</v>
      </c>
      <c r="B765" s="53" t="s">
        <v>2308</v>
      </c>
      <c r="C765" s="53" t="s">
        <v>3087</v>
      </c>
      <c r="D765" s="53" t="str">
        <f>Tabla15[[#This Row],[cedula]]&amp;Tabla15[[#This Row],[prog]]&amp;LEFT(Tabla15[[#This Row],[tipo]],3)</f>
        <v>4020072302711FIJ</v>
      </c>
      <c r="E765" s="53" t="s">
        <v>1209</v>
      </c>
      <c r="F765" s="53" t="s">
        <v>210</v>
      </c>
      <c r="G765" s="53" t="str">
        <f>_xlfn.XLOOKUP(Tabla15[[#This Row],[cedula]],Tabla8[Numero Documento],Tabla8[Lugar Designado])</f>
        <v>DIRECCION GENERAL DE MUSEOS</v>
      </c>
      <c r="H765" s="53" t="s">
        <v>11</v>
      </c>
      <c r="I765" s="62"/>
      <c r="J765" s="53" t="str">
        <f>_xlfn.XLOOKUP(Tabla15[[#This Row],[cargo]],Tabla612[CARGO],Tabla612[CATEGORIA DEL SERVIDOR],"FIJO")</f>
        <v>FIJO</v>
      </c>
      <c r="K765" s="53" t="str">
        <f>IF(ISTEXT(Tabla15[[#This Row],[CARRERA]]),Tabla15[[#This Row],[CARRERA]],Tabla15[[#This Row],[STATUS]])</f>
        <v>FIJO</v>
      </c>
      <c r="L765" s="63">
        <v>25000</v>
      </c>
      <c r="M765" s="67">
        <v>0</v>
      </c>
      <c r="N765" s="63">
        <v>760</v>
      </c>
      <c r="O765" s="63">
        <v>717.5</v>
      </c>
      <c r="P765" s="29">
        <f>ROUND(Tabla15[[#This Row],[sbruto]]-Tabla15[[#This Row],[sneto]]-Tabla15[[#This Row],[ISR]]-Tabla15[[#This Row],[SFS]]-Tabla15[[#This Row],[AFP]],2)</f>
        <v>1537.45</v>
      </c>
      <c r="Q765" s="63">
        <v>21985.05</v>
      </c>
      <c r="R765" s="53" t="str">
        <f>_xlfn.XLOOKUP(Tabla15[[#This Row],[cedula]],Tabla8[Numero Documento],Tabla8[Gen])</f>
        <v>F</v>
      </c>
      <c r="S765" s="53" t="str">
        <f>_xlfn.XLOOKUP(Tabla15[[#This Row],[cedula]],Tabla8[Numero Documento],Tabla8[Lugar Designado Codigo])</f>
        <v>01.83.03.04</v>
      </c>
    </row>
    <row r="766" spans="1:19">
      <c r="A766" s="53" t="s">
        <v>3049</v>
      </c>
      <c r="B766" s="53" t="s">
        <v>3469</v>
      </c>
      <c r="C766" s="53" t="s">
        <v>3087</v>
      </c>
      <c r="D766" s="53" t="str">
        <f>Tabla15[[#This Row],[cedula]]&amp;Tabla15[[#This Row],[prog]]&amp;LEFT(Tabla15[[#This Row],[tipo]],3)</f>
        <v>0011173836511FIJ</v>
      </c>
      <c r="E766" s="53" t="s">
        <v>3468</v>
      </c>
      <c r="F766" s="53" t="s">
        <v>434</v>
      </c>
      <c r="G766" s="53" t="str">
        <f>_xlfn.XLOOKUP(Tabla15[[#This Row],[cedula]],Tabla8[Numero Documento],Tabla8[Lugar Designado])</f>
        <v>DIRECCION GENERAL DE MUSEOS</v>
      </c>
      <c r="H766" s="53" t="s">
        <v>11</v>
      </c>
      <c r="I766" s="62"/>
      <c r="J766" s="53" t="str">
        <f>_xlfn.XLOOKUP(Tabla15[[#This Row],[cargo]],Tabla612[CARGO],Tabla612[CATEGORIA DEL SERVIDOR],"FIJO")</f>
        <v>FIJO</v>
      </c>
      <c r="K766" s="53" t="str">
        <f>IF(ISTEXT(Tabla15[[#This Row],[CARRERA]]),Tabla15[[#This Row],[CARRERA]],Tabla15[[#This Row],[STATUS]])</f>
        <v>FIJO</v>
      </c>
      <c r="L766" s="63">
        <v>25000</v>
      </c>
      <c r="M766" s="67">
        <v>0</v>
      </c>
      <c r="N766" s="63">
        <v>760</v>
      </c>
      <c r="O766" s="63">
        <v>717.5</v>
      </c>
      <c r="P766" s="29">
        <f>ROUND(Tabla15[[#This Row],[sbruto]]-Tabla15[[#This Row],[sneto]]-Tabla15[[#This Row],[ISR]]-Tabla15[[#This Row],[SFS]]-Tabla15[[#This Row],[AFP]],2)</f>
        <v>25</v>
      </c>
      <c r="Q766" s="63">
        <v>23497.5</v>
      </c>
      <c r="R766" s="53" t="str">
        <f>_xlfn.XLOOKUP(Tabla15[[#This Row],[cedula]],Tabla8[Numero Documento],Tabla8[Gen])</f>
        <v>M</v>
      </c>
      <c r="S766" s="53" t="str">
        <f>_xlfn.XLOOKUP(Tabla15[[#This Row],[cedula]],Tabla8[Numero Documento],Tabla8[Lugar Designado Codigo])</f>
        <v>01.83.03.04</v>
      </c>
    </row>
    <row r="767" spans="1:19">
      <c r="A767" s="53" t="s">
        <v>3049</v>
      </c>
      <c r="B767" s="53" t="s">
        <v>2313</v>
      </c>
      <c r="C767" s="53" t="s">
        <v>3087</v>
      </c>
      <c r="D767" s="53" t="str">
        <f>Tabla15[[#This Row],[cedula]]&amp;Tabla15[[#This Row],[prog]]&amp;LEFT(Tabla15[[#This Row],[tipo]],3)</f>
        <v>0011634110811FIJ</v>
      </c>
      <c r="E767" s="53" t="s">
        <v>3338</v>
      </c>
      <c r="F767" s="53" t="s">
        <v>133</v>
      </c>
      <c r="G767" s="53" t="str">
        <f>_xlfn.XLOOKUP(Tabla15[[#This Row],[cedula]],Tabla8[Numero Documento],Tabla8[Lugar Designado])</f>
        <v>DIRECCION GENERAL DE MUSEOS</v>
      </c>
      <c r="H767" s="53" t="s">
        <v>11</v>
      </c>
      <c r="I767" s="62"/>
      <c r="J767" s="53" t="str">
        <f>_xlfn.XLOOKUP(Tabla15[[#This Row],[cargo]],Tabla612[CARGO],Tabla612[CATEGORIA DEL SERVIDOR],"FIJO")</f>
        <v>ESTATUTO SIMPLIFICADO</v>
      </c>
      <c r="K767" s="53" t="str">
        <f>IF(ISTEXT(Tabla15[[#This Row],[CARRERA]]),Tabla15[[#This Row],[CARRERA]],Tabla15[[#This Row],[STATUS]])</f>
        <v>ESTATUTO SIMPLIFICADO</v>
      </c>
      <c r="L767" s="63">
        <v>25000</v>
      </c>
      <c r="M767" s="67">
        <v>0</v>
      </c>
      <c r="N767" s="63">
        <v>760</v>
      </c>
      <c r="O767" s="63">
        <v>717.5</v>
      </c>
      <c r="P767" s="29">
        <f>ROUND(Tabla15[[#This Row],[sbruto]]-Tabla15[[#This Row],[sneto]]-Tabla15[[#This Row],[ISR]]-Tabla15[[#This Row],[SFS]]-Tabla15[[#This Row],[AFP]],2)</f>
        <v>1271</v>
      </c>
      <c r="Q767" s="63">
        <v>22251.5</v>
      </c>
      <c r="R767" s="53" t="str">
        <f>_xlfn.XLOOKUP(Tabla15[[#This Row],[cedula]],Tabla8[Numero Documento],Tabla8[Gen])</f>
        <v>M</v>
      </c>
      <c r="S767" s="53" t="str">
        <f>_xlfn.XLOOKUP(Tabla15[[#This Row],[cedula]],Tabla8[Numero Documento],Tabla8[Lugar Designado Codigo])</f>
        <v>01.83.03.04</v>
      </c>
    </row>
    <row r="768" spans="1:19">
      <c r="A768" s="53" t="s">
        <v>3049</v>
      </c>
      <c r="B768" s="53" t="s">
        <v>2314</v>
      </c>
      <c r="C768" s="53" t="s">
        <v>3087</v>
      </c>
      <c r="D768" s="53" t="str">
        <f>Tabla15[[#This Row],[cedula]]&amp;Tabla15[[#This Row],[prog]]&amp;LEFT(Tabla15[[#This Row],[tipo]],3)</f>
        <v>0011281599811FIJ</v>
      </c>
      <c r="E768" s="53" t="s">
        <v>377</v>
      </c>
      <c r="F768" s="53" t="s">
        <v>346</v>
      </c>
      <c r="G768" s="53" t="str">
        <f>_xlfn.XLOOKUP(Tabla15[[#This Row],[cedula]],Tabla8[Numero Documento],Tabla8[Lugar Designado])</f>
        <v>DIRECCION GENERAL DE MUSEOS</v>
      </c>
      <c r="H768" s="53" t="s">
        <v>11</v>
      </c>
      <c r="I768" s="62"/>
      <c r="J768" s="53" t="str">
        <f>_xlfn.XLOOKUP(Tabla15[[#This Row],[cargo]],Tabla612[CARGO],Tabla612[CATEGORIA DEL SERVIDOR],"FIJO")</f>
        <v>FIJO</v>
      </c>
      <c r="K768" s="53" t="str">
        <f>IF(ISTEXT(Tabla15[[#This Row],[CARRERA]]),Tabla15[[#This Row],[CARRERA]],Tabla15[[#This Row],[STATUS]])</f>
        <v>FIJO</v>
      </c>
      <c r="L768" s="63">
        <v>25000</v>
      </c>
      <c r="M768" s="67">
        <v>0</v>
      </c>
      <c r="N768" s="63">
        <v>760</v>
      </c>
      <c r="O768" s="63">
        <v>717.5</v>
      </c>
      <c r="P768" s="29">
        <f>ROUND(Tabla15[[#This Row],[sbruto]]-Tabla15[[#This Row],[sneto]]-Tabla15[[#This Row],[ISR]]-Tabla15[[#This Row],[SFS]]-Tabla15[[#This Row],[AFP]],2)</f>
        <v>325</v>
      </c>
      <c r="Q768" s="63">
        <v>23197.5</v>
      </c>
      <c r="R768" s="53" t="str">
        <f>_xlfn.XLOOKUP(Tabla15[[#This Row],[cedula]],Tabla8[Numero Documento],Tabla8[Gen])</f>
        <v>M</v>
      </c>
      <c r="S768" s="53" t="str">
        <f>_xlfn.XLOOKUP(Tabla15[[#This Row],[cedula]],Tabla8[Numero Documento],Tabla8[Lugar Designado Codigo])</f>
        <v>01.83.03.04</v>
      </c>
    </row>
    <row r="769" spans="1:19">
      <c r="A769" s="53" t="s">
        <v>3049</v>
      </c>
      <c r="B769" s="53" t="s">
        <v>3473</v>
      </c>
      <c r="C769" s="53" t="s">
        <v>3087</v>
      </c>
      <c r="D769" s="53" t="str">
        <f>Tabla15[[#This Row],[cedula]]&amp;Tabla15[[#This Row],[prog]]&amp;LEFT(Tabla15[[#This Row],[tipo]],3)</f>
        <v>0010462844111FIJ</v>
      </c>
      <c r="E769" s="53" t="s">
        <v>3472</v>
      </c>
      <c r="F769" s="53" t="s">
        <v>434</v>
      </c>
      <c r="G769" s="53" t="str">
        <f>_xlfn.XLOOKUP(Tabla15[[#This Row],[cedula]],Tabla8[Numero Documento],Tabla8[Lugar Designado])</f>
        <v>DIRECCION GENERAL DE MUSEOS</v>
      </c>
      <c r="H769" s="53" t="s">
        <v>11</v>
      </c>
      <c r="I769" s="62"/>
      <c r="J769" s="53" t="str">
        <f>_xlfn.XLOOKUP(Tabla15[[#This Row],[cargo]],Tabla612[CARGO],Tabla612[CATEGORIA DEL SERVIDOR],"FIJO")</f>
        <v>FIJO</v>
      </c>
      <c r="K769" s="53" t="str">
        <f>IF(ISTEXT(Tabla15[[#This Row],[CARRERA]]),Tabla15[[#This Row],[CARRERA]],Tabla15[[#This Row],[STATUS]])</f>
        <v>FIJO</v>
      </c>
      <c r="L769" s="63">
        <v>25000</v>
      </c>
      <c r="M769" s="67">
        <v>0</v>
      </c>
      <c r="N769" s="63">
        <v>760</v>
      </c>
      <c r="O769" s="63">
        <v>717.5</v>
      </c>
      <c r="P769" s="29">
        <f>ROUND(Tabla15[[#This Row],[sbruto]]-Tabla15[[#This Row],[sneto]]-Tabla15[[#This Row],[ISR]]-Tabla15[[#This Row],[SFS]]-Tabla15[[#This Row],[AFP]],2)</f>
        <v>25</v>
      </c>
      <c r="Q769" s="63">
        <v>23497.5</v>
      </c>
      <c r="R769" s="53" t="str">
        <f>_xlfn.XLOOKUP(Tabla15[[#This Row],[cedula]],Tabla8[Numero Documento],Tabla8[Gen])</f>
        <v>M</v>
      </c>
      <c r="S769" s="53" t="str">
        <f>_xlfn.XLOOKUP(Tabla15[[#This Row],[cedula]],Tabla8[Numero Documento],Tabla8[Lugar Designado Codigo])</f>
        <v>01.83.03.04</v>
      </c>
    </row>
    <row r="770" spans="1:19">
      <c r="A770" s="53" t="s">
        <v>3049</v>
      </c>
      <c r="B770" s="53" t="s">
        <v>2319</v>
      </c>
      <c r="C770" s="53" t="s">
        <v>3087</v>
      </c>
      <c r="D770" s="53" t="str">
        <f>Tabla15[[#This Row],[cedula]]&amp;Tabla15[[#This Row],[prog]]&amp;LEFT(Tabla15[[#This Row],[tipo]],3)</f>
        <v>0590016303011FIJ</v>
      </c>
      <c r="E770" s="53" t="s">
        <v>1035</v>
      </c>
      <c r="F770" s="53" t="s">
        <v>210</v>
      </c>
      <c r="G770" s="53" t="str">
        <f>_xlfn.XLOOKUP(Tabla15[[#This Row],[cedula]],Tabla8[Numero Documento],Tabla8[Lugar Designado])</f>
        <v>DIRECCION GENERAL DE MUSEOS</v>
      </c>
      <c r="H770" s="53" t="s">
        <v>11</v>
      </c>
      <c r="I770" s="62"/>
      <c r="J770" s="53" t="str">
        <f>_xlfn.XLOOKUP(Tabla15[[#This Row],[cargo]],Tabla612[CARGO],Tabla612[CATEGORIA DEL SERVIDOR],"FIJO")</f>
        <v>FIJO</v>
      </c>
      <c r="K770" s="53" t="str">
        <f>IF(ISTEXT(Tabla15[[#This Row],[CARRERA]]),Tabla15[[#This Row],[CARRERA]],Tabla15[[#This Row],[STATUS]])</f>
        <v>FIJO</v>
      </c>
      <c r="L770" s="63">
        <v>25000</v>
      </c>
      <c r="M770" s="67">
        <v>0</v>
      </c>
      <c r="N770" s="63">
        <v>760</v>
      </c>
      <c r="O770" s="63">
        <v>717.5</v>
      </c>
      <c r="P770" s="29">
        <f>ROUND(Tabla15[[#This Row],[sbruto]]-Tabla15[[#This Row],[sneto]]-Tabla15[[#This Row],[ISR]]-Tabla15[[#This Row],[SFS]]-Tabla15[[#This Row],[AFP]],2)</f>
        <v>25</v>
      </c>
      <c r="Q770" s="63">
        <v>23497.5</v>
      </c>
      <c r="R770" s="53" t="str">
        <f>_xlfn.XLOOKUP(Tabla15[[#This Row],[cedula]],Tabla8[Numero Documento],Tabla8[Gen])</f>
        <v>F</v>
      </c>
      <c r="S770" s="53" t="str">
        <f>_xlfn.XLOOKUP(Tabla15[[#This Row],[cedula]],Tabla8[Numero Documento],Tabla8[Lugar Designado Codigo])</f>
        <v>01.83.03.04</v>
      </c>
    </row>
    <row r="771" spans="1:19">
      <c r="A771" s="53" t="s">
        <v>3049</v>
      </c>
      <c r="B771" s="53" t="s">
        <v>2320</v>
      </c>
      <c r="C771" s="53" t="s">
        <v>3087</v>
      </c>
      <c r="D771" s="53" t="str">
        <f>Tabla15[[#This Row],[cedula]]&amp;Tabla15[[#This Row],[prog]]&amp;LEFT(Tabla15[[#This Row],[tipo]],3)</f>
        <v>4022976886211FIJ</v>
      </c>
      <c r="E771" s="53" t="s">
        <v>1833</v>
      </c>
      <c r="F771" s="53" t="s">
        <v>55</v>
      </c>
      <c r="G771" s="53" t="str">
        <f>_xlfn.XLOOKUP(Tabla15[[#This Row],[cedula]],Tabla8[Numero Documento],Tabla8[Lugar Designado])</f>
        <v>DIRECCION GENERAL DE MUSEOS</v>
      </c>
      <c r="H771" s="53" t="s">
        <v>11</v>
      </c>
      <c r="I771" s="62"/>
      <c r="J771" s="53" t="str">
        <f>_xlfn.XLOOKUP(Tabla15[[#This Row],[cargo]],Tabla612[CARGO],Tabla612[CATEGORIA DEL SERVIDOR],"FIJO")</f>
        <v>FIJO</v>
      </c>
      <c r="K771" s="53" t="str">
        <f>IF(ISTEXT(Tabla15[[#This Row],[CARRERA]]),Tabla15[[#This Row],[CARRERA]],Tabla15[[#This Row],[STATUS]])</f>
        <v>FIJO</v>
      </c>
      <c r="L771" s="63">
        <v>25000</v>
      </c>
      <c r="M771" s="65">
        <v>0</v>
      </c>
      <c r="N771" s="63">
        <v>760</v>
      </c>
      <c r="O771" s="63">
        <v>717.5</v>
      </c>
      <c r="P771" s="29">
        <f>ROUND(Tabla15[[#This Row],[sbruto]]-Tabla15[[#This Row],[sneto]]-Tabla15[[#This Row],[ISR]]-Tabla15[[#This Row],[SFS]]-Tabla15[[#This Row],[AFP]],2)</f>
        <v>10071</v>
      </c>
      <c r="Q771" s="63">
        <v>13451.5</v>
      </c>
      <c r="R771" s="53" t="str">
        <f>_xlfn.XLOOKUP(Tabla15[[#This Row],[cedula]],Tabla8[Numero Documento],Tabla8[Gen])</f>
        <v>F</v>
      </c>
      <c r="S771" s="53" t="str">
        <f>_xlfn.XLOOKUP(Tabla15[[#This Row],[cedula]],Tabla8[Numero Documento],Tabla8[Lugar Designado Codigo])</f>
        <v>01.83.03.04</v>
      </c>
    </row>
    <row r="772" spans="1:19">
      <c r="A772" s="53" t="s">
        <v>3049</v>
      </c>
      <c r="B772" s="53" t="s">
        <v>3369</v>
      </c>
      <c r="C772" s="53" t="s">
        <v>3087</v>
      </c>
      <c r="D772" s="53" t="str">
        <f>Tabla15[[#This Row],[cedula]]&amp;Tabla15[[#This Row],[prog]]&amp;LEFT(Tabla15[[#This Row],[tipo]],3)</f>
        <v>4022132465611FIJ</v>
      </c>
      <c r="E772" s="53" t="s">
        <v>3368</v>
      </c>
      <c r="F772" s="53" t="s">
        <v>381</v>
      </c>
      <c r="G772" s="53" t="str">
        <f>_xlfn.XLOOKUP(Tabla15[[#This Row],[cedula]],Tabla8[Numero Documento],Tabla8[Lugar Designado])</f>
        <v>DIRECCION GENERAL DE MUSEOS</v>
      </c>
      <c r="H772" s="53" t="s">
        <v>11</v>
      </c>
      <c r="I772" s="62"/>
      <c r="J772" s="53" t="str">
        <f>_xlfn.XLOOKUP(Tabla15[[#This Row],[cargo]],Tabla612[CARGO],Tabla612[CATEGORIA DEL SERVIDOR],"FIJO")</f>
        <v>FIJO</v>
      </c>
      <c r="K772" s="53" t="str">
        <f>IF(ISTEXT(Tabla15[[#This Row],[CARRERA]]),Tabla15[[#This Row],[CARRERA]],Tabla15[[#This Row],[STATUS]])</f>
        <v>FIJO</v>
      </c>
      <c r="L772" s="63">
        <v>25000</v>
      </c>
      <c r="M772" s="65">
        <v>0</v>
      </c>
      <c r="N772" s="63">
        <v>760</v>
      </c>
      <c r="O772" s="63">
        <v>717.5</v>
      </c>
      <c r="P772" s="29">
        <f>ROUND(Tabla15[[#This Row],[sbruto]]-Tabla15[[#This Row],[sneto]]-Tabla15[[#This Row],[ISR]]-Tabla15[[#This Row],[SFS]]-Tabla15[[#This Row],[AFP]],2)</f>
        <v>25</v>
      </c>
      <c r="Q772" s="63">
        <v>23497.5</v>
      </c>
      <c r="R772" s="53" t="str">
        <f>_xlfn.XLOOKUP(Tabla15[[#This Row],[cedula]],Tabla8[Numero Documento],Tabla8[Gen])</f>
        <v>F</v>
      </c>
      <c r="S772" s="53" t="str">
        <f>_xlfn.XLOOKUP(Tabla15[[#This Row],[cedula]],Tabla8[Numero Documento],Tabla8[Lugar Designado Codigo])</f>
        <v>01.83.03.04</v>
      </c>
    </row>
    <row r="773" spans="1:19">
      <c r="A773" s="53" t="s">
        <v>3049</v>
      </c>
      <c r="B773" s="53" t="s">
        <v>2327</v>
      </c>
      <c r="C773" s="53" t="s">
        <v>3087</v>
      </c>
      <c r="D773" s="53" t="str">
        <f>Tabla15[[#This Row],[cedula]]&amp;Tabla15[[#This Row],[prog]]&amp;LEFT(Tabla15[[#This Row],[tipo]],3)</f>
        <v>4022083478811FIJ</v>
      </c>
      <c r="E773" s="53" t="s">
        <v>1817</v>
      </c>
      <c r="F773" s="53" t="s">
        <v>381</v>
      </c>
      <c r="G773" s="53" t="str">
        <f>_xlfn.XLOOKUP(Tabla15[[#This Row],[cedula]],Tabla8[Numero Documento],Tabla8[Lugar Designado])</f>
        <v>DIRECCION GENERAL DE MUSEOS</v>
      </c>
      <c r="H773" s="53" t="s">
        <v>11</v>
      </c>
      <c r="I773" s="62"/>
      <c r="J773" s="53" t="str">
        <f>_xlfn.XLOOKUP(Tabla15[[#This Row],[cargo]],Tabla612[CARGO],Tabla612[CATEGORIA DEL SERVIDOR],"FIJO")</f>
        <v>FIJO</v>
      </c>
      <c r="K773" s="53" t="str">
        <f>IF(ISTEXT(Tabla15[[#This Row],[CARRERA]]),Tabla15[[#This Row],[CARRERA]],Tabla15[[#This Row],[STATUS]])</f>
        <v>FIJO</v>
      </c>
      <c r="L773" s="63">
        <v>25000</v>
      </c>
      <c r="M773" s="65">
        <v>0</v>
      </c>
      <c r="N773" s="63">
        <v>760</v>
      </c>
      <c r="O773" s="63">
        <v>717.5</v>
      </c>
      <c r="P773" s="29">
        <f>ROUND(Tabla15[[#This Row],[sbruto]]-Tabla15[[#This Row],[sneto]]-Tabla15[[#This Row],[ISR]]-Tabla15[[#This Row],[SFS]]-Tabla15[[#This Row],[AFP]],2)</f>
        <v>3371</v>
      </c>
      <c r="Q773" s="63">
        <v>20151.5</v>
      </c>
      <c r="R773" s="53" t="str">
        <f>_xlfn.XLOOKUP(Tabla15[[#This Row],[cedula]],Tabla8[Numero Documento],Tabla8[Gen])</f>
        <v>F</v>
      </c>
      <c r="S773" s="53" t="str">
        <f>_xlfn.XLOOKUP(Tabla15[[#This Row],[cedula]],Tabla8[Numero Documento],Tabla8[Lugar Designado Codigo])</f>
        <v>01.83.03.04</v>
      </c>
    </row>
    <row r="774" spans="1:19">
      <c r="A774" s="53" t="s">
        <v>3049</v>
      </c>
      <c r="B774" s="53" t="s">
        <v>3059</v>
      </c>
      <c r="C774" s="53" t="s">
        <v>3087</v>
      </c>
      <c r="D774" s="53" t="str">
        <f>Tabla15[[#This Row],[cedula]]&amp;Tabla15[[#This Row],[prog]]&amp;LEFT(Tabla15[[#This Row],[tipo]],3)</f>
        <v>4021231769311FIJ</v>
      </c>
      <c r="E774" s="53" t="s">
        <v>3073</v>
      </c>
      <c r="F774" s="53" t="s">
        <v>55</v>
      </c>
      <c r="G774" s="53" t="str">
        <f>_xlfn.XLOOKUP(Tabla15[[#This Row],[cedula]],Tabla8[Numero Documento],Tabla8[Lugar Designado])</f>
        <v>DIRECCION GENERAL DE MUSEOS</v>
      </c>
      <c r="H774" s="53" t="s">
        <v>11</v>
      </c>
      <c r="I774" s="62"/>
      <c r="J774" s="53" t="str">
        <f>_xlfn.XLOOKUP(Tabla15[[#This Row],[cargo]],Tabla612[CARGO],Tabla612[CATEGORIA DEL SERVIDOR],"FIJO")</f>
        <v>FIJO</v>
      </c>
      <c r="K774" s="53" t="str">
        <f>IF(ISTEXT(Tabla15[[#This Row],[CARRERA]]),Tabla15[[#This Row],[CARRERA]],Tabla15[[#This Row],[STATUS]])</f>
        <v>FIJO</v>
      </c>
      <c r="L774" s="63">
        <v>25000</v>
      </c>
      <c r="M774" s="67">
        <v>0</v>
      </c>
      <c r="N774" s="63">
        <v>760</v>
      </c>
      <c r="O774" s="63">
        <v>717.5</v>
      </c>
      <c r="P774" s="29">
        <f>ROUND(Tabla15[[#This Row],[sbruto]]-Tabla15[[#This Row],[sneto]]-Tabla15[[#This Row],[ISR]]-Tabla15[[#This Row],[SFS]]-Tabla15[[#This Row],[AFP]],2)</f>
        <v>25</v>
      </c>
      <c r="Q774" s="63">
        <v>23497.5</v>
      </c>
      <c r="R774" s="53" t="str">
        <f>_xlfn.XLOOKUP(Tabla15[[#This Row],[cedula]],Tabla8[Numero Documento],Tabla8[Gen])</f>
        <v>F</v>
      </c>
      <c r="S774" s="53" t="str">
        <f>_xlfn.XLOOKUP(Tabla15[[#This Row],[cedula]],Tabla8[Numero Documento],Tabla8[Lugar Designado Codigo])</f>
        <v>01.83.03.04</v>
      </c>
    </row>
    <row r="775" spans="1:19">
      <c r="A775" s="53" t="s">
        <v>3049</v>
      </c>
      <c r="B775" s="53" t="s">
        <v>2332</v>
      </c>
      <c r="C775" s="53" t="s">
        <v>3087</v>
      </c>
      <c r="D775" s="53" t="str">
        <f>Tabla15[[#This Row],[cedula]]&amp;Tabla15[[#This Row],[prog]]&amp;LEFT(Tabla15[[#This Row],[tipo]],3)</f>
        <v>0011488232711FIJ</v>
      </c>
      <c r="E775" s="53" t="s">
        <v>397</v>
      </c>
      <c r="F775" s="53" t="s">
        <v>398</v>
      </c>
      <c r="G775" s="53" t="str">
        <f>_xlfn.XLOOKUP(Tabla15[[#This Row],[cedula]],Tabla8[Numero Documento],Tabla8[Lugar Designado])</f>
        <v>DIRECCION GENERAL DE MUSEOS</v>
      </c>
      <c r="H775" s="53" t="s">
        <v>11</v>
      </c>
      <c r="I775" s="62"/>
      <c r="J775" s="53" t="str">
        <f>_xlfn.XLOOKUP(Tabla15[[#This Row],[cargo]],Tabla612[CARGO],Tabla612[CATEGORIA DEL SERVIDOR],"FIJO")</f>
        <v>FIJO</v>
      </c>
      <c r="K775" s="53" t="str">
        <f>IF(ISTEXT(Tabla15[[#This Row],[CARRERA]]),Tabla15[[#This Row],[CARRERA]],Tabla15[[#This Row],[STATUS]])</f>
        <v>FIJO</v>
      </c>
      <c r="L775" s="63">
        <v>25000</v>
      </c>
      <c r="M775" s="67">
        <v>0</v>
      </c>
      <c r="N775" s="63">
        <v>760</v>
      </c>
      <c r="O775" s="63">
        <v>717.5</v>
      </c>
      <c r="P775" s="29">
        <f>ROUND(Tabla15[[#This Row],[sbruto]]-Tabla15[[#This Row],[sneto]]-Tabla15[[#This Row],[ISR]]-Tabla15[[#This Row],[SFS]]-Tabla15[[#This Row],[AFP]],2)</f>
        <v>13804.33</v>
      </c>
      <c r="Q775" s="63">
        <v>9718.17</v>
      </c>
      <c r="R775" s="53" t="str">
        <f>_xlfn.XLOOKUP(Tabla15[[#This Row],[cedula]],Tabla8[Numero Documento],Tabla8[Gen])</f>
        <v>M</v>
      </c>
      <c r="S775" s="53" t="str">
        <f>_xlfn.XLOOKUP(Tabla15[[#This Row],[cedula]],Tabla8[Numero Documento],Tabla8[Lugar Designado Codigo])</f>
        <v>01.83.03.04</v>
      </c>
    </row>
    <row r="776" spans="1:19">
      <c r="A776" s="53" t="s">
        <v>3049</v>
      </c>
      <c r="B776" s="53" t="s">
        <v>2334</v>
      </c>
      <c r="C776" s="53" t="s">
        <v>3087</v>
      </c>
      <c r="D776" s="53" t="str">
        <f>Tabla15[[#This Row],[cedula]]&amp;Tabla15[[#This Row],[prog]]&amp;LEFT(Tabla15[[#This Row],[tipo]],3)</f>
        <v>0010003615111FIJ</v>
      </c>
      <c r="E776" s="53" t="s">
        <v>403</v>
      </c>
      <c r="F776" s="53" t="s">
        <v>393</v>
      </c>
      <c r="G776" s="53" t="str">
        <f>_xlfn.XLOOKUP(Tabla15[[#This Row],[cedula]],Tabla8[Numero Documento],Tabla8[Lugar Designado])</f>
        <v>DIRECCION GENERAL DE MUSEOS</v>
      </c>
      <c r="H776" s="53" t="s">
        <v>11</v>
      </c>
      <c r="I776" s="62"/>
      <c r="J776" s="53" t="str">
        <f>_xlfn.XLOOKUP(Tabla15[[#This Row],[cargo]],Tabla612[CARGO],Tabla612[CATEGORIA DEL SERVIDOR],"FIJO")</f>
        <v>FIJO</v>
      </c>
      <c r="K776" s="53" t="str">
        <f>IF(ISTEXT(Tabla15[[#This Row],[CARRERA]]),Tabla15[[#This Row],[CARRERA]],Tabla15[[#This Row],[STATUS]])</f>
        <v>FIJO</v>
      </c>
      <c r="L776" s="63">
        <v>25000</v>
      </c>
      <c r="M776" s="67">
        <v>0</v>
      </c>
      <c r="N776" s="63">
        <v>760</v>
      </c>
      <c r="O776" s="63">
        <v>717.5</v>
      </c>
      <c r="P776" s="29">
        <f>ROUND(Tabla15[[#This Row],[sbruto]]-Tabla15[[#This Row],[sneto]]-Tabla15[[#This Row],[ISR]]-Tabla15[[#This Row],[SFS]]-Tabla15[[#This Row],[AFP]],2)</f>
        <v>2150.73</v>
      </c>
      <c r="Q776" s="63">
        <v>21371.77</v>
      </c>
      <c r="R776" s="53" t="str">
        <f>_xlfn.XLOOKUP(Tabla15[[#This Row],[cedula]],Tabla8[Numero Documento],Tabla8[Gen])</f>
        <v>M</v>
      </c>
      <c r="S776" s="53" t="str">
        <f>_xlfn.XLOOKUP(Tabla15[[#This Row],[cedula]],Tabla8[Numero Documento],Tabla8[Lugar Designado Codigo])</f>
        <v>01.83.03.04</v>
      </c>
    </row>
    <row r="777" spans="1:19">
      <c r="A777" s="53" t="s">
        <v>3049</v>
      </c>
      <c r="B777" s="53" t="s">
        <v>3477</v>
      </c>
      <c r="C777" s="53" t="s">
        <v>3087</v>
      </c>
      <c r="D777" s="53" t="str">
        <f>Tabla15[[#This Row],[cedula]]&amp;Tabla15[[#This Row],[prog]]&amp;LEFT(Tabla15[[#This Row],[tipo]],3)</f>
        <v>4022524128611FIJ</v>
      </c>
      <c r="E777" s="53" t="s">
        <v>3476</v>
      </c>
      <c r="F777" s="53" t="s">
        <v>389</v>
      </c>
      <c r="G777" s="53" t="str">
        <f>_xlfn.XLOOKUP(Tabla15[[#This Row],[cedula]],Tabla8[Numero Documento],Tabla8[Lugar Designado])</f>
        <v>DIRECCION GENERAL DE MUSEOS</v>
      </c>
      <c r="H777" s="53" t="s">
        <v>11</v>
      </c>
      <c r="I777" s="62"/>
      <c r="J777" s="53" t="str">
        <f>_xlfn.XLOOKUP(Tabla15[[#This Row],[cargo]],Tabla612[CARGO],Tabla612[CATEGORIA DEL SERVIDOR],"FIJO")</f>
        <v>FIJO</v>
      </c>
      <c r="K777" s="53" t="str">
        <f>IF(ISTEXT(Tabla15[[#This Row],[CARRERA]]),Tabla15[[#This Row],[CARRERA]],Tabla15[[#This Row],[STATUS]])</f>
        <v>FIJO</v>
      </c>
      <c r="L777" s="63">
        <v>25000</v>
      </c>
      <c r="M777" s="67">
        <v>0</v>
      </c>
      <c r="N777" s="63">
        <v>760</v>
      </c>
      <c r="O777" s="63">
        <v>717.5</v>
      </c>
      <c r="P777" s="29">
        <f>ROUND(Tabla15[[#This Row],[sbruto]]-Tabla15[[#This Row],[sneto]]-Tabla15[[#This Row],[ISR]]-Tabla15[[#This Row],[SFS]]-Tabla15[[#This Row],[AFP]],2)</f>
        <v>25</v>
      </c>
      <c r="Q777" s="63">
        <v>23497.5</v>
      </c>
      <c r="R777" s="53" t="str">
        <f>_xlfn.XLOOKUP(Tabla15[[#This Row],[cedula]],Tabla8[Numero Documento],Tabla8[Gen])</f>
        <v>M</v>
      </c>
      <c r="S777" s="53" t="str">
        <f>_xlfn.XLOOKUP(Tabla15[[#This Row],[cedula]],Tabla8[Numero Documento],Tabla8[Lugar Designado Codigo])</f>
        <v>01.83.03.04</v>
      </c>
    </row>
    <row r="778" spans="1:19">
      <c r="A778" s="53" t="s">
        <v>3049</v>
      </c>
      <c r="B778" s="53" t="s">
        <v>2335</v>
      </c>
      <c r="C778" s="53" t="s">
        <v>3087</v>
      </c>
      <c r="D778" s="53" t="str">
        <f>Tabla15[[#This Row],[cedula]]&amp;Tabla15[[#This Row],[prog]]&amp;LEFT(Tabla15[[#This Row],[tipo]],3)</f>
        <v>0550038586811FIJ</v>
      </c>
      <c r="E778" s="53" t="s">
        <v>404</v>
      </c>
      <c r="F778" s="53" t="s">
        <v>55</v>
      </c>
      <c r="G778" s="53" t="str">
        <f>_xlfn.XLOOKUP(Tabla15[[#This Row],[cedula]],Tabla8[Numero Documento],Tabla8[Lugar Designado])</f>
        <v>DIRECCION GENERAL DE MUSEOS</v>
      </c>
      <c r="H778" s="53" t="s">
        <v>11</v>
      </c>
      <c r="I778" s="62"/>
      <c r="J778" s="53" t="str">
        <f>_xlfn.XLOOKUP(Tabla15[[#This Row],[cargo]],Tabla612[CARGO],Tabla612[CATEGORIA DEL SERVIDOR],"FIJO")</f>
        <v>FIJO</v>
      </c>
      <c r="K778" s="53" t="str">
        <f>IF(ISTEXT(Tabla15[[#This Row],[CARRERA]]),Tabla15[[#This Row],[CARRERA]],Tabla15[[#This Row],[STATUS]])</f>
        <v>FIJO</v>
      </c>
      <c r="L778" s="63">
        <v>25000</v>
      </c>
      <c r="M778" s="66">
        <v>0</v>
      </c>
      <c r="N778" s="63">
        <v>760</v>
      </c>
      <c r="O778" s="63">
        <v>717.5</v>
      </c>
      <c r="P778" s="29">
        <f>ROUND(Tabla15[[#This Row],[sbruto]]-Tabla15[[#This Row],[sneto]]-Tabla15[[#This Row],[ISR]]-Tabla15[[#This Row],[SFS]]-Tabla15[[#This Row],[AFP]],2)</f>
        <v>1021</v>
      </c>
      <c r="Q778" s="63">
        <v>22501.5</v>
      </c>
      <c r="R778" s="53" t="str">
        <f>_xlfn.XLOOKUP(Tabla15[[#This Row],[cedula]],Tabla8[Numero Documento],Tabla8[Gen])</f>
        <v>F</v>
      </c>
      <c r="S778" s="53" t="str">
        <f>_xlfn.XLOOKUP(Tabla15[[#This Row],[cedula]],Tabla8[Numero Documento],Tabla8[Lugar Designado Codigo])</f>
        <v>01.83.03.04</v>
      </c>
    </row>
    <row r="779" spans="1:19">
      <c r="A779" s="53" t="s">
        <v>3049</v>
      </c>
      <c r="B779" s="53" t="s">
        <v>2336</v>
      </c>
      <c r="C779" s="53" t="s">
        <v>3087</v>
      </c>
      <c r="D779" s="53" t="str">
        <f>Tabla15[[#This Row],[cedula]]&amp;Tabla15[[#This Row],[prog]]&amp;LEFT(Tabla15[[#This Row],[tipo]],3)</f>
        <v>0011738736511FIJ</v>
      </c>
      <c r="E779" s="53" t="s">
        <v>405</v>
      </c>
      <c r="F779" s="53" t="s">
        <v>346</v>
      </c>
      <c r="G779" s="53" t="str">
        <f>_xlfn.XLOOKUP(Tabla15[[#This Row],[cedula]],Tabla8[Numero Documento],Tabla8[Lugar Designado])</f>
        <v>DIRECCION GENERAL DE MUSEOS</v>
      </c>
      <c r="H779" s="53" t="s">
        <v>11</v>
      </c>
      <c r="I779" s="62"/>
      <c r="J779" s="53" t="str">
        <f>_xlfn.XLOOKUP(Tabla15[[#This Row],[cargo]],Tabla612[CARGO],Tabla612[CATEGORIA DEL SERVIDOR],"FIJO")</f>
        <v>FIJO</v>
      </c>
      <c r="K779" s="53" t="str">
        <f>IF(ISTEXT(Tabla15[[#This Row],[CARRERA]]),Tabla15[[#This Row],[CARRERA]],Tabla15[[#This Row],[STATUS]])</f>
        <v>FIJO</v>
      </c>
      <c r="L779" s="63">
        <v>25000</v>
      </c>
      <c r="M779" s="65">
        <v>0</v>
      </c>
      <c r="N779" s="63">
        <v>760</v>
      </c>
      <c r="O779" s="63">
        <v>717.5</v>
      </c>
      <c r="P779" s="29">
        <f>ROUND(Tabla15[[#This Row],[sbruto]]-Tabla15[[#This Row],[sneto]]-Tabla15[[#This Row],[ISR]]-Tabla15[[#This Row],[SFS]]-Tabla15[[#This Row],[AFP]],2)</f>
        <v>10417.73</v>
      </c>
      <c r="Q779" s="63">
        <v>13104.77</v>
      </c>
      <c r="R779" s="53" t="str">
        <f>_xlfn.XLOOKUP(Tabla15[[#This Row],[cedula]],Tabla8[Numero Documento],Tabla8[Gen])</f>
        <v>M</v>
      </c>
      <c r="S779" s="53" t="str">
        <f>_xlfn.XLOOKUP(Tabla15[[#This Row],[cedula]],Tabla8[Numero Documento],Tabla8[Lugar Designado Codigo])</f>
        <v>01.83.03.04</v>
      </c>
    </row>
    <row r="780" spans="1:19">
      <c r="A780" s="53" t="s">
        <v>3049</v>
      </c>
      <c r="B780" s="53" t="s">
        <v>2341</v>
      </c>
      <c r="C780" s="53" t="s">
        <v>3087</v>
      </c>
      <c r="D780" s="53" t="str">
        <f>Tabla15[[#This Row],[cedula]]&amp;Tabla15[[#This Row],[prog]]&amp;LEFT(Tabla15[[#This Row],[tipo]],3)</f>
        <v>0011502461411FIJ</v>
      </c>
      <c r="E780" s="53" t="s">
        <v>1036</v>
      </c>
      <c r="F780" s="53" t="s">
        <v>210</v>
      </c>
      <c r="G780" s="53" t="str">
        <f>_xlfn.XLOOKUP(Tabla15[[#This Row],[cedula]],Tabla8[Numero Documento],Tabla8[Lugar Designado])</f>
        <v>DIRECCION GENERAL DE MUSEOS</v>
      </c>
      <c r="H780" s="53" t="s">
        <v>11</v>
      </c>
      <c r="I780" s="62"/>
      <c r="J780" s="53" t="str">
        <f>_xlfn.XLOOKUP(Tabla15[[#This Row],[cargo]],Tabla612[CARGO],Tabla612[CATEGORIA DEL SERVIDOR],"FIJO")</f>
        <v>FIJO</v>
      </c>
      <c r="K780" s="53" t="str">
        <f>IF(ISTEXT(Tabla15[[#This Row],[CARRERA]]),Tabla15[[#This Row],[CARRERA]],Tabla15[[#This Row],[STATUS]])</f>
        <v>FIJO</v>
      </c>
      <c r="L780" s="63">
        <v>25000</v>
      </c>
      <c r="M780" s="67">
        <v>0</v>
      </c>
      <c r="N780" s="63">
        <v>760</v>
      </c>
      <c r="O780" s="63">
        <v>717.5</v>
      </c>
      <c r="P780" s="29">
        <f>ROUND(Tabla15[[#This Row],[sbruto]]-Tabla15[[#This Row],[sneto]]-Tabla15[[#This Row],[ISR]]-Tabla15[[#This Row],[SFS]]-Tabla15[[#This Row],[AFP]],2)</f>
        <v>25</v>
      </c>
      <c r="Q780" s="63">
        <v>23497.5</v>
      </c>
      <c r="R780" s="53" t="str">
        <f>_xlfn.XLOOKUP(Tabla15[[#This Row],[cedula]],Tabla8[Numero Documento],Tabla8[Gen])</f>
        <v>F</v>
      </c>
      <c r="S780" s="53" t="str">
        <f>_xlfn.XLOOKUP(Tabla15[[#This Row],[cedula]],Tabla8[Numero Documento],Tabla8[Lugar Designado Codigo])</f>
        <v>01.83.03.04</v>
      </c>
    </row>
    <row r="781" spans="1:19">
      <c r="A781" s="53" t="s">
        <v>3049</v>
      </c>
      <c r="B781" s="53" t="s">
        <v>2349</v>
      </c>
      <c r="C781" s="53" t="s">
        <v>3087</v>
      </c>
      <c r="D781" s="53" t="str">
        <f>Tabla15[[#This Row],[cedula]]&amp;Tabla15[[#This Row],[prog]]&amp;LEFT(Tabla15[[#This Row],[tipo]],3)</f>
        <v>0011912827011FIJ</v>
      </c>
      <c r="E781" s="53" t="s">
        <v>420</v>
      </c>
      <c r="F781" s="53" t="s">
        <v>210</v>
      </c>
      <c r="G781" s="53" t="str">
        <f>_xlfn.XLOOKUP(Tabla15[[#This Row],[cedula]],Tabla8[Numero Documento],Tabla8[Lugar Designado])</f>
        <v>DIRECCION GENERAL DE MUSEOS</v>
      </c>
      <c r="H781" s="53" t="s">
        <v>11</v>
      </c>
      <c r="I781" s="62"/>
      <c r="J781" s="53" t="str">
        <f>_xlfn.XLOOKUP(Tabla15[[#This Row],[cargo]],Tabla612[CARGO],Tabla612[CATEGORIA DEL SERVIDOR],"FIJO")</f>
        <v>FIJO</v>
      </c>
      <c r="K781" s="53" t="str">
        <f>IF(ISTEXT(Tabla15[[#This Row],[CARRERA]]),Tabla15[[#This Row],[CARRERA]],Tabla15[[#This Row],[STATUS]])</f>
        <v>FIJO</v>
      </c>
      <c r="L781" s="63">
        <v>25000</v>
      </c>
      <c r="M781" s="67">
        <v>0</v>
      </c>
      <c r="N781" s="63">
        <v>760</v>
      </c>
      <c r="O781" s="63">
        <v>717.5</v>
      </c>
      <c r="P781" s="29">
        <f>ROUND(Tabla15[[#This Row],[sbruto]]-Tabla15[[#This Row],[sneto]]-Tabla15[[#This Row],[ISR]]-Tabla15[[#This Row],[SFS]]-Tabla15[[#This Row],[AFP]],2)</f>
        <v>18605.28</v>
      </c>
      <c r="Q781" s="63">
        <v>4917.22</v>
      </c>
      <c r="R781" s="53" t="str">
        <f>_xlfn.XLOOKUP(Tabla15[[#This Row],[cedula]],Tabla8[Numero Documento],Tabla8[Gen])</f>
        <v>M</v>
      </c>
      <c r="S781" s="53" t="str">
        <f>_xlfn.XLOOKUP(Tabla15[[#This Row],[cedula]],Tabla8[Numero Documento],Tabla8[Lugar Designado Codigo])</f>
        <v>01.83.03.04</v>
      </c>
    </row>
    <row r="782" spans="1:19">
      <c r="A782" s="53" t="s">
        <v>3049</v>
      </c>
      <c r="B782" s="53" t="s">
        <v>2364</v>
      </c>
      <c r="C782" s="53" t="s">
        <v>3087</v>
      </c>
      <c r="D782" s="53" t="str">
        <f>Tabla15[[#This Row],[cedula]]&amp;Tabla15[[#This Row],[prog]]&amp;LEFT(Tabla15[[#This Row],[tipo]],3)</f>
        <v>4021483536111FIJ</v>
      </c>
      <c r="E782" s="53" t="s">
        <v>1932</v>
      </c>
      <c r="F782" s="53" t="s">
        <v>381</v>
      </c>
      <c r="G782" s="53" t="str">
        <f>_xlfn.XLOOKUP(Tabla15[[#This Row],[cedula]],Tabla8[Numero Documento],Tabla8[Lugar Designado])</f>
        <v>DIRECCION GENERAL DE MUSEOS</v>
      </c>
      <c r="H782" s="53" t="s">
        <v>11</v>
      </c>
      <c r="I782" s="62"/>
      <c r="J782" s="53" t="str">
        <f>_xlfn.XLOOKUP(Tabla15[[#This Row],[cargo]],Tabla612[CARGO],Tabla612[CATEGORIA DEL SERVIDOR],"FIJO")</f>
        <v>FIJO</v>
      </c>
      <c r="K782" s="53" t="str">
        <f>IF(ISTEXT(Tabla15[[#This Row],[CARRERA]]),Tabla15[[#This Row],[CARRERA]],Tabla15[[#This Row],[STATUS]])</f>
        <v>FIJO</v>
      </c>
      <c r="L782" s="63">
        <v>25000</v>
      </c>
      <c r="M782" s="67">
        <v>0</v>
      </c>
      <c r="N782" s="63">
        <v>760</v>
      </c>
      <c r="O782" s="63">
        <v>717.5</v>
      </c>
      <c r="P782" s="29">
        <f>ROUND(Tabla15[[#This Row],[sbruto]]-Tabla15[[#This Row],[sneto]]-Tabla15[[#This Row],[ISR]]-Tabla15[[#This Row],[SFS]]-Tabla15[[#This Row],[AFP]],2)</f>
        <v>25</v>
      </c>
      <c r="Q782" s="63">
        <v>23497.5</v>
      </c>
      <c r="R782" s="53" t="str">
        <f>_xlfn.XLOOKUP(Tabla15[[#This Row],[cedula]],Tabla8[Numero Documento],Tabla8[Gen])</f>
        <v>F</v>
      </c>
      <c r="S782" s="53" t="str">
        <f>_xlfn.XLOOKUP(Tabla15[[#This Row],[cedula]],Tabla8[Numero Documento],Tabla8[Lugar Designado Codigo])</f>
        <v>01.83.03.04</v>
      </c>
    </row>
    <row r="783" spans="1:19">
      <c r="A783" s="53" t="s">
        <v>3049</v>
      </c>
      <c r="B783" s="53" t="s">
        <v>2370</v>
      </c>
      <c r="C783" s="53" t="s">
        <v>3087</v>
      </c>
      <c r="D783" s="53" t="str">
        <f>Tabla15[[#This Row],[cedula]]&amp;Tabla15[[#This Row],[prog]]&amp;LEFT(Tabla15[[#This Row],[tipo]],3)</f>
        <v>4023218433911FIJ</v>
      </c>
      <c r="E783" s="53" t="s">
        <v>1151</v>
      </c>
      <c r="F783" s="53" t="s">
        <v>210</v>
      </c>
      <c r="G783" s="53" t="str">
        <f>_xlfn.XLOOKUP(Tabla15[[#This Row],[cedula]],Tabla8[Numero Documento],Tabla8[Lugar Designado])</f>
        <v>DIRECCION GENERAL DE MUSEOS</v>
      </c>
      <c r="H783" s="53" t="s">
        <v>11</v>
      </c>
      <c r="I783" s="62"/>
      <c r="J783" s="53" t="str">
        <f>_xlfn.XLOOKUP(Tabla15[[#This Row],[cargo]],Tabla612[CARGO],Tabla612[CATEGORIA DEL SERVIDOR],"FIJO")</f>
        <v>FIJO</v>
      </c>
      <c r="K783" s="53" t="str">
        <f>IF(ISTEXT(Tabla15[[#This Row],[CARRERA]]),Tabla15[[#This Row],[CARRERA]],Tabla15[[#This Row],[STATUS]])</f>
        <v>FIJO</v>
      </c>
      <c r="L783" s="63">
        <v>25000</v>
      </c>
      <c r="M783" s="67">
        <v>0</v>
      </c>
      <c r="N783" s="63">
        <v>760</v>
      </c>
      <c r="O783" s="63">
        <v>717.5</v>
      </c>
      <c r="P783" s="29">
        <f>ROUND(Tabla15[[#This Row],[sbruto]]-Tabla15[[#This Row],[sneto]]-Tabla15[[#This Row],[ISR]]-Tabla15[[#This Row],[SFS]]-Tabla15[[#This Row],[AFP]],2)</f>
        <v>25</v>
      </c>
      <c r="Q783" s="63">
        <v>23497.5</v>
      </c>
      <c r="R783" s="53" t="str">
        <f>_xlfn.XLOOKUP(Tabla15[[#This Row],[cedula]],Tabla8[Numero Documento],Tabla8[Gen])</f>
        <v>F</v>
      </c>
      <c r="S783" s="53" t="str">
        <f>_xlfn.XLOOKUP(Tabla15[[#This Row],[cedula]],Tabla8[Numero Documento],Tabla8[Lugar Designado Codigo])</f>
        <v>01.83.03.04</v>
      </c>
    </row>
    <row r="784" spans="1:19">
      <c r="A784" s="53" t="s">
        <v>3049</v>
      </c>
      <c r="B784" s="53" t="s">
        <v>2372</v>
      </c>
      <c r="C784" s="53" t="s">
        <v>3087</v>
      </c>
      <c r="D784" s="53" t="str">
        <f>Tabla15[[#This Row],[cedula]]&amp;Tabla15[[#This Row],[prog]]&amp;LEFT(Tabla15[[#This Row],[tipo]],3)</f>
        <v>0011922674411FIJ</v>
      </c>
      <c r="E784" s="53" t="s">
        <v>1206</v>
      </c>
      <c r="F784" s="53" t="s">
        <v>210</v>
      </c>
      <c r="G784" s="53" t="str">
        <f>_xlfn.XLOOKUP(Tabla15[[#This Row],[cedula]],Tabla8[Numero Documento],Tabla8[Lugar Designado])</f>
        <v>DIRECCION GENERAL DE MUSEOS</v>
      </c>
      <c r="H784" s="53" t="s">
        <v>11</v>
      </c>
      <c r="I784" s="62"/>
      <c r="J784" s="53" t="str">
        <f>_xlfn.XLOOKUP(Tabla15[[#This Row],[cargo]],Tabla612[CARGO],Tabla612[CATEGORIA DEL SERVIDOR],"FIJO")</f>
        <v>FIJO</v>
      </c>
      <c r="K784" s="53" t="str">
        <f>IF(ISTEXT(Tabla15[[#This Row],[CARRERA]]),Tabla15[[#This Row],[CARRERA]],Tabla15[[#This Row],[STATUS]])</f>
        <v>FIJO</v>
      </c>
      <c r="L784" s="63">
        <v>25000</v>
      </c>
      <c r="M784" s="67">
        <v>0</v>
      </c>
      <c r="N784" s="63">
        <v>760</v>
      </c>
      <c r="O784" s="63">
        <v>717.5</v>
      </c>
      <c r="P784" s="29">
        <f>ROUND(Tabla15[[#This Row],[sbruto]]-Tabla15[[#This Row],[sneto]]-Tabla15[[#This Row],[ISR]]-Tabla15[[#This Row],[SFS]]-Tabla15[[#This Row],[AFP]],2)</f>
        <v>25</v>
      </c>
      <c r="Q784" s="63">
        <v>23497.5</v>
      </c>
      <c r="R784" s="53" t="str">
        <f>_xlfn.XLOOKUP(Tabla15[[#This Row],[cedula]],Tabla8[Numero Documento],Tabla8[Gen])</f>
        <v>M</v>
      </c>
      <c r="S784" s="53" t="str">
        <f>_xlfn.XLOOKUP(Tabla15[[#This Row],[cedula]],Tabla8[Numero Documento],Tabla8[Lugar Designado Codigo])</f>
        <v>01.83.03.04</v>
      </c>
    </row>
    <row r="785" spans="1:19">
      <c r="A785" s="53" t="s">
        <v>3049</v>
      </c>
      <c r="B785" s="53" t="s">
        <v>3091</v>
      </c>
      <c r="C785" s="53" t="s">
        <v>3087</v>
      </c>
      <c r="D785" s="53" t="str">
        <f>Tabla15[[#This Row],[cedula]]&amp;Tabla15[[#This Row],[prog]]&amp;LEFT(Tabla15[[#This Row],[tipo]],3)</f>
        <v>0011078945011FIJ</v>
      </c>
      <c r="E785" s="53" t="s">
        <v>3090</v>
      </c>
      <c r="F785" s="53" t="s">
        <v>251</v>
      </c>
      <c r="G785" s="53" t="str">
        <f>_xlfn.XLOOKUP(Tabla15[[#This Row],[cedula]],Tabla8[Numero Documento],Tabla8[Lugar Designado])</f>
        <v>DIRECCION GENERAL DE MUSEOS</v>
      </c>
      <c r="H785" s="53" t="s">
        <v>11</v>
      </c>
      <c r="I785" s="62"/>
      <c r="J785" s="53" t="str">
        <f>_xlfn.XLOOKUP(Tabla15[[#This Row],[cargo]],Tabla612[CARGO],Tabla612[CATEGORIA DEL SERVIDOR],"FIJO")</f>
        <v>FIJO</v>
      </c>
      <c r="K785" s="53" t="str">
        <f>IF(ISTEXT(Tabla15[[#This Row],[CARRERA]]),Tabla15[[#This Row],[CARRERA]],Tabla15[[#This Row],[STATUS]])</f>
        <v>FIJO</v>
      </c>
      <c r="L785" s="63">
        <v>25000</v>
      </c>
      <c r="M785" s="65">
        <v>0</v>
      </c>
      <c r="N785" s="63">
        <v>760</v>
      </c>
      <c r="O785" s="63">
        <v>717.5</v>
      </c>
      <c r="P785" s="29">
        <f>ROUND(Tabla15[[#This Row],[sbruto]]-Tabla15[[#This Row],[sneto]]-Tabla15[[#This Row],[ISR]]-Tabla15[[#This Row],[SFS]]-Tabla15[[#This Row],[AFP]],2)</f>
        <v>2571</v>
      </c>
      <c r="Q785" s="63">
        <v>20951.5</v>
      </c>
      <c r="R785" s="53" t="str">
        <f>_xlfn.XLOOKUP(Tabla15[[#This Row],[cedula]],Tabla8[Numero Documento],Tabla8[Gen])</f>
        <v>F</v>
      </c>
      <c r="S785" s="53" t="str">
        <f>_xlfn.XLOOKUP(Tabla15[[#This Row],[cedula]],Tabla8[Numero Documento],Tabla8[Lugar Designado Codigo])</f>
        <v>01.83.03.04</v>
      </c>
    </row>
    <row r="786" spans="1:19">
      <c r="A786" s="53" t="s">
        <v>3049</v>
      </c>
      <c r="B786" s="53" t="s">
        <v>2382</v>
      </c>
      <c r="C786" s="53" t="s">
        <v>3087</v>
      </c>
      <c r="D786" s="53" t="str">
        <f>Tabla15[[#This Row],[cedula]]&amp;Tabla15[[#This Row],[prog]]&amp;LEFT(Tabla15[[#This Row],[tipo]],3)</f>
        <v>0011904552411FIJ</v>
      </c>
      <c r="E786" s="53" t="s">
        <v>448</v>
      </c>
      <c r="F786" s="53" t="s">
        <v>346</v>
      </c>
      <c r="G786" s="53" t="str">
        <f>_xlfn.XLOOKUP(Tabla15[[#This Row],[cedula]],Tabla8[Numero Documento],Tabla8[Lugar Designado])</f>
        <v>DIRECCION GENERAL DE MUSEOS</v>
      </c>
      <c r="H786" s="53" t="s">
        <v>11</v>
      </c>
      <c r="I786" s="62"/>
      <c r="J786" s="53" t="str">
        <f>_xlfn.XLOOKUP(Tabla15[[#This Row],[cargo]],Tabla612[CARGO],Tabla612[CATEGORIA DEL SERVIDOR],"FIJO")</f>
        <v>FIJO</v>
      </c>
      <c r="K786" s="53" t="str">
        <f>IF(ISTEXT(Tabla15[[#This Row],[CARRERA]]),Tabla15[[#This Row],[CARRERA]],Tabla15[[#This Row],[STATUS]])</f>
        <v>FIJO</v>
      </c>
      <c r="L786" s="63">
        <v>25000</v>
      </c>
      <c r="M786" s="65">
        <v>0</v>
      </c>
      <c r="N786" s="63">
        <v>760</v>
      </c>
      <c r="O786" s="63">
        <v>717.5</v>
      </c>
      <c r="P786" s="29">
        <f>ROUND(Tabla15[[#This Row],[sbruto]]-Tabla15[[#This Row],[sneto]]-Tabla15[[#This Row],[ISR]]-Tabla15[[#This Row],[SFS]]-Tabla15[[#This Row],[AFP]],2)</f>
        <v>2413</v>
      </c>
      <c r="Q786" s="63">
        <v>21109.5</v>
      </c>
      <c r="R786" s="53" t="str">
        <f>_xlfn.XLOOKUP(Tabla15[[#This Row],[cedula]],Tabla8[Numero Documento],Tabla8[Gen])</f>
        <v>F</v>
      </c>
      <c r="S786" s="53" t="str">
        <f>_xlfn.XLOOKUP(Tabla15[[#This Row],[cedula]],Tabla8[Numero Documento],Tabla8[Lugar Designado Codigo])</f>
        <v>01.83.03.04</v>
      </c>
    </row>
    <row r="787" spans="1:19">
      <c r="A787" s="53" t="s">
        <v>3049</v>
      </c>
      <c r="B787" s="53" t="s">
        <v>2383</v>
      </c>
      <c r="C787" s="53" t="s">
        <v>3087</v>
      </c>
      <c r="D787" s="53" t="str">
        <f>Tabla15[[#This Row],[cedula]]&amp;Tabla15[[#This Row],[prog]]&amp;LEFT(Tabla15[[#This Row],[tipo]],3)</f>
        <v>4021911691611FIJ</v>
      </c>
      <c r="E787" s="53" t="s">
        <v>1205</v>
      </c>
      <c r="F787" s="53" t="s">
        <v>210</v>
      </c>
      <c r="G787" s="53" t="str">
        <f>_xlfn.XLOOKUP(Tabla15[[#This Row],[cedula]],Tabla8[Numero Documento],Tabla8[Lugar Designado])</f>
        <v>DIRECCION GENERAL DE MUSEOS</v>
      </c>
      <c r="H787" s="53" t="s">
        <v>11</v>
      </c>
      <c r="I787" s="62"/>
      <c r="J787" s="53" t="str">
        <f>_xlfn.XLOOKUP(Tabla15[[#This Row],[cargo]],Tabla612[CARGO],Tabla612[CATEGORIA DEL SERVIDOR],"FIJO")</f>
        <v>FIJO</v>
      </c>
      <c r="K787" s="53" t="str">
        <f>IF(ISTEXT(Tabla15[[#This Row],[CARRERA]]),Tabla15[[#This Row],[CARRERA]],Tabla15[[#This Row],[STATUS]])</f>
        <v>FIJO</v>
      </c>
      <c r="L787" s="63">
        <v>25000</v>
      </c>
      <c r="M787" s="66">
        <v>0</v>
      </c>
      <c r="N787" s="63">
        <v>760</v>
      </c>
      <c r="O787" s="63">
        <v>717.5</v>
      </c>
      <c r="P787" s="29">
        <f>ROUND(Tabla15[[#This Row],[sbruto]]-Tabla15[[#This Row],[sneto]]-Tabla15[[#This Row],[ISR]]-Tabla15[[#This Row],[SFS]]-Tabla15[[#This Row],[AFP]],2)</f>
        <v>25</v>
      </c>
      <c r="Q787" s="63">
        <v>23497.5</v>
      </c>
      <c r="R787" s="53" t="str">
        <f>_xlfn.XLOOKUP(Tabla15[[#This Row],[cedula]],Tabla8[Numero Documento],Tabla8[Gen])</f>
        <v>F</v>
      </c>
      <c r="S787" s="53" t="str">
        <f>_xlfn.XLOOKUP(Tabla15[[#This Row],[cedula]],Tabla8[Numero Documento],Tabla8[Lugar Designado Codigo])</f>
        <v>01.83.03.04</v>
      </c>
    </row>
    <row r="788" spans="1:19">
      <c r="A788" s="53" t="s">
        <v>3049</v>
      </c>
      <c r="B788" s="53" t="s">
        <v>2385</v>
      </c>
      <c r="C788" s="53" t="s">
        <v>3087</v>
      </c>
      <c r="D788" s="53" t="str">
        <f>Tabla15[[#This Row],[cedula]]&amp;Tabla15[[#This Row],[prog]]&amp;LEFT(Tabla15[[#This Row],[tipo]],3)</f>
        <v>4020900797611FIJ</v>
      </c>
      <c r="E788" s="53" t="s">
        <v>1038</v>
      </c>
      <c r="F788" s="53" t="s">
        <v>210</v>
      </c>
      <c r="G788" s="53" t="str">
        <f>_xlfn.XLOOKUP(Tabla15[[#This Row],[cedula]],Tabla8[Numero Documento],Tabla8[Lugar Designado])</f>
        <v>DIRECCION GENERAL DE MUSEOS</v>
      </c>
      <c r="H788" s="53" t="s">
        <v>11</v>
      </c>
      <c r="I788" s="62"/>
      <c r="J788" s="53" t="str">
        <f>_xlfn.XLOOKUP(Tabla15[[#This Row],[cargo]],Tabla612[CARGO],Tabla612[CATEGORIA DEL SERVIDOR],"FIJO")</f>
        <v>FIJO</v>
      </c>
      <c r="K788" s="53" t="str">
        <f>IF(ISTEXT(Tabla15[[#This Row],[CARRERA]]),Tabla15[[#This Row],[CARRERA]],Tabla15[[#This Row],[STATUS]])</f>
        <v>FIJO</v>
      </c>
      <c r="L788" s="63">
        <v>25000</v>
      </c>
      <c r="M788" s="66">
        <v>0</v>
      </c>
      <c r="N788" s="63">
        <v>760</v>
      </c>
      <c r="O788" s="63">
        <v>717.5</v>
      </c>
      <c r="P788" s="29">
        <f>ROUND(Tabla15[[#This Row],[sbruto]]-Tabla15[[#This Row],[sneto]]-Tabla15[[#This Row],[ISR]]-Tabla15[[#This Row],[SFS]]-Tabla15[[#This Row],[AFP]],2)</f>
        <v>25</v>
      </c>
      <c r="Q788" s="63">
        <v>23497.5</v>
      </c>
      <c r="R788" s="53" t="str">
        <f>_xlfn.XLOOKUP(Tabla15[[#This Row],[cedula]],Tabla8[Numero Documento],Tabla8[Gen])</f>
        <v>F</v>
      </c>
      <c r="S788" s="53" t="str">
        <f>_xlfn.XLOOKUP(Tabla15[[#This Row],[cedula]],Tabla8[Numero Documento],Tabla8[Lugar Designado Codigo])</f>
        <v>01.83.03.04</v>
      </c>
    </row>
    <row r="789" spans="1:19">
      <c r="A789" s="53" t="s">
        <v>3049</v>
      </c>
      <c r="B789" s="53" t="s">
        <v>2395</v>
      </c>
      <c r="C789" s="53" t="s">
        <v>3087</v>
      </c>
      <c r="D789" s="53" t="str">
        <f>Tabla15[[#This Row],[cedula]]&amp;Tabla15[[#This Row],[prog]]&amp;LEFT(Tabla15[[#This Row],[tipo]],3)</f>
        <v>4023125133711FIJ</v>
      </c>
      <c r="E789" s="53" t="s">
        <v>1039</v>
      </c>
      <c r="F789" s="53" t="s">
        <v>210</v>
      </c>
      <c r="G789" s="53" t="str">
        <f>_xlfn.XLOOKUP(Tabla15[[#This Row],[cedula]],Tabla8[Numero Documento],Tabla8[Lugar Designado])</f>
        <v>DIRECCION GENERAL DE MUSEOS</v>
      </c>
      <c r="H789" s="53" t="s">
        <v>11</v>
      </c>
      <c r="I789" s="62"/>
      <c r="J789" s="53" t="str">
        <f>_xlfn.XLOOKUP(Tabla15[[#This Row],[cargo]],Tabla612[CARGO],Tabla612[CATEGORIA DEL SERVIDOR],"FIJO")</f>
        <v>FIJO</v>
      </c>
      <c r="K789" s="53" t="str">
        <f>IF(ISTEXT(Tabla15[[#This Row],[CARRERA]]),Tabla15[[#This Row],[CARRERA]],Tabla15[[#This Row],[STATUS]])</f>
        <v>FIJO</v>
      </c>
      <c r="L789" s="63">
        <v>25000</v>
      </c>
      <c r="M789" s="66">
        <v>0</v>
      </c>
      <c r="N789" s="63">
        <v>760</v>
      </c>
      <c r="O789" s="63">
        <v>717.5</v>
      </c>
      <c r="P789" s="29">
        <f>ROUND(Tabla15[[#This Row],[sbruto]]-Tabla15[[#This Row],[sneto]]-Tabla15[[#This Row],[ISR]]-Tabla15[[#This Row],[SFS]]-Tabla15[[#This Row],[AFP]],2)</f>
        <v>25</v>
      </c>
      <c r="Q789" s="63">
        <v>23497.5</v>
      </c>
      <c r="R789" s="53" t="str">
        <f>_xlfn.XLOOKUP(Tabla15[[#This Row],[cedula]],Tabla8[Numero Documento],Tabla8[Gen])</f>
        <v>M</v>
      </c>
      <c r="S789" s="53" t="str">
        <f>_xlfn.XLOOKUP(Tabla15[[#This Row],[cedula]],Tabla8[Numero Documento],Tabla8[Lugar Designado Codigo])</f>
        <v>01.83.03.04</v>
      </c>
    </row>
    <row r="790" spans="1:19">
      <c r="A790" s="53" t="s">
        <v>3049</v>
      </c>
      <c r="B790" s="53" t="s">
        <v>2401</v>
      </c>
      <c r="C790" s="53" t="s">
        <v>3087</v>
      </c>
      <c r="D790" s="53" t="str">
        <f>Tabla15[[#This Row],[cedula]]&amp;Tabla15[[#This Row],[prog]]&amp;LEFT(Tabla15[[#This Row],[tipo]],3)</f>
        <v>0130021222011FIJ</v>
      </c>
      <c r="E790" s="53" t="s">
        <v>1152</v>
      </c>
      <c r="F790" s="53" t="s">
        <v>67</v>
      </c>
      <c r="G790" s="53" t="str">
        <f>_xlfn.XLOOKUP(Tabla15[[#This Row],[cedula]],Tabla8[Numero Documento],Tabla8[Lugar Designado])</f>
        <v>DIRECCION GENERAL DE MUSEOS</v>
      </c>
      <c r="H790" s="53" t="s">
        <v>11</v>
      </c>
      <c r="I790" s="62"/>
      <c r="J790" s="53" t="str">
        <f>_xlfn.XLOOKUP(Tabla15[[#This Row],[cargo]],Tabla612[CARGO],Tabla612[CATEGORIA DEL SERVIDOR],"FIJO")</f>
        <v>FIJO</v>
      </c>
      <c r="K790" s="53" t="str">
        <f>IF(ISTEXT(Tabla15[[#This Row],[CARRERA]]),Tabla15[[#This Row],[CARRERA]],Tabla15[[#This Row],[STATUS]])</f>
        <v>FIJO</v>
      </c>
      <c r="L790" s="63">
        <v>25000</v>
      </c>
      <c r="M790" s="65">
        <v>0</v>
      </c>
      <c r="N790" s="63">
        <v>760</v>
      </c>
      <c r="O790" s="63">
        <v>717.5</v>
      </c>
      <c r="P790" s="29">
        <f>ROUND(Tabla15[[#This Row],[sbruto]]-Tabla15[[#This Row],[sneto]]-Tabla15[[#This Row],[ISR]]-Tabla15[[#This Row],[SFS]]-Tabla15[[#This Row],[AFP]],2)</f>
        <v>25</v>
      </c>
      <c r="Q790" s="63">
        <v>23497.5</v>
      </c>
      <c r="R790" s="53" t="str">
        <f>_xlfn.XLOOKUP(Tabla15[[#This Row],[cedula]],Tabla8[Numero Documento],Tabla8[Gen])</f>
        <v>M</v>
      </c>
      <c r="S790" s="53" t="str">
        <f>_xlfn.XLOOKUP(Tabla15[[#This Row],[cedula]],Tabla8[Numero Documento],Tabla8[Lugar Designado Codigo])</f>
        <v>01.83.03.04</v>
      </c>
    </row>
    <row r="791" spans="1:19">
      <c r="A791" s="53" t="s">
        <v>3049</v>
      </c>
      <c r="B791" s="53" t="s">
        <v>2407</v>
      </c>
      <c r="C791" s="53" t="s">
        <v>3087</v>
      </c>
      <c r="D791" s="53" t="str">
        <f>Tabla15[[#This Row],[cedula]]&amp;Tabla15[[#This Row],[prog]]&amp;LEFT(Tabla15[[#This Row],[tipo]],3)</f>
        <v>0011414937011FIJ</v>
      </c>
      <c r="E791" s="53" t="s">
        <v>466</v>
      </c>
      <c r="F791" s="53" t="s">
        <v>210</v>
      </c>
      <c r="G791" s="53" t="str">
        <f>_xlfn.XLOOKUP(Tabla15[[#This Row],[cedula]],Tabla8[Numero Documento],Tabla8[Lugar Designado])</f>
        <v>DIRECCION GENERAL DE MUSEOS</v>
      </c>
      <c r="H791" s="53" t="s">
        <v>11</v>
      </c>
      <c r="I791" s="62"/>
      <c r="J791" s="53" t="str">
        <f>_xlfn.XLOOKUP(Tabla15[[#This Row],[cargo]],Tabla612[CARGO],Tabla612[CATEGORIA DEL SERVIDOR],"FIJO")</f>
        <v>FIJO</v>
      </c>
      <c r="K791" s="53" t="str">
        <f>IF(ISTEXT(Tabla15[[#This Row],[CARRERA]]),Tabla15[[#This Row],[CARRERA]],Tabla15[[#This Row],[STATUS]])</f>
        <v>FIJO</v>
      </c>
      <c r="L791" s="63">
        <v>25000</v>
      </c>
      <c r="M791" s="67">
        <v>0</v>
      </c>
      <c r="N791" s="63">
        <v>760</v>
      </c>
      <c r="O791" s="63">
        <v>717.5</v>
      </c>
      <c r="P791" s="29">
        <f>ROUND(Tabla15[[#This Row],[sbruto]]-Tabla15[[#This Row],[sneto]]-Tabla15[[#This Row],[ISR]]-Tabla15[[#This Row],[SFS]]-Tabla15[[#This Row],[AFP]],2)</f>
        <v>5071</v>
      </c>
      <c r="Q791" s="63">
        <v>18451.5</v>
      </c>
      <c r="R791" s="53" t="str">
        <f>_xlfn.XLOOKUP(Tabla15[[#This Row],[cedula]],Tabla8[Numero Documento],Tabla8[Gen])</f>
        <v>F</v>
      </c>
      <c r="S791" s="53" t="str">
        <f>_xlfn.XLOOKUP(Tabla15[[#This Row],[cedula]],Tabla8[Numero Documento],Tabla8[Lugar Designado Codigo])</f>
        <v>01.83.03.04</v>
      </c>
    </row>
    <row r="792" spans="1:19">
      <c r="A792" s="53" t="s">
        <v>3049</v>
      </c>
      <c r="B792" s="53" t="s">
        <v>2418</v>
      </c>
      <c r="C792" s="53" t="s">
        <v>3087</v>
      </c>
      <c r="D792" s="53" t="str">
        <f>Tabla15[[#This Row],[cedula]]&amp;Tabla15[[#This Row],[prog]]&amp;LEFT(Tabla15[[#This Row],[tipo]],3)</f>
        <v>0010009376411FIJ</v>
      </c>
      <c r="E792" s="53" t="s">
        <v>1850</v>
      </c>
      <c r="F792" s="53" t="s">
        <v>381</v>
      </c>
      <c r="G792" s="53" t="str">
        <f>_xlfn.XLOOKUP(Tabla15[[#This Row],[cedula]],Tabla8[Numero Documento],Tabla8[Lugar Designado])</f>
        <v>DIRECCION GENERAL DE MUSEOS</v>
      </c>
      <c r="H792" s="53" t="s">
        <v>11</v>
      </c>
      <c r="I792" s="62"/>
      <c r="J792" s="53" t="str">
        <f>_xlfn.XLOOKUP(Tabla15[[#This Row],[cargo]],Tabla612[CARGO],Tabla612[CATEGORIA DEL SERVIDOR],"FIJO")</f>
        <v>FIJO</v>
      </c>
      <c r="K792" s="53" t="str">
        <f>IF(ISTEXT(Tabla15[[#This Row],[CARRERA]]),Tabla15[[#This Row],[CARRERA]],Tabla15[[#This Row],[STATUS]])</f>
        <v>FIJO</v>
      </c>
      <c r="L792" s="63">
        <v>25000</v>
      </c>
      <c r="M792" s="67">
        <v>0</v>
      </c>
      <c r="N792" s="63">
        <v>760</v>
      </c>
      <c r="O792" s="63">
        <v>717.5</v>
      </c>
      <c r="P792" s="29">
        <f>ROUND(Tabla15[[#This Row],[sbruto]]-Tabla15[[#This Row],[sneto]]-Tabla15[[#This Row],[ISR]]-Tabla15[[#This Row],[SFS]]-Tabla15[[#This Row],[AFP]],2)</f>
        <v>25</v>
      </c>
      <c r="Q792" s="63">
        <v>23497.5</v>
      </c>
      <c r="R792" s="53" t="str">
        <f>_xlfn.XLOOKUP(Tabla15[[#This Row],[cedula]],Tabla8[Numero Documento],Tabla8[Gen])</f>
        <v>M</v>
      </c>
      <c r="S792" s="53" t="str">
        <f>_xlfn.XLOOKUP(Tabla15[[#This Row],[cedula]],Tabla8[Numero Documento],Tabla8[Lugar Designado Codigo])</f>
        <v>01.83.03.04</v>
      </c>
    </row>
    <row r="793" spans="1:19">
      <c r="A793" s="53" t="s">
        <v>3049</v>
      </c>
      <c r="B793" s="53" t="s">
        <v>2424</v>
      </c>
      <c r="C793" s="53" t="s">
        <v>3087</v>
      </c>
      <c r="D793" s="53" t="str">
        <f>Tabla15[[#This Row],[cedula]]&amp;Tabla15[[#This Row],[prog]]&amp;LEFT(Tabla15[[#This Row],[tipo]],3)</f>
        <v>2250038593911FIJ</v>
      </c>
      <c r="E793" s="53" t="s">
        <v>1040</v>
      </c>
      <c r="F793" s="53" t="s">
        <v>210</v>
      </c>
      <c r="G793" s="53" t="str">
        <f>_xlfn.XLOOKUP(Tabla15[[#This Row],[cedula]],Tabla8[Numero Documento],Tabla8[Lugar Designado])</f>
        <v>DIRECCION GENERAL DE MUSEOS</v>
      </c>
      <c r="H793" s="53" t="s">
        <v>11</v>
      </c>
      <c r="I793" s="62"/>
      <c r="J793" s="53" t="str">
        <f>_xlfn.XLOOKUP(Tabla15[[#This Row],[cargo]],Tabla612[CARGO],Tabla612[CATEGORIA DEL SERVIDOR],"FIJO")</f>
        <v>FIJO</v>
      </c>
      <c r="K793" s="53" t="str">
        <f>IF(ISTEXT(Tabla15[[#This Row],[CARRERA]]),Tabla15[[#This Row],[CARRERA]],Tabla15[[#This Row],[STATUS]])</f>
        <v>FIJO</v>
      </c>
      <c r="L793" s="63">
        <v>25000</v>
      </c>
      <c r="M793" s="67">
        <v>0</v>
      </c>
      <c r="N793" s="63">
        <v>760</v>
      </c>
      <c r="O793" s="63">
        <v>717.5</v>
      </c>
      <c r="P793" s="29">
        <f>ROUND(Tabla15[[#This Row],[sbruto]]-Tabla15[[#This Row],[sneto]]-Tabla15[[#This Row],[ISR]]-Tabla15[[#This Row],[SFS]]-Tabla15[[#This Row],[AFP]],2)</f>
        <v>25</v>
      </c>
      <c r="Q793" s="63">
        <v>23497.5</v>
      </c>
      <c r="R793" s="53" t="str">
        <f>_xlfn.XLOOKUP(Tabla15[[#This Row],[cedula]],Tabla8[Numero Documento],Tabla8[Gen])</f>
        <v>F</v>
      </c>
      <c r="S793" s="53" t="str">
        <f>_xlfn.XLOOKUP(Tabla15[[#This Row],[cedula]],Tabla8[Numero Documento],Tabla8[Lugar Designado Codigo])</f>
        <v>01.83.03.04</v>
      </c>
    </row>
    <row r="794" spans="1:19">
      <c r="A794" s="53" t="s">
        <v>3049</v>
      </c>
      <c r="B794" s="53" t="s">
        <v>2427</v>
      </c>
      <c r="C794" s="53" t="s">
        <v>3087</v>
      </c>
      <c r="D794" s="53" t="str">
        <f>Tabla15[[#This Row],[cedula]]&amp;Tabla15[[#This Row],[prog]]&amp;LEFT(Tabla15[[#This Row],[tipo]],3)</f>
        <v>2230011585811FIJ</v>
      </c>
      <c r="E794" s="53" t="s">
        <v>1041</v>
      </c>
      <c r="F794" s="53" t="s">
        <v>210</v>
      </c>
      <c r="G794" s="53" t="str">
        <f>_xlfn.XLOOKUP(Tabla15[[#This Row],[cedula]],Tabla8[Numero Documento],Tabla8[Lugar Designado])</f>
        <v>DIRECCION GENERAL DE MUSEOS</v>
      </c>
      <c r="H794" s="53" t="s">
        <v>11</v>
      </c>
      <c r="I794" s="62"/>
      <c r="J794" s="53" t="str">
        <f>_xlfn.XLOOKUP(Tabla15[[#This Row],[cargo]],Tabla612[CARGO],Tabla612[CATEGORIA DEL SERVIDOR],"FIJO")</f>
        <v>FIJO</v>
      </c>
      <c r="K794" s="53" t="str">
        <f>IF(ISTEXT(Tabla15[[#This Row],[CARRERA]]),Tabla15[[#This Row],[CARRERA]],Tabla15[[#This Row],[STATUS]])</f>
        <v>FIJO</v>
      </c>
      <c r="L794" s="63">
        <v>25000</v>
      </c>
      <c r="M794" s="66">
        <v>0</v>
      </c>
      <c r="N794" s="63">
        <v>760</v>
      </c>
      <c r="O794" s="63">
        <v>717.5</v>
      </c>
      <c r="P794" s="29">
        <f>ROUND(Tabla15[[#This Row],[sbruto]]-Tabla15[[#This Row],[sneto]]-Tabla15[[#This Row],[ISR]]-Tabla15[[#This Row],[SFS]]-Tabla15[[#This Row],[AFP]],2)</f>
        <v>25</v>
      </c>
      <c r="Q794" s="63">
        <v>23497.5</v>
      </c>
      <c r="R794" s="53" t="str">
        <f>_xlfn.XLOOKUP(Tabla15[[#This Row],[cedula]],Tabla8[Numero Documento],Tabla8[Gen])</f>
        <v>F</v>
      </c>
      <c r="S794" s="53" t="str">
        <f>_xlfn.XLOOKUP(Tabla15[[#This Row],[cedula]],Tabla8[Numero Documento],Tabla8[Lugar Designado Codigo])</f>
        <v>01.83.03.04</v>
      </c>
    </row>
    <row r="795" spans="1:19">
      <c r="A795" s="53" t="s">
        <v>3049</v>
      </c>
      <c r="B795" s="53" t="s">
        <v>3095</v>
      </c>
      <c r="C795" s="53" t="s">
        <v>3087</v>
      </c>
      <c r="D795" s="53" t="str">
        <f>Tabla15[[#This Row],[cedula]]&amp;Tabla15[[#This Row],[prog]]&amp;LEFT(Tabla15[[#This Row],[tipo]],3)</f>
        <v>4023007702211FIJ</v>
      </c>
      <c r="E795" s="53" t="s">
        <v>3094</v>
      </c>
      <c r="F795" s="53" t="s">
        <v>210</v>
      </c>
      <c r="G795" s="53" t="str">
        <f>_xlfn.XLOOKUP(Tabla15[[#This Row],[cedula]],Tabla8[Numero Documento],Tabla8[Lugar Designado])</f>
        <v>DIRECCION GENERAL DE MUSEOS</v>
      </c>
      <c r="H795" s="53" t="s">
        <v>11</v>
      </c>
      <c r="I795" s="62"/>
      <c r="J795" s="53" t="str">
        <f>_xlfn.XLOOKUP(Tabla15[[#This Row],[cargo]],Tabla612[CARGO],Tabla612[CATEGORIA DEL SERVIDOR],"FIJO")</f>
        <v>FIJO</v>
      </c>
      <c r="K795" s="53" t="str">
        <f>IF(ISTEXT(Tabla15[[#This Row],[CARRERA]]),Tabla15[[#This Row],[CARRERA]],Tabla15[[#This Row],[STATUS]])</f>
        <v>FIJO</v>
      </c>
      <c r="L795" s="63">
        <v>25000</v>
      </c>
      <c r="M795" s="65">
        <v>0</v>
      </c>
      <c r="N795" s="63">
        <v>760</v>
      </c>
      <c r="O795" s="63">
        <v>717.5</v>
      </c>
      <c r="P795" s="29">
        <f>ROUND(Tabla15[[#This Row],[sbruto]]-Tabla15[[#This Row],[sneto]]-Tabla15[[#This Row],[ISR]]-Tabla15[[#This Row],[SFS]]-Tabla15[[#This Row],[AFP]],2)</f>
        <v>2071</v>
      </c>
      <c r="Q795" s="63">
        <v>21451.5</v>
      </c>
      <c r="R795" s="53" t="str">
        <f>_xlfn.XLOOKUP(Tabla15[[#This Row],[cedula]],Tabla8[Numero Documento],Tabla8[Gen])</f>
        <v>F</v>
      </c>
      <c r="S795" s="53" t="str">
        <f>_xlfn.XLOOKUP(Tabla15[[#This Row],[cedula]],Tabla8[Numero Documento],Tabla8[Lugar Designado Codigo])</f>
        <v>01.83.03.04</v>
      </c>
    </row>
    <row r="796" spans="1:19">
      <c r="A796" s="53" t="s">
        <v>3049</v>
      </c>
      <c r="B796" s="53" t="s">
        <v>2433</v>
      </c>
      <c r="C796" s="53" t="s">
        <v>3087</v>
      </c>
      <c r="D796" s="53" t="str">
        <f>Tabla15[[#This Row],[cedula]]&amp;Tabla15[[#This Row],[prog]]&amp;LEFT(Tabla15[[#This Row],[tipo]],3)</f>
        <v>4022802048911FIJ</v>
      </c>
      <c r="E796" s="53" t="s">
        <v>1042</v>
      </c>
      <c r="F796" s="53" t="s">
        <v>210</v>
      </c>
      <c r="G796" s="53" t="str">
        <f>_xlfn.XLOOKUP(Tabla15[[#This Row],[cedula]],Tabla8[Numero Documento],Tabla8[Lugar Designado])</f>
        <v>DIRECCION GENERAL DE MUSEOS</v>
      </c>
      <c r="H796" s="53" t="s">
        <v>11</v>
      </c>
      <c r="I796" s="62"/>
      <c r="J796" s="53" t="str">
        <f>_xlfn.XLOOKUP(Tabla15[[#This Row],[cargo]],Tabla612[CARGO],Tabla612[CATEGORIA DEL SERVIDOR],"FIJO")</f>
        <v>FIJO</v>
      </c>
      <c r="K796" s="53" t="str">
        <f>IF(ISTEXT(Tabla15[[#This Row],[CARRERA]]),Tabla15[[#This Row],[CARRERA]],Tabla15[[#This Row],[STATUS]])</f>
        <v>FIJO</v>
      </c>
      <c r="L796" s="63">
        <v>25000</v>
      </c>
      <c r="M796" s="67">
        <v>0</v>
      </c>
      <c r="N796" s="63">
        <v>760</v>
      </c>
      <c r="O796" s="63">
        <v>717.5</v>
      </c>
      <c r="P796" s="29">
        <f>ROUND(Tabla15[[#This Row],[sbruto]]-Tabla15[[#This Row],[sneto]]-Tabla15[[#This Row],[ISR]]-Tabla15[[#This Row],[SFS]]-Tabla15[[#This Row],[AFP]],2)</f>
        <v>25</v>
      </c>
      <c r="Q796" s="63">
        <v>23497.5</v>
      </c>
      <c r="R796" s="53" t="str">
        <f>_xlfn.XLOOKUP(Tabla15[[#This Row],[cedula]],Tabla8[Numero Documento],Tabla8[Gen])</f>
        <v>M</v>
      </c>
      <c r="S796" s="53" t="str">
        <f>_xlfn.XLOOKUP(Tabla15[[#This Row],[cedula]],Tabla8[Numero Documento],Tabla8[Lugar Designado Codigo])</f>
        <v>01.83.03.04</v>
      </c>
    </row>
    <row r="797" spans="1:19">
      <c r="A797" s="53" t="s">
        <v>3049</v>
      </c>
      <c r="B797" s="53" t="s">
        <v>3486</v>
      </c>
      <c r="C797" s="53" t="s">
        <v>3087</v>
      </c>
      <c r="D797" s="53" t="str">
        <f>Tabla15[[#This Row],[cedula]]&amp;Tabla15[[#This Row],[prog]]&amp;LEFT(Tabla15[[#This Row],[tipo]],3)</f>
        <v>0010852121211FIJ</v>
      </c>
      <c r="E797" s="53" t="s">
        <v>3485</v>
      </c>
      <c r="F797" s="53" t="s">
        <v>210</v>
      </c>
      <c r="G797" s="53" t="str">
        <f>_xlfn.XLOOKUP(Tabla15[[#This Row],[cedula]],Tabla8[Numero Documento],Tabla8[Lugar Designado])</f>
        <v>DIRECCION GENERAL DE MUSEOS</v>
      </c>
      <c r="H797" s="53" t="s">
        <v>11</v>
      </c>
      <c r="I797" s="62"/>
      <c r="J797" s="53" t="str">
        <f>_xlfn.XLOOKUP(Tabla15[[#This Row],[cargo]],Tabla612[CARGO],Tabla612[CATEGORIA DEL SERVIDOR],"FIJO")</f>
        <v>FIJO</v>
      </c>
      <c r="K797" s="53" t="str">
        <f>IF(ISTEXT(Tabla15[[#This Row],[CARRERA]]),Tabla15[[#This Row],[CARRERA]],Tabla15[[#This Row],[STATUS]])</f>
        <v>FIJO</v>
      </c>
      <c r="L797" s="63">
        <v>25000</v>
      </c>
      <c r="M797" s="66">
        <v>0</v>
      </c>
      <c r="N797" s="63">
        <v>760</v>
      </c>
      <c r="O797" s="63">
        <v>717.5</v>
      </c>
      <c r="P797" s="29">
        <f>ROUND(Tabla15[[#This Row],[sbruto]]-Tabla15[[#This Row],[sneto]]-Tabla15[[#This Row],[ISR]]-Tabla15[[#This Row],[SFS]]-Tabla15[[#This Row],[AFP]],2)</f>
        <v>25</v>
      </c>
      <c r="Q797" s="63">
        <v>23497.5</v>
      </c>
      <c r="R797" s="53" t="str">
        <f>_xlfn.XLOOKUP(Tabla15[[#This Row],[cedula]],Tabla8[Numero Documento],Tabla8[Gen])</f>
        <v>M</v>
      </c>
      <c r="S797" s="53" t="str">
        <f>_xlfn.XLOOKUP(Tabla15[[#This Row],[cedula]],Tabla8[Numero Documento],Tabla8[Lugar Designado Codigo])</f>
        <v>01.83.03.04</v>
      </c>
    </row>
    <row r="798" spans="1:19">
      <c r="A798" s="53" t="s">
        <v>3049</v>
      </c>
      <c r="B798" s="53" t="s">
        <v>2440</v>
      </c>
      <c r="C798" s="53" t="s">
        <v>3087</v>
      </c>
      <c r="D798" s="53" t="str">
        <f>Tabla15[[#This Row],[cedula]]&amp;Tabla15[[#This Row],[prog]]&amp;LEFT(Tabla15[[#This Row],[tipo]],3)</f>
        <v>4022388472311FIJ</v>
      </c>
      <c r="E798" s="53" t="s">
        <v>1825</v>
      </c>
      <c r="F798" s="53" t="s">
        <v>210</v>
      </c>
      <c r="G798" s="53" t="str">
        <f>_xlfn.XLOOKUP(Tabla15[[#This Row],[cedula]],Tabla8[Numero Documento],Tabla8[Lugar Designado])</f>
        <v>DIRECCION GENERAL DE MUSEOS</v>
      </c>
      <c r="H798" s="53" t="s">
        <v>11</v>
      </c>
      <c r="I798" s="62"/>
      <c r="J798" s="53" t="str">
        <f>_xlfn.XLOOKUP(Tabla15[[#This Row],[cargo]],Tabla612[CARGO],Tabla612[CATEGORIA DEL SERVIDOR],"FIJO")</f>
        <v>FIJO</v>
      </c>
      <c r="K798" s="53" t="str">
        <f>IF(ISTEXT(Tabla15[[#This Row],[CARRERA]]),Tabla15[[#This Row],[CARRERA]],Tabla15[[#This Row],[STATUS]])</f>
        <v>FIJO</v>
      </c>
      <c r="L798" s="63">
        <v>25000</v>
      </c>
      <c r="M798" s="67">
        <v>0</v>
      </c>
      <c r="N798" s="63">
        <v>760</v>
      </c>
      <c r="O798" s="63">
        <v>717.5</v>
      </c>
      <c r="P798" s="29">
        <f>ROUND(Tabla15[[#This Row],[sbruto]]-Tabla15[[#This Row],[sneto]]-Tabla15[[#This Row],[ISR]]-Tabla15[[#This Row],[SFS]]-Tabla15[[#This Row],[AFP]],2)</f>
        <v>25</v>
      </c>
      <c r="Q798" s="63">
        <v>23497.5</v>
      </c>
      <c r="R798" s="53" t="str">
        <f>_xlfn.XLOOKUP(Tabla15[[#This Row],[cedula]],Tabla8[Numero Documento],Tabla8[Gen])</f>
        <v>M</v>
      </c>
      <c r="S798" s="53" t="str">
        <f>_xlfn.XLOOKUP(Tabla15[[#This Row],[cedula]],Tabla8[Numero Documento],Tabla8[Lugar Designado Codigo])</f>
        <v>01.83.03.04</v>
      </c>
    </row>
    <row r="799" spans="1:19">
      <c r="A799" s="53" t="s">
        <v>3049</v>
      </c>
      <c r="B799" s="53" t="s">
        <v>2449</v>
      </c>
      <c r="C799" s="53" t="s">
        <v>3087</v>
      </c>
      <c r="D799" s="53" t="str">
        <f>Tabla15[[#This Row],[cedula]]&amp;Tabla15[[#This Row],[prog]]&amp;LEFT(Tabla15[[#This Row],[tipo]],3)</f>
        <v>2230128698911FIJ</v>
      </c>
      <c r="E799" s="53" t="s">
        <v>1851</v>
      </c>
      <c r="F799" s="53" t="s">
        <v>389</v>
      </c>
      <c r="G799" s="53" t="str">
        <f>_xlfn.XLOOKUP(Tabla15[[#This Row],[cedula]],Tabla8[Numero Documento],Tabla8[Lugar Designado])</f>
        <v>DIRECCION GENERAL DE MUSEOS</v>
      </c>
      <c r="H799" s="53" t="s">
        <v>11</v>
      </c>
      <c r="I799" s="62"/>
      <c r="J799" s="53" t="str">
        <f>_xlfn.XLOOKUP(Tabla15[[#This Row],[cargo]],Tabla612[CARGO],Tabla612[CATEGORIA DEL SERVIDOR],"FIJO")</f>
        <v>FIJO</v>
      </c>
      <c r="K799" s="53" t="str">
        <f>IF(ISTEXT(Tabla15[[#This Row],[CARRERA]]),Tabla15[[#This Row],[CARRERA]],Tabla15[[#This Row],[STATUS]])</f>
        <v>FIJO</v>
      </c>
      <c r="L799" s="63">
        <v>25000</v>
      </c>
      <c r="M799" s="66">
        <v>0</v>
      </c>
      <c r="N799" s="63">
        <v>760</v>
      </c>
      <c r="O799" s="63">
        <v>717.5</v>
      </c>
      <c r="P799" s="29">
        <f>ROUND(Tabla15[[#This Row],[sbruto]]-Tabla15[[#This Row],[sneto]]-Tabla15[[#This Row],[ISR]]-Tabla15[[#This Row],[SFS]]-Tabla15[[#This Row],[AFP]],2)</f>
        <v>25</v>
      </c>
      <c r="Q799" s="63">
        <v>23497.5</v>
      </c>
      <c r="R799" s="53" t="str">
        <f>_xlfn.XLOOKUP(Tabla15[[#This Row],[cedula]],Tabla8[Numero Documento],Tabla8[Gen])</f>
        <v>M</v>
      </c>
      <c r="S799" s="53" t="str">
        <f>_xlfn.XLOOKUP(Tabla15[[#This Row],[cedula]],Tabla8[Numero Documento],Tabla8[Lugar Designado Codigo])</f>
        <v>01.83.03.04</v>
      </c>
    </row>
    <row r="800" spans="1:19">
      <c r="A800" s="53" t="s">
        <v>3049</v>
      </c>
      <c r="B800" s="53" t="s">
        <v>2744</v>
      </c>
      <c r="C800" s="53" t="s">
        <v>3087</v>
      </c>
      <c r="D800" s="53" t="str">
        <f>Tabla15[[#This Row],[cedula]]&amp;Tabla15[[#This Row],[prog]]&amp;LEFT(Tabla15[[#This Row],[tipo]],3)</f>
        <v>0900007295011FIJ</v>
      </c>
      <c r="E800" s="53" t="s">
        <v>125</v>
      </c>
      <c r="F800" s="53" t="s">
        <v>8</v>
      </c>
      <c r="G800" s="53" t="str">
        <f>_xlfn.XLOOKUP(Tabla15[[#This Row],[cedula]],Tabla8[Numero Documento],Tabla8[Lugar Designado])</f>
        <v>DIRECCION GENERAL DE MUSEOS</v>
      </c>
      <c r="H800" s="53" t="s">
        <v>11</v>
      </c>
      <c r="I800" s="62"/>
      <c r="J800" s="53" t="str">
        <f>_xlfn.XLOOKUP(Tabla15[[#This Row],[cargo]],Tabla612[CARGO],Tabla612[CATEGORIA DEL SERVIDOR],"FIJO")</f>
        <v>ESTATUTO SIMPLIFICADO</v>
      </c>
      <c r="K800" s="53" t="str">
        <f>IF(ISTEXT(Tabla15[[#This Row],[CARRERA]]),Tabla15[[#This Row],[CARRERA]],Tabla15[[#This Row],[STATUS]])</f>
        <v>ESTATUTO SIMPLIFICADO</v>
      </c>
      <c r="L800" s="63">
        <v>25000</v>
      </c>
      <c r="M800" s="65">
        <v>0</v>
      </c>
      <c r="N800" s="63">
        <v>760</v>
      </c>
      <c r="O800" s="63">
        <v>717.5</v>
      </c>
      <c r="P800" s="29">
        <f>ROUND(Tabla15[[#This Row],[sbruto]]-Tabla15[[#This Row],[sneto]]-Tabla15[[#This Row],[ISR]]-Tabla15[[#This Row],[SFS]]-Tabla15[[#This Row],[AFP]],2)</f>
        <v>571</v>
      </c>
      <c r="Q800" s="63">
        <v>22951.5</v>
      </c>
      <c r="R800" s="53" t="str">
        <f>_xlfn.XLOOKUP(Tabla15[[#This Row],[cedula]],Tabla8[Numero Documento],Tabla8[Gen])</f>
        <v>F</v>
      </c>
      <c r="S800" s="53" t="str">
        <f>_xlfn.XLOOKUP(Tabla15[[#This Row],[cedula]],Tabla8[Numero Documento],Tabla8[Lugar Designado Codigo])</f>
        <v>01.83.03.04</v>
      </c>
    </row>
    <row r="801" spans="1:19">
      <c r="A801" s="53" t="s">
        <v>3049</v>
      </c>
      <c r="B801" s="53" t="s">
        <v>2455</v>
      </c>
      <c r="C801" s="53" t="s">
        <v>3087</v>
      </c>
      <c r="D801" s="53" t="str">
        <f>Tabla15[[#This Row],[cedula]]&amp;Tabla15[[#This Row],[prog]]&amp;LEFT(Tabla15[[#This Row],[tipo]],3)</f>
        <v>0010167129511FIJ</v>
      </c>
      <c r="E801" s="53" t="s">
        <v>1203</v>
      </c>
      <c r="F801" s="53" t="s">
        <v>210</v>
      </c>
      <c r="G801" s="53" t="str">
        <f>_xlfn.XLOOKUP(Tabla15[[#This Row],[cedula]],Tabla8[Numero Documento],Tabla8[Lugar Designado])</f>
        <v>DIRECCION GENERAL DE MUSEOS</v>
      </c>
      <c r="H801" s="53" t="s">
        <v>11</v>
      </c>
      <c r="I801" s="62"/>
      <c r="J801" s="53" t="str">
        <f>_xlfn.XLOOKUP(Tabla15[[#This Row],[cargo]],Tabla612[CARGO],Tabla612[CATEGORIA DEL SERVIDOR],"FIJO")</f>
        <v>FIJO</v>
      </c>
      <c r="K801" s="53" t="str">
        <f>IF(ISTEXT(Tabla15[[#This Row],[CARRERA]]),Tabla15[[#This Row],[CARRERA]],Tabla15[[#This Row],[STATUS]])</f>
        <v>FIJO</v>
      </c>
      <c r="L801" s="63">
        <v>25000</v>
      </c>
      <c r="M801" s="67">
        <v>0</v>
      </c>
      <c r="N801" s="63">
        <v>760</v>
      </c>
      <c r="O801" s="63">
        <v>717.5</v>
      </c>
      <c r="P801" s="29">
        <f>ROUND(Tabla15[[#This Row],[sbruto]]-Tabla15[[#This Row],[sneto]]-Tabla15[[#This Row],[ISR]]-Tabla15[[#This Row],[SFS]]-Tabla15[[#This Row],[AFP]],2)</f>
        <v>2571</v>
      </c>
      <c r="Q801" s="63">
        <v>20951.5</v>
      </c>
      <c r="R801" s="53" t="str">
        <f>_xlfn.XLOOKUP(Tabla15[[#This Row],[cedula]],Tabla8[Numero Documento],Tabla8[Gen])</f>
        <v>F</v>
      </c>
      <c r="S801" s="53" t="str">
        <f>_xlfn.XLOOKUP(Tabla15[[#This Row],[cedula]],Tabla8[Numero Documento],Tabla8[Lugar Designado Codigo])</f>
        <v>01.83.03.04</v>
      </c>
    </row>
    <row r="802" spans="1:19">
      <c r="A802" s="53" t="s">
        <v>3049</v>
      </c>
      <c r="B802" s="53" t="s">
        <v>3374</v>
      </c>
      <c r="C802" s="53" t="s">
        <v>3087</v>
      </c>
      <c r="D802" s="53" t="str">
        <f>Tabla15[[#This Row],[cedula]]&amp;Tabla15[[#This Row],[prog]]&amp;LEFT(Tabla15[[#This Row],[tipo]],3)</f>
        <v>4020044203211FIJ</v>
      </c>
      <c r="E802" s="53" t="s">
        <v>3373</v>
      </c>
      <c r="F802" s="53" t="s">
        <v>10</v>
      </c>
      <c r="G802" s="53" t="str">
        <f>_xlfn.XLOOKUP(Tabla15[[#This Row],[cedula]],Tabla8[Numero Documento],Tabla8[Lugar Designado])</f>
        <v>DIRECCION GENERAL DE MUSEOS</v>
      </c>
      <c r="H802" s="53" t="s">
        <v>11</v>
      </c>
      <c r="I802" s="62"/>
      <c r="J802" s="53" t="str">
        <f>_xlfn.XLOOKUP(Tabla15[[#This Row],[cargo]],Tabla612[CARGO],Tabla612[CATEGORIA DEL SERVIDOR],"FIJO")</f>
        <v>ESTATUTO SIMPLIFICADO</v>
      </c>
      <c r="K802" s="53" t="str">
        <f>IF(ISTEXT(Tabla15[[#This Row],[CARRERA]]),Tabla15[[#This Row],[CARRERA]],Tabla15[[#This Row],[STATUS]])</f>
        <v>ESTATUTO SIMPLIFICADO</v>
      </c>
      <c r="L802" s="63">
        <v>25000</v>
      </c>
      <c r="M802" s="65">
        <v>0</v>
      </c>
      <c r="N802" s="63">
        <v>760</v>
      </c>
      <c r="O802" s="63">
        <v>717.5</v>
      </c>
      <c r="P802" s="29">
        <f>ROUND(Tabla15[[#This Row],[sbruto]]-Tabla15[[#This Row],[sneto]]-Tabla15[[#This Row],[ISR]]-Tabla15[[#This Row],[SFS]]-Tabla15[[#This Row],[AFP]],2)</f>
        <v>25</v>
      </c>
      <c r="Q802" s="63">
        <v>23497.5</v>
      </c>
      <c r="R802" s="53" t="str">
        <f>_xlfn.XLOOKUP(Tabla15[[#This Row],[cedula]],Tabla8[Numero Documento],Tabla8[Gen])</f>
        <v>F</v>
      </c>
      <c r="S802" s="53" t="str">
        <f>_xlfn.XLOOKUP(Tabla15[[#This Row],[cedula]],Tabla8[Numero Documento],Tabla8[Lugar Designado Codigo])</f>
        <v>01.83.03.04</v>
      </c>
    </row>
    <row r="803" spans="1:19">
      <c r="A803" s="53" t="s">
        <v>3049</v>
      </c>
      <c r="B803" s="53" t="s">
        <v>3493</v>
      </c>
      <c r="C803" s="53" t="s">
        <v>3087</v>
      </c>
      <c r="D803" s="53" t="str">
        <f>Tabla15[[#This Row],[cedula]]&amp;Tabla15[[#This Row],[prog]]&amp;LEFT(Tabla15[[#This Row],[tipo]],3)</f>
        <v>0011265195511FIJ</v>
      </c>
      <c r="E803" s="53" t="s">
        <v>3492</v>
      </c>
      <c r="F803" s="53" t="s">
        <v>210</v>
      </c>
      <c r="G803" s="53" t="str">
        <f>_xlfn.XLOOKUP(Tabla15[[#This Row],[cedula]],Tabla8[Numero Documento],Tabla8[Lugar Designado])</f>
        <v>DIRECCION GENERAL DE MUSEOS</v>
      </c>
      <c r="H803" s="53" t="s">
        <v>11</v>
      </c>
      <c r="I803" s="62"/>
      <c r="J803" s="53" t="str">
        <f>_xlfn.XLOOKUP(Tabla15[[#This Row],[cargo]],Tabla612[CARGO],Tabla612[CATEGORIA DEL SERVIDOR],"FIJO")</f>
        <v>FIJO</v>
      </c>
      <c r="K803" s="53" t="str">
        <f>IF(ISTEXT(Tabla15[[#This Row],[CARRERA]]),Tabla15[[#This Row],[CARRERA]],Tabla15[[#This Row],[STATUS]])</f>
        <v>FIJO</v>
      </c>
      <c r="L803" s="63">
        <v>25000</v>
      </c>
      <c r="M803" s="67">
        <v>0</v>
      </c>
      <c r="N803" s="63">
        <v>760</v>
      </c>
      <c r="O803" s="63">
        <v>717.5</v>
      </c>
      <c r="P803" s="29">
        <f>ROUND(Tabla15[[#This Row],[sbruto]]-Tabla15[[#This Row],[sneto]]-Tabla15[[#This Row],[ISR]]-Tabla15[[#This Row],[SFS]]-Tabla15[[#This Row],[AFP]],2)</f>
        <v>25</v>
      </c>
      <c r="Q803" s="63">
        <v>23497.5</v>
      </c>
      <c r="R803" s="53" t="str">
        <f>_xlfn.XLOOKUP(Tabla15[[#This Row],[cedula]],Tabla8[Numero Documento],Tabla8[Gen])</f>
        <v>F</v>
      </c>
      <c r="S803" s="53" t="str">
        <f>_xlfn.XLOOKUP(Tabla15[[#This Row],[cedula]],Tabla8[Numero Documento],Tabla8[Lugar Designado Codigo])</f>
        <v>01.83.03.04</v>
      </c>
    </row>
    <row r="804" spans="1:19">
      <c r="A804" s="53" t="s">
        <v>3049</v>
      </c>
      <c r="B804" s="53" t="s">
        <v>2461</v>
      </c>
      <c r="C804" s="53" t="s">
        <v>3087</v>
      </c>
      <c r="D804" s="53" t="str">
        <f>Tabla15[[#This Row],[cedula]]&amp;Tabla15[[#This Row],[prog]]&amp;LEFT(Tabla15[[#This Row],[tipo]],3)</f>
        <v>4024236540711FIJ</v>
      </c>
      <c r="E804" s="53" t="s">
        <v>1044</v>
      </c>
      <c r="F804" s="53" t="s">
        <v>210</v>
      </c>
      <c r="G804" s="53" t="str">
        <f>_xlfn.XLOOKUP(Tabla15[[#This Row],[cedula]],Tabla8[Numero Documento],Tabla8[Lugar Designado])</f>
        <v>DIRECCION GENERAL DE MUSEOS</v>
      </c>
      <c r="H804" s="53" t="s">
        <v>11</v>
      </c>
      <c r="I804" s="62"/>
      <c r="J804" s="53" t="str">
        <f>_xlfn.XLOOKUP(Tabla15[[#This Row],[cargo]],Tabla612[CARGO],Tabla612[CATEGORIA DEL SERVIDOR],"FIJO")</f>
        <v>FIJO</v>
      </c>
      <c r="K804" s="53" t="str">
        <f>IF(ISTEXT(Tabla15[[#This Row],[CARRERA]]),Tabla15[[#This Row],[CARRERA]],Tabla15[[#This Row],[STATUS]])</f>
        <v>FIJO</v>
      </c>
      <c r="L804" s="63">
        <v>25000</v>
      </c>
      <c r="M804" s="67">
        <v>0</v>
      </c>
      <c r="N804" s="63">
        <v>760</v>
      </c>
      <c r="O804" s="63">
        <v>717.5</v>
      </c>
      <c r="P804" s="29">
        <f>ROUND(Tabla15[[#This Row],[sbruto]]-Tabla15[[#This Row],[sneto]]-Tabla15[[#This Row],[ISR]]-Tabla15[[#This Row],[SFS]]-Tabla15[[#This Row],[AFP]],2)</f>
        <v>25</v>
      </c>
      <c r="Q804" s="63">
        <v>23497.5</v>
      </c>
      <c r="R804" s="53" t="str">
        <f>_xlfn.XLOOKUP(Tabla15[[#This Row],[cedula]],Tabla8[Numero Documento],Tabla8[Gen])</f>
        <v>F</v>
      </c>
      <c r="S804" s="53" t="str">
        <f>_xlfn.XLOOKUP(Tabla15[[#This Row],[cedula]],Tabla8[Numero Documento],Tabla8[Lugar Designado Codigo])</f>
        <v>01.83.03.04</v>
      </c>
    </row>
    <row r="805" spans="1:19">
      <c r="A805" s="53" t="s">
        <v>3049</v>
      </c>
      <c r="B805" s="53" t="s">
        <v>2462</v>
      </c>
      <c r="C805" s="53" t="s">
        <v>3087</v>
      </c>
      <c r="D805" s="53" t="str">
        <f>Tabla15[[#This Row],[cedula]]&amp;Tabla15[[#This Row],[prog]]&amp;LEFT(Tabla15[[#This Row],[tipo]],3)</f>
        <v>4021355119111FIJ</v>
      </c>
      <c r="E805" s="53" t="s">
        <v>1993</v>
      </c>
      <c r="F805" s="53" t="s">
        <v>363</v>
      </c>
      <c r="G805" s="53" t="str">
        <f>_xlfn.XLOOKUP(Tabla15[[#This Row],[cedula]],Tabla8[Numero Documento],Tabla8[Lugar Designado])</f>
        <v>DIRECCION GENERAL DE MUSEOS</v>
      </c>
      <c r="H805" s="53" t="s">
        <v>11</v>
      </c>
      <c r="I805" s="62"/>
      <c r="J805" s="53" t="str">
        <f>_xlfn.XLOOKUP(Tabla15[[#This Row],[cargo]],Tabla612[CARGO],Tabla612[CATEGORIA DEL SERVIDOR],"FIJO")</f>
        <v>ESTATUTO SIMPLIFICADO</v>
      </c>
      <c r="K805" s="53" t="str">
        <f>IF(ISTEXT(Tabla15[[#This Row],[CARRERA]]),Tabla15[[#This Row],[CARRERA]],Tabla15[[#This Row],[STATUS]])</f>
        <v>ESTATUTO SIMPLIFICADO</v>
      </c>
      <c r="L805" s="63">
        <v>25000</v>
      </c>
      <c r="M805" s="67">
        <v>0</v>
      </c>
      <c r="N805" s="63">
        <v>760</v>
      </c>
      <c r="O805" s="63">
        <v>717.5</v>
      </c>
      <c r="P805" s="29">
        <f>ROUND(Tabla15[[#This Row],[sbruto]]-Tabla15[[#This Row],[sneto]]-Tabla15[[#This Row],[ISR]]-Tabla15[[#This Row],[SFS]]-Tabla15[[#This Row],[AFP]],2)</f>
        <v>25</v>
      </c>
      <c r="Q805" s="63">
        <v>23497.5</v>
      </c>
      <c r="R805" s="53" t="str">
        <f>_xlfn.XLOOKUP(Tabla15[[#This Row],[cedula]],Tabla8[Numero Documento],Tabla8[Gen])</f>
        <v>F</v>
      </c>
      <c r="S805" s="53" t="str">
        <f>_xlfn.XLOOKUP(Tabla15[[#This Row],[cedula]],Tabla8[Numero Documento],Tabla8[Lugar Designado Codigo])</f>
        <v>01.83.03.04</v>
      </c>
    </row>
    <row r="806" spans="1:19">
      <c r="A806" s="53" t="s">
        <v>3049</v>
      </c>
      <c r="B806" s="53" t="s">
        <v>2464</v>
      </c>
      <c r="C806" s="53" t="s">
        <v>3087</v>
      </c>
      <c r="D806" s="53" t="str">
        <f>Tabla15[[#This Row],[cedula]]&amp;Tabla15[[#This Row],[prog]]&amp;LEFT(Tabla15[[#This Row],[tipo]],3)</f>
        <v>2230032641411FIJ</v>
      </c>
      <c r="E806" s="53" t="s">
        <v>1994</v>
      </c>
      <c r="F806" s="53" t="s">
        <v>210</v>
      </c>
      <c r="G806" s="53" t="str">
        <f>_xlfn.XLOOKUP(Tabla15[[#This Row],[cedula]],Tabla8[Numero Documento],Tabla8[Lugar Designado])</f>
        <v>DIRECCION GENERAL DE MUSEOS</v>
      </c>
      <c r="H806" s="53" t="s">
        <v>11</v>
      </c>
      <c r="I806" s="62"/>
      <c r="J806" s="53" t="str">
        <f>_xlfn.XLOOKUP(Tabla15[[#This Row],[cargo]],Tabla612[CARGO],Tabla612[CATEGORIA DEL SERVIDOR],"FIJO")</f>
        <v>FIJO</v>
      </c>
      <c r="K806" s="53" t="str">
        <f>IF(ISTEXT(Tabla15[[#This Row],[CARRERA]]),Tabla15[[#This Row],[CARRERA]],Tabla15[[#This Row],[STATUS]])</f>
        <v>FIJO</v>
      </c>
      <c r="L806" s="63">
        <v>25000</v>
      </c>
      <c r="M806" s="67">
        <v>0</v>
      </c>
      <c r="N806" s="63">
        <v>760</v>
      </c>
      <c r="O806" s="63">
        <v>717.5</v>
      </c>
      <c r="P806" s="29">
        <f>ROUND(Tabla15[[#This Row],[sbruto]]-Tabla15[[#This Row],[sneto]]-Tabla15[[#This Row],[ISR]]-Tabla15[[#This Row],[SFS]]-Tabla15[[#This Row],[AFP]],2)</f>
        <v>25</v>
      </c>
      <c r="Q806" s="63">
        <v>23497.5</v>
      </c>
      <c r="R806" s="53" t="str">
        <f>_xlfn.XLOOKUP(Tabla15[[#This Row],[cedula]],Tabla8[Numero Documento],Tabla8[Gen])</f>
        <v>M</v>
      </c>
      <c r="S806" s="53" t="str">
        <f>_xlfn.XLOOKUP(Tabla15[[#This Row],[cedula]],Tabla8[Numero Documento],Tabla8[Lugar Designado Codigo])</f>
        <v>01.83.03.04</v>
      </c>
    </row>
    <row r="807" spans="1:19">
      <c r="A807" s="53" t="s">
        <v>3049</v>
      </c>
      <c r="B807" s="53" t="s">
        <v>2467</v>
      </c>
      <c r="C807" s="53" t="s">
        <v>3087</v>
      </c>
      <c r="D807" s="53" t="str">
        <f>Tabla15[[#This Row],[cedula]]&amp;Tabla15[[#This Row],[prog]]&amp;LEFT(Tabla15[[#This Row],[tipo]],3)</f>
        <v>0011818908311FIJ</v>
      </c>
      <c r="E807" s="53" t="s">
        <v>1046</v>
      </c>
      <c r="F807" s="53" t="s">
        <v>210</v>
      </c>
      <c r="G807" s="53" t="str">
        <f>_xlfn.XLOOKUP(Tabla15[[#This Row],[cedula]],Tabla8[Numero Documento],Tabla8[Lugar Designado])</f>
        <v>DIRECCION GENERAL DE MUSEOS</v>
      </c>
      <c r="H807" s="53" t="s">
        <v>11</v>
      </c>
      <c r="I807" s="62"/>
      <c r="J807" s="53" t="str">
        <f>_xlfn.XLOOKUP(Tabla15[[#This Row],[cargo]],Tabla612[CARGO],Tabla612[CATEGORIA DEL SERVIDOR],"FIJO")</f>
        <v>FIJO</v>
      </c>
      <c r="K807" s="53" t="str">
        <f>IF(ISTEXT(Tabla15[[#This Row],[CARRERA]]),Tabla15[[#This Row],[CARRERA]],Tabla15[[#This Row],[STATUS]])</f>
        <v>FIJO</v>
      </c>
      <c r="L807" s="63">
        <v>25000</v>
      </c>
      <c r="M807" s="65">
        <v>0</v>
      </c>
      <c r="N807" s="63">
        <v>760</v>
      </c>
      <c r="O807" s="63">
        <v>717.5</v>
      </c>
      <c r="P807" s="29">
        <f>ROUND(Tabla15[[#This Row],[sbruto]]-Tabla15[[#This Row],[sneto]]-Tabla15[[#This Row],[ISR]]-Tabla15[[#This Row],[SFS]]-Tabla15[[#This Row],[AFP]],2)</f>
        <v>2321</v>
      </c>
      <c r="Q807" s="63">
        <v>21201.5</v>
      </c>
      <c r="R807" s="53" t="str">
        <f>_xlfn.XLOOKUP(Tabla15[[#This Row],[cedula]],Tabla8[Numero Documento],Tabla8[Gen])</f>
        <v>F</v>
      </c>
      <c r="S807" s="53" t="str">
        <f>_xlfn.XLOOKUP(Tabla15[[#This Row],[cedula]],Tabla8[Numero Documento],Tabla8[Lugar Designado Codigo])</f>
        <v>01.83.03.04</v>
      </c>
    </row>
    <row r="808" spans="1:19">
      <c r="A808" s="53" t="s">
        <v>3049</v>
      </c>
      <c r="B808" s="53" t="s">
        <v>2474</v>
      </c>
      <c r="C808" s="53" t="s">
        <v>3087</v>
      </c>
      <c r="D808" s="53" t="str">
        <f>Tabla15[[#This Row],[cedula]]&amp;Tabla15[[#This Row],[prog]]&amp;LEFT(Tabla15[[#This Row],[tipo]],3)</f>
        <v>4023929863711FIJ</v>
      </c>
      <c r="E808" s="53" t="s">
        <v>1613</v>
      </c>
      <c r="F808" s="53" t="s">
        <v>381</v>
      </c>
      <c r="G808" s="53" t="str">
        <f>_xlfn.XLOOKUP(Tabla15[[#This Row],[cedula]],Tabla8[Numero Documento],Tabla8[Lugar Designado])</f>
        <v>DIRECCION GENERAL DE MUSEOS</v>
      </c>
      <c r="H808" s="53" t="s">
        <v>11</v>
      </c>
      <c r="I808" s="62"/>
      <c r="J808" s="53" t="str">
        <f>_xlfn.XLOOKUP(Tabla15[[#This Row],[cargo]],Tabla612[CARGO],Tabla612[CATEGORIA DEL SERVIDOR],"FIJO")</f>
        <v>FIJO</v>
      </c>
      <c r="K808" s="53" t="str">
        <f>IF(ISTEXT(Tabla15[[#This Row],[CARRERA]]),Tabla15[[#This Row],[CARRERA]],Tabla15[[#This Row],[STATUS]])</f>
        <v>FIJO</v>
      </c>
      <c r="L808" s="63">
        <v>25000</v>
      </c>
      <c r="M808" s="66">
        <v>0</v>
      </c>
      <c r="N808" s="63">
        <v>760</v>
      </c>
      <c r="O808" s="63">
        <v>717.5</v>
      </c>
      <c r="P808" s="29">
        <f>ROUND(Tabla15[[#This Row],[sbruto]]-Tabla15[[#This Row],[sneto]]-Tabla15[[#This Row],[ISR]]-Tabla15[[#This Row],[SFS]]-Tabla15[[#This Row],[AFP]],2)</f>
        <v>25</v>
      </c>
      <c r="Q808" s="63">
        <v>23497.5</v>
      </c>
      <c r="R808" s="53" t="str">
        <f>_xlfn.XLOOKUP(Tabla15[[#This Row],[cedula]],Tabla8[Numero Documento],Tabla8[Gen])</f>
        <v>M</v>
      </c>
      <c r="S808" s="53" t="str">
        <f>_xlfn.XLOOKUP(Tabla15[[#This Row],[cedula]],Tabla8[Numero Documento],Tabla8[Lugar Designado Codigo])</f>
        <v>01.83.03.04</v>
      </c>
    </row>
    <row r="809" spans="1:19">
      <c r="A809" s="53" t="s">
        <v>3049</v>
      </c>
      <c r="B809" s="53" t="s">
        <v>2478</v>
      </c>
      <c r="C809" s="53" t="s">
        <v>3087</v>
      </c>
      <c r="D809" s="53" t="str">
        <f>Tabla15[[#This Row],[cedula]]&amp;Tabla15[[#This Row],[prog]]&amp;LEFT(Tabla15[[#This Row],[tipo]],3)</f>
        <v>2230169704511FIJ</v>
      </c>
      <c r="E809" s="53" t="s">
        <v>1156</v>
      </c>
      <c r="F809" s="53" t="s">
        <v>210</v>
      </c>
      <c r="G809" s="53" t="str">
        <f>_xlfn.XLOOKUP(Tabla15[[#This Row],[cedula]],Tabla8[Numero Documento],Tabla8[Lugar Designado])</f>
        <v>DIRECCION GENERAL DE MUSEOS</v>
      </c>
      <c r="H809" s="53" t="s">
        <v>11</v>
      </c>
      <c r="I809" s="62"/>
      <c r="J809" s="53" t="str">
        <f>_xlfn.XLOOKUP(Tabla15[[#This Row],[cargo]],Tabla612[CARGO],Tabla612[CATEGORIA DEL SERVIDOR],"FIJO")</f>
        <v>FIJO</v>
      </c>
      <c r="K809" s="53" t="str">
        <f>IF(ISTEXT(Tabla15[[#This Row],[CARRERA]]),Tabla15[[#This Row],[CARRERA]],Tabla15[[#This Row],[STATUS]])</f>
        <v>FIJO</v>
      </c>
      <c r="L809" s="63">
        <v>25000</v>
      </c>
      <c r="M809" s="65">
        <v>0</v>
      </c>
      <c r="N809" s="63">
        <v>760</v>
      </c>
      <c r="O809" s="63">
        <v>717.5</v>
      </c>
      <c r="P809" s="29">
        <f>ROUND(Tabla15[[#This Row],[sbruto]]-Tabla15[[#This Row],[sneto]]-Tabla15[[#This Row],[ISR]]-Tabla15[[#This Row],[SFS]]-Tabla15[[#This Row],[AFP]],2)</f>
        <v>25</v>
      </c>
      <c r="Q809" s="63">
        <v>23497.5</v>
      </c>
      <c r="R809" s="53" t="str">
        <f>_xlfn.XLOOKUP(Tabla15[[#This Row],[cedula]],Tabla8[Numero Documento],Tabla8[Gen])</f>
        <v>M</v>
      </c>
      <c r="S809" s="53" t="str">
        <f>_xlfn.XLOOKUP(Tabla15[[#This Row],[cedula]],Tabla8[Numero Documento],Tabla8[Lugar Designado Codigo])</f>
        <v>01.83.03.04</v>
      </c>
    </row>
    <row r="810" spans="1:19">
      <c r="A810" s="53" t="s">
        <v>3049</v>
      </c>
      <c r="B810" s="53" t="s">
        <v>2480</v>
      </c>
      <c r="C810" s="53" t="s">
        <v>3087</v>
      </c>
      <c r="D810" s="53" t="str">
        <f>Tabla15[[#This Row],[cedula]]&amp;Tabla15[[#This Row],[prog]]&amp;LEFT(Tabla15[[#This Row],[tipo]],3)</f>
        <v>0120102289211FIJ</v>
      </c>
      <c r="E810" s="53" t="s">
        <v>545</v>
      </c>
      <c r="F810" s="53" t="s">
        <v>393</v>
      </c>
      <c r="G810" s="53" t="str">
        <f>_xlfn.XLOOKUP(Tabla15[[#This Row],[cedula]],Tabla8[Numero Documento],Tabla8[Lugar Designado])</f>
        <v>DIRECCION GENERAL DE MUSEOS</v>
      </c>
      <c r="H810" s="53" t="s">
        <v>11</v>
      </c>
      <c r="I810" s="62"/>
      <c r="J810" s="53" t="str">
        <f>_xlfn.XLOOKUP(Tabla15[[#This Row],[cargo]],Tabla612[CARGO],Tabla612[CATEGORIA DEL SERVIDOR],"FIJO")</f>
        <v>FIJO</v>
      </c>
      <c r="K810" s="53" t="str">
        <f>IF(ISTEXT(Tabla15[[#This Row],[CARRERA]]),Tabla15[[#This Row],[CARRERA]],Tabla15[[#This Row],[STATUS]])</f>
        <v>FIJO</v>
      </c>
      <c r="L810" s="63">
        <v>25000</v>
      </c>
      <c r="M810" s="67">
        <v>0</v>
      </c>
      <c r="N810" s="63">
        <v>760</v>
      </c>
      <c r="O810" s="63">
        <v>717.5</v>
      </c>
      <c r="P810" s="29">
        <f>ROUND(Tabla15[[#This Row],[sbruto]]-Tabla15[[#This Row],[sneto]]-Tabla15[[#This Row],[ISR]]-Tabla15[[#This Row],[SFS]]-Tabla15[[#This Row],[AFP]],2)</f>
        <v>25</v>
      </c>
      <c r="Q810" s="63">
        <v>23497.5</v>
      </c>
      <c r="R810" s="53" t="str">
        <f>_xlfn.XLOOKUP(Tabla15[[#This Row],[cedula]],Tabla8[Numero Documento],Tabla8[Gen])</f>
        <v>M</v>
      </c>
      <c r="S810" s="53" t="str">
        <f>_xlfn.XLOOKUP(Tabla15[[#This Row],[cedula]],Tabla8[Numero Documento],Tabla8[Lugar Designado Codigo])</f>
        <v>01.83.03.04</v>
      </c>
    </row>
    <row r="811" spans="1:19">
      <c r="A811" s="53" t="s">
        <v>3049</v>
      </c>
      <c r="B811" s="53" t="s">
        <v>3500</v>
      </c>
      <c r="C811" s="53" t="s">
        <v>3087</v>
      </c>
      <c r="D811" s="53" t="str">
        <f>Tabla15[[#This Row],[cedula]]&amp;Tabla15[[#This Row],[prog]]&amp;LEFT(Tabla15[[#This Row],[tipo]],3)</f>
        <v>0050035659711FIJ</v>
      </c>
      <c r="E811" s="53" t="s">
        <v>3499</v>
      </c>
      <c r="F811" s="53" t="s">
        <v>210</v>
      </c>
      <c r="G811" s="53" t="str">
        <f>_xlfn.XLOOKUP(Tabla15[[#This Row],[cedula]],Tabla8[Numero Documento],Tabla8[Lugar Designado])</f>
        <v>DIRECCION GENERAL DE MUSEOS</v>
      </c>
      <c r="H811" s="53" t="s">
        <v>11</v>
      </c>
      <c r="I811" s="62"/>
      <c r="J811" s="53" t="str">
        <f>_xlfn.XLOOKUP(Tabla15[[#This Row],[cargo]],Tabla612[CARGO],Tabla612[CATEGORIA DEL SERVIDOR],"FIJO")</f>
        <v>FIJO</v>
      </c>
      <c r="K811" s="53" t="str">
        <f>IF(ISTEXT(Tabla15[[#This Row],[CARRERA]]),Tabla15[[#This Row],[CARRERA]],Tabla15[[#This Row],[STATUS]])</f>
        <v>FIJO</v>
      </c>
      <c r="L811" s="63">
        <v>25000</v>
      </c>
      <c r="M811" s="65">
        <v>0</v>
      </c>
      <c r="N811" s="63">
        <v>760</v>
      </c>
      <c r="O811" s="63">
        <v>717.5</v>
      </c>
      <c r="P811" s="29">
        <f>ROUND(Tabla15[[#This Row],[sbruto]]-Tabla15[[#This Row],[sneto]]-Tabla15[[#This Row],[ISR]]-Tabla15[[#This Row],[SFS]]-Tabla15[[#This Row],[AFP]],2)</f>
        <v>25</v>
      </c>
      <c r="Q811" s="63">
        <v>23497.5</v>
      </c>
      <c r="R811" s="53" t="str">
        <f>_xlfn.XLOOKUP(Tabla15[[#This Row],[cedula]],Tabla8[Numero Documento],Tabla8[Gen])</f>
        <v>F</v>
      </c>
      <c r="S811" s="53" t="str">
        <f>_xlfn.XLOOKUP(Tabla15[[#This Row],[cedula]],Tabla8[Numero Documento],Tabla8[Lugar Designado Codigo])</f>
        <v>01.83.03.04</v>
      </c>
    </row>
    <row r="812" spans="1:19">
      <c r="A812" s="53" t="s">
        <v>3049</v>
      </c>
      <c r="B812" s="53" t="s">
        <v>2494</v>
      </c>
      <c r="C812" s="53" t="s">
        <v>3087</v>
      </c>
      <c r="D812" s="53" t="str">
        <f>Tabla15[[#This Row],[cedula]]&amp;Tabla15[[#This Row],[prog]]&amp;LEFT(Tabla15[[#This Row],[tipo]],3)</f>
        <v>0011790557011FIJ</v>
      </c>
      <c r="E812" s="53" t="s">
        <v>1049</v>
      </c>
      <c r="F812" s="53" t="s">
        <v>210</v>
      </c>
      <c r="G812" s="53" t="str">
        <f>_xlfn.XLOOKUP(Tabla15[[#This Row],[cedula]],Tabla8[Numero Documento],Tabla8[Lugar Designado])</f>
        <v>DIRECCION GENERAL DE MUSEOS</v>
      </c>
      <c r="H812" s="53" t="s">
        <v>11</v>
      </c>
      <c r="I812" s="62"/>
      <c r="J812" s="53" t="str">
        <f>_xlfn.XLOOKUP(Tabla15[[#This Row],[cargo]],Tabla612[CARGO],Tabla612[CATEGORIA DEL SERVIDOR],"FIJO")</f>
        <v>FIJO</v>
      </c>
      <c r="K812" s="53" t="str">
        <f>IF(ISTEXT(Tabla15[[#This Row],[CARRERA]]),Tabla15[[#This Row],[CARRERA]],Tabla15[[#This Row],[STATUS]])</f>
        <v>FIJO</v>
      </c>
      <c r="L812" s="63">
        <v>25000</v>
      </c>
      <c r="M812" s="66">
        <v>0</v>
      </c>
      <c r="N812" s="63">
        <v>760</v>
      </c>
      <c r="O812" s="63">
        <v>717.5</v>
      </c>
      <c r="P812" s="29">
        <f>ROUND(Tabla15[[#This Row],[sbruto]]-Tabla15[[#This Row],[sneto]]-Tabla15[[#This Row],[ISR]]-Tabla15[[#This Row],[SFS]]-Tabla15[[#This Row],[AFP]],2)</f>
        <v>2321</v>
      </c>
      <c r="Q812" s="63">
        <v>21201.5</v>
      </c>
      <c r="R812" s="53" t="str">
        <f>_xlfn.XLOOKUP(Tabla15[[#This Row],[cedula]],Tabla8[Numero Documento],Tabla8[Gen])</f>
        <v>F</v>
      </c>
      <c r="S812" s="53" t="str">
        <f>_xlfn.XLOOKUP(Tabla15[[#This Row],[cedula]],Tabla8[Numero Documento],Tabla8[Lugar Designado Codigo])</f>
        <v>01.83.03.04</v>
      </c>
    </row>
    <row r="813" spans="1:19">
      <c r="A813" s="53" t="s">
        <v>3049</v>
      </c>
      <c r="B813" s="53" t="s">
        <v>2506</v>
      </c>
      <c r="C813" s="53" t="s">
        <v>3087</v>
      </c>
      <c r="D813" s="53" t="str">
        <f>Tabla15[[#This Row],[cedula]]&amp;Tabla15[[#This Row],[prog]]&amp;LEFT(Tabla15[[#This Row],[tipo]],3)</f>
        <v>0820025806211FIJ</v>
      </c>
      <c r="E813" s="53" t="s">
        <v>1201</v>
      </c>
      <c r="F813" s="53" t="s">
        <v>210</v>
      </c>
      <c r="G813" s="53" t="str">
        <f>_xlfn.XLOOKUP(Tabla15[[#This Row],[cedula]],Tabla8[Numero Documento],Tabla8[Lugar Designado])</f>
        <v>DIRECCION GENERAL DE MUSEOS</v>
      </c>
      <c r="H813" s="53" t="s">
        <v>11</v>
      </c>
      <c r="I813" s="62"/>
      <c r="J813" s="53" t="str">
        <f>_xlfn.XLOOKUP(Tabla15[[#This Row],[cargo]],Tabla612[CARGO],Tabla612[CATEGORIA DEL SERVIDOR],"FIJO")</f>
        <v>FIJO</v>
      </c>
      <c r="K813" s="53" t="str">
        <f>IF(ISTEXT(Tabla15[[#This Row],[CARRERA]]),Tabla15[[#This Row],[CARRERA]],Tabla15[[#This Row],[STATUS]])</f>
        <v>FIJO</v>
      </c>
      <c r="L813" s="63">
        <v>25000</v>
      </c>
      <c r="M813" s="66">
        <v>0</v>
      </c>
      <c r="N813" s="63">
        <v>760</v>
      </c>
      <c r="O813" s="63">
        <v>717.5</v>
      </c>
      <c r="P813" s="29">
        <f>ROUND(Tabla15[[#This Row],[sbruto]]-Tabla15[[#This Row],[sneto]]-Tabla15[[#This Row],[ISR]]-Tabla15[[#This Row],[SFS]]-Tabla15[[#This Row],[AFP]],2)</f>
        <v>5071</v>
      </c>
      <c r="Q813" s="63">
        <v>18451.5</v>
      </c>
      <c r="R813" s="53" t="str">
        <f>_xlfn.XLOOKUP(Tabla15[[#This Row],[cedula]],Tabla8[Numero Documento],Tabla8[Gen])</f>
        <v>F</v>
      </c>
      <c r="S813" s="53" t="str">
        <f>_xlfn.XLOOKUP(Tabla15[[#This Row],[cedula]],Tabla8[Numero Documento],Tabla8[Lugar Designado Codigo])</f>
        <v>01.83.03.04</v>
      </c>
    </row>
    <row r="814" spans="1:19">
      <c r="A814" s="53" t="s">
        <v>3049</v>
      </c>
      <c r="B814" s="53" t="s">
        <v>2507</v>
      </c>
      <c r="C814" s="53" t="s">
        <v>3087</v>
      </c>
      <c r="D814" s="53" t="str">
        <f>Tabla15[[#This Row],[cedula]]&amp;Tabla15[[#This Row],[prog]]&amp;LEFT(Tabla15[[#This Row],[tipo]],3)</f>
        <v>2230180359311FIJ</v>
      </c>
      <c r="E814" s="53" t="s">
        <v>1200</v>
      </c>
      <c r="F814" s="53" t="s">
        <v>210</v>
      </c>
      <c r="G814" s="53" t="str">
        <f>_xlfn.XLOOKUP(Tabla15[[#This Row],[cedula]],Tabla8[Numero Documento],Tabla8[Lugar Designado])</f>
        <v>DIRECCION GENERAL DE MUSEOS</v>
      </c>
      <c r="H814" s="53" t="s">
        <v>11</v>
      </c>
      <c r="I814" s="62"/>
      <c r="J814" s="53" t="str">
        <f>_xlfn.XLOOKUP(Tabla15[[#This Row],[cargo]],Tabla612[CARGO],Tabla612[CATEGORIA DEL SERVIDOR],"FIJO")</f>
        <v>FIJO</v>
      </c>
      <c r="K814" s="53" t="str">
        <f>IF(ISTEXT(Tabla15[[#This Row],[CARRERA]]),Tabla15[[#This Row],[CARRERA]],Tabla15[[#This Row],[STATUS]])</f>
        <v>FIJO</v>
      </c>
      <c r="L814" s="63">
        <v>25000</v>
      </c>
      <c r="M814" s="67">
        <v>0</v>
      </c>
      <c r="N814" s="63">
        <v>760</v>
      </c>
      <c r="O814" s="63">
        <v>717.5</v>
      </c>
      <c r="P814" s="29">
        <f>ROUND(Tabla15[[#This Row],[sbruto]]-Tabla15[[#This Row],[sneto]]-Tabla15[[#This Row],[ISR]]-Tabla15[[#This Row],[SFS]]-Tabla15[[#This Row],[AFP]],2)</f>
        <v>1021</v>
      </c>
      <c r="Q814" s="63">
        <v>22501.5</v>
      </c>
      <c r="R814" s="53" t="str">
        <f>_xlfn.XLOOKUP(Tabla15[[#This Row],[cedula]],Tabla8[Numero Documento],Tabla8[Gen])</f>
        <v>F</v>
      </c>
      <c r="S814" s="53" t="str">
        <f>_xlfn.XLOOKUP(Tabla15[[#This Row],[cedula]],Tabla8[Numero Documento],Tabla8[Lugar Designado Codigo])</f>
        <v>01.83.03.04</v>
      </c>
    </row>
    <row r="815" spans="1:19">
      <c r="A815" s="53" t="s">
        <v>3049</v>
      </c>
      <c r="B815" s="53" t="s">
        <v>2512</v>
      </c>
      <c r="C815" s="53" t="s">
        <v>3087</v>
      </c>
      <c r="D815" s="53" t="str">
        <f>Tabla15[[#This Row],[cedula]]&amp;Tabla15[[#This Row],[prog]]&amp;LEFT(Tabla15[[#This Row],[tipo]],3)</f>
        <v>0010959913411FIJ</v>
      </c>
      <c r="E815" s="53" t="s">
        <v>1199</v>
      </c>
      <c r="F815" s="53" t="s">
        <v>210</v>
      </c>
      <c r="G815" s="53" t="str">
        <f>_xlfn.XLOOKUP(Tabla15[[#This Row],[cedula]],Tabla8[Numero Documento],Tabla8[Lugar Designado])</f>
        <v>DIRECCION GENERAL DE MUSEOS</v>
      </c>
      <c r="H815" s="53" t="s">
        <v>11</v>
      </c>
      <c r="I815" s="62"/>
      <c r="J815" s="53" t="str">
        <f>_xlfn.XLOOKUP(Tabla15[[#This Row],[cargo]],Tabla612[CARGO],Tabla612[CATEGORIA DEL SERVIDOR],"FIJO")</f>
        <v>FIJO</v>
      </c>
      <c r="K815" s="53" t="str">
        <f>IF(ISTEXT(Tabla15[[#This Row],[CARRERA]]),Tabla15[[#This Row],[CARRERA]],Tabla15[[#This Row],[STATUS]])</f>
        <v>FIJO</v>
      </c>
      <c r="L815" s="63">
        <v>25000</v>
      </c>
      <c r="M815" s="66">
        <v>0</v>
      </c>
      <c r="N815" s="63">
        <v>760</v>
      </c>
      <c r="O815" s="63">
        <v>717.5</v>
      </c>
      <c r="P815" s="29">
        <f>ROUND(Tabla15[[#This Row],[sbruto]]-Tabla15[[#This Row],[sneto]]-Tabla15[[#This Row],[ISR]]-Tabla15[[#This Row],[SFS]]-Tabla15[[#This Row],[AFP]],2)</f>
        <v>25</v>
      </c>
      <c r="Q815" s="63">
        <v>23497.5</v>
      </c>
      <c r="R815" s="53" t="str">
        <f>_xlfn.XLOOKUP(Tabla15[[#This Row],[cedula]],Tabla8[Numero Documento],Tabla8[Gen])</f>
        <v>F</v>
      </c>
      <c r="S815" s="53" t="str">
        <f>_xlfn.XLOOKUP(Tabla15[[#This Row],[cedula]],Tabla8[Numero Documento],Tabla8[Lugar Designado Codigo])</f>
        <v>01.83.03.04</v>
      </c>
    </row>
    <row r="816" spans="1:19">
      <c r="A816" s="53" t="s">
        <v>3049</v>
      </c>
      <c r="B816" s="53" t="s">
        <v>2521</v>
      </c>
      <c r="C816" s="53" t="s">
        <v>3087</v>
      </c>
      <c r="D816" s="53" t="str">
        <f>Tabla15[[#This Row],[cedula]]&amp;Tabla15[[#This Row],[prog]]&amp;LEFT(Tabla15[[#This Row],[tipo]],3)</f>
        <v>4022354287511FIJ</v>
      </c>
      <c r="E816" s="53" t="s">
        <v>1995</v>
      </c>
      <c r="F816" s="53" t="s">
        <v>10</v>
      </c>
      <c r="G816" s="53" t="str">
        <f>_xlfn.XLOOKUP(Tabla15[[#This Row],[cedula]],Tabla8[Numero Documento],Tabla8[Lugar Designado])</f>
        <v>DIRECCION GENERAL DE MUSEOS</v>
      </c>
      <c r="H816" s="53" t="s">
        <v>11</v>
      </c>
      <c r="I816" s="62"/>
      <c r="J816" s="53" t="str">
        <f>_xlfn.XLOOKUP(Tabla15[[#This Row],[cargo]],Tabla612[CARGO],Tabla612[CATEGORIA DEL SERVIDOR],"FIJO")</f>
        <v>ESTATUTO SIMPLIFICADO</v>
      </c>
      <c r="K816" s="53" t="str">
        <f>IF(ISTEXT(Tabla15[[#This Row],[CARRERA]]),Tabla15[[#This Row],[CARRERA]],Tabla15[[#This Row],[STATUS]])</f>
        <v>ESTATUTO SIMPLIFICADO</v>
      </c>
      <c r="L816" s="63">
        <v>25000</v>
      </c>
      <c r="M816" s="66">
        <v>0</v>
      </c>
      <c r="N816" s="63">
        <v>760</v>
      </c>
      <c r="O816" s="63">
        <v>717.5</v>
      </c>
      <c r="P816" s="29">
        <f>ROUND(Tabla15[[#This Row],[sbruto]]-Tabla15[[#This Row],[sneto]]-Tabla15[[#This Row],[ISR]]-Tabla15[[#This Row],[SFS]]-Tabla15[[#This Row],[AFP]],2)</f>
        <v>4571</v>
      </c>
      <c r="Q816" s="63">
        <v>18951.5</v>
      </c>
      <c r="R816" s="53" t="str">
        <f>_xlfn.XLOOKUP(Tabla15[[#This Row],[cedula]],Tabla8[Numero Documento],Tabla8[Gen])</f>
        <v>F</v>
      </c>
      <c r="S816" s="53" t="str">
        <f>_xlfn.XLOOKUP(Tabla15[[#This Row],[cedula]],Tabla8[Numero Documento],Tabla8[Lugar Designado Codigo])</f>
        <v>01.83.03.04</v>
      </c>
    </row>
    <row r="817" spans="1:19">
      <c r="A817" s="53" t="s">
        <v>3049</v>
      </c>
      <c r="B817" s="53" t="s">
        <v>2522</v>
      </c>
      <c r="C817" s="53" t="s">
        <v>3087</v>
      </c>
      <c r="D817" s="53" t="str">
        <f>Tabla15[[#This Row],[cedula]]&amp;Tabla15[[#This Row],[prog]]&amp;LEFT(Tabla15[[#This Row],[tipo]],3)</f>
        <v>2230061455311FIJ</v>
      </c>
      <c r="E817" s="53" t="s">
        <v>1051</v>
      </c>
      <c r="F817" s="53" t="s">
        <v>210</v>
      </c>
      <c r="G817" s="53" t="str">
        <f>_xlfn.XLOOKUP(Tabla15[[#This Row],[cedula]],Tabla8[Numero Documento],Tabla8[Lugar Designado])</f>
        <v>DIRECCION GENERAL DE MUSEOS</v>
      </c>
      <c r="H817" s="53" t="s">
        <v>11</v>
      </c>
      <c r="I817" s="62"/>
      <c r="J817" s="53" t="str">
        <f>_xlfn.XLOOKUP(Tabla15[[#This Row],[cargo]],Tabla612[CARGO],Tabla612[CATEGORIA DEL SERVIDOR],"FIJO")</f>
        <v>FIJO</v>
      </c>
      <c r="K817" s="53" t="str">
        <f>IF(ISTEXT(Tabla15[[#This Row],[CARRERA]]),Tabla15[[#This Row],[CARRERA]],Tabla15[[#This Row],[STATUS]])</f>
        <v>FIJO</v>
      </c>
      <c r="L817" s="63">
        <v>25000</v>
      </c>
      <c r="M817" s="67">
        <v>0</v>
      </c>
      <c r="N817" s="63">
        <v>760</v>
      </c>
      <c r="O817" s="63">
        <v>717.5</v>
      </c>
      <c r="P817" s="29">
        <f>ROUND(Tabla15[[#This Row],[sbruto]]-Tabla15[[#This Row],[sneto]]-Tabla15[[#This Row],[ISR]]-Tabla15[[#This Row],[SFS]]-Tabla15[[#This Row],[AFP]],2)</f>
        <v>1537.45</v>
      </c>
      <c r="Q817" s="63">
        <v>21985.05</v>
      </c>
      <c r="R817" s="53" t="str">
        <f>_xlfn.XLOOKUP(Tabla15[[#This Row],[cedula]],Tabla8[Numero Documento],Tabla8[Gen])</f>
        <v>F</v>
      </c>
      <c r="S817" s="53" t="str">
        <f>_xlfn.XLOOKUP(Tabla15[[#This Row],[cedula]],Tabla8[Numero Documento],Tabla8[Lugar Designado Codigo])</f>
        <v>01.83.03.04</v>
      </c>
    </row>
    <row r="818" spans="1:19">
      <c r="A818" s="53" t="s">
        <v>3049</v>
      </c>
      <c r="B818" s="53" t="s">
        <v>2523</v>
      </c>
      <c r="C818" s="53" t="s">
        <v>3087</v>
      </c>
      <c r="D818" s="53" t="str">
        <f>Tabla15[[#This Row],[cedula]]&amp;Tabla15[[#This Row],[prog]]&amp;LEFT(Tabla15[[#This Row],[tipo]],3)</f>
        <v>4022086295311FIJ</v>
      </c>
      <c r="E818" s="53" t="s">
        <v>580</v>
      </c>
      <c r="F818" s="53" t="s">
        <v>210</v>
      </c>
      <c r="G818" s="53" t="str">
        <f>_xlfn.XLOOKUP(Tabla15[[#This Row],[cedula]],Tabla8[Numero Documento],Tabla8[Lugar Designado])</f>
        <v>DIRECCION GENERAL DE MUSEOS</v>
      </c>
      <c r="H818" s="53" t="s">
        <v>11</v>
      </c>
      <c r="I818" s="62"/>
      <c r="J818" s="53" t="str">
        <f>_xlfn.XLOOKUP(Tabla15[[#This Row],[cargo]],Tabla612[CARGO],Tabla612[CATEGORIA DEL SERVIDOR],"FIJO")</f>
        <v>FIJO</v>
      </c>
      <c r="K818" s="53" t="str">
        <f>IF(ISTEXT(Tabla15[[#This Row],[CARRERA]]),Tabla15[[#This Row],[CARRERA]],Tabla15[[#This Row],[STATUS]])</f>
        <v>FIJO</v>
      </c>
      <c r="L818" s="63">
        <v>25000</v>
      </c>
      <c r="M818" s="66">
        <v>0</v>
      </c>
      <c r="N818" s="63">
        <v>760</v>
      </c>
      <c r="O818" s="63">
        <v>717.5</v>
      </c>
      <c r="P818" s="29">
        <f>ROUND(Tabla15[[#This Row],[sbruto]]-Tabla15[[#This Row],[sneto]]-Tabla15[[#This Row],[ISR]]-Tabla15[[#This Row],[SFS]]-Tabla15[[#This Row],[AFP]],2)</f>
        <v>625</v>
      </c>
      <c r="Q818" s="63">
        <v>22897.5</v>
      </c>
      <c r="R818" s="53" t="str">
        <f>_xlfn.XLOOKUP(Tabla15[[#This Row],[cedula]],Tabla8[Numero Documento],Tabla8[Gen])</f>
        <v>F</v>
      </c>
      <c r="S818" s="53" t="str">
        <f>_xlfn.XLOOKUP(Tabla15[[#This Row],[cedula]],Tabla8[Numero Documento],Tabla8[Lugar Designado Codigo])</f>
        <v>01.83.03.04</v>
      </c>
    </row>
    <row r="819" spans="1:19">
      <c r="A819" s="53" t="s">
        <v>3049</v>
      </c>
      <c r="B819" s="53" t="s">
        <v>2526</v>
      </c>
      <c r="C819" s="53" t="s">
        <v>3087</v>
      </c>
      <c r="D819" s="53" t="str">
        <f>Tabla15[[#This Row],[cedula]]&amp;Tabla15[[#This Row],[prog]]&amp;LEFT(Tabla15[[#This Row],[tipo]],3)</f>
        <v>0370069088011FIJ</v>
      </c>
      <c r="E819" s="53" t="s">
        <v>1996</v>
      </c>
      <c r="F819" s="53" t="s">
        <v>10</v>
      </c>
      <c r="G819" s="53" t="str">
        <f>_xlfn.XLOOKUP(Tabla15[[#This Row],[cedula]],Tabla8[Numero Documento],Tabla8[Lugar Designado])</f>
        <v>DIRECCION GENERAL DE MUSEOS</v>
      </c>
      <c r="H819" s="53" t="s">
        <v>11</v>
      </c>
      <c r="I819" s="62"/>
      <c r="J819" s="53" t="str">
        <f>_xlfn.XLOOKUP(Tabla15[[#This Row],[cargo]],Tabla612[CARGO],Tabla612[CATEGORIA DEL SERVIDOR],"FIJO")</f>
        <v>ESTATUTO SIMPLIFICADO</v>
      </c>
      <c r="K819" s="53" t="str">
        <f>IF(ISTEXT(Tabla15[[#This Row],[CARRERA]]),Tabla15[[#This Row],[CARRERA]],Tabla15[[#This Row],[STATUS]])</f>
        <v>ESTATUTO SIMPLIFICADO</v>
      </c>
      <c r="L819" s="63">
        <v>25000</v>
      </c>
      <c r="M819" s="67">
        <v>0</v>
      </c>
      <c r="N819" s="63">
        <v>760</v>
      </c>
      <c r="O819" s="63">
        <v>717.5</v>
      </c>
      <c r="P819" s="29">
        <f>ROUND(Tabla15[[#This Row],[sbruto]]-Tabla15[[#This Row],[sneto]]-Tabla15[[#This Row],[ISR]]-Tabla15[[#This Row],[SFS]]-Tabla15[[#This Row],[AFP]],2)</f>
        <v>25</v>
      </c>
      <c r="Q819" s="63">
        <v>23497.5</v>
      </c>
      <c r="R819" s="53" t="str">
        <f>_xlfn.XLOOKUP(Tabla15[[#This Row],[cedula]],Tabla8[Numero Documento],Tabla8[Gen])</f>
        <v>F</v>
      </c>
      <c r="S819" s="53" t="str">
        <f>_xlfn.XLOOKUP(Tabla15[[#This Row],[cedula]],Tabla8[Numero Documento],Tabla8[Lugar Designado Codigo])</f>
        <v>01.83.03.04</v>
      </c>
    </row>
    <row r="820" spans="1:19">
      <c r="A820" s="53" t="s">
        <v>3049</v>
      </c>
      <c r="B820" s="53" t="s">
        <v>2527</v>
      </c>
      <c r="C820" s="53" t="s">
        <v>3087</v>
      </c>
      <c r="D820" s="53" t="str">
        <f>Tabla15[[#This Row],[cedula]]&amp;Tabla15[[#This Row],[prog]]&amp;LEFT(Tabla15[[#This Row],[tipo]],3)</f>
        <v>0780012500211FIJ</v>
      </c>
      <c r="E820" s="53" t="s">
        <v>1266</v>
      </c>
      <c r="F820" s="53" t="s">
        <v>30</v>
      </c>
      <c r="G820" s="53" t="str">
        <f>_xlfn.XLOOKUP(Tabla15[[#This Row],[cedula]],Tabla8[Numero Documento],Tabla8[Lugar Designado])</f>
        <v>DIRECCION GENERAL DE MUSEOS</v>
      </c>
      <c r="H820" s="53" t="s">
        <v>11</v>
      </c>
      <c r="I820" s="62"/>
      <c r="J820" s="53" t="str">
        <f>_xlfn.XLOOKUP(Tabla15[[#This Row],[cargo]],Tabla612[CARGO],Tabla612[CATEGORIA DEL SERVIDOR],"FIJO")</f>
        <v>ESTATUTO SIMPLIFICADO</v>
      </c>
      <c r="K820" s="53" t="str">
        <f>IF(ISTEXT(Tabla15[[#This Row],[CARRERA]]),Tabla15[[#This Row],[CARRERA]],Tabla15[[#This Row],[STATUS]])</f>
        <v>ESTATUTO SIMPLIFICADO</v>
      </c>
      <c r="L820" s="63">
        <v>25000</v>
      </c>
      <c r="M820" s="67">
        <v>0</v>
      </c>
      <c r="N820" s="63">
        <v>760</v>
      </c>
      <c r="O820" s="63">
        <v>717.5</v>
      </c>
      <c r="P820" s="29">
        <f>ROUND(Tabla15[[#This Row],[sbruto]]-Tabla15[[#This Row],[sneto]]-Tabla15[[#This Row],[ISR]]-Tabla15[[#This Row],[SFS]]-Tabla15[[#This Row],[AFP]],2)</f>
        <v>25</v>
      </c>
      <c r="Q820" s="63">
        <v>23497.5</v>
      </c>
      <c r="R820" s="53" t="str">
        <f>_xlfn.XLOOKUP(Tabla15[[#This Row],[cedula]],Tabla8[Numero Documento],Tabla8[Gen])</f>
        <v>M</v>
      </c>
      <c r="S820" s="53" t="str">
        <f>_xlfn.XLOOKUP(Tabla15[[#This Row],[cedula]],Tabla8[Numero Documento],Tabla8[Lugar Designado Codigo])</f>
        <v>01.83.03.04</v>
      </c>
    </row>
    <row r="821" spans="1:19">
      <c r="A821" s="53" t="s">
        <v>3049</v>
      </c>
      <c r="B821" s="53" t="s">
        <v>2530</v>
      </c>
      <c r="C821" s="53" t="s">
        <v>3087</v>
      </c>
      <c r="D821" s="53" t="str">
        <f>Tabla15[[#This Row],[cedula]]&amp;Tabla15[[#This Row],[prog]]&amp;LEFT(Tabla15[[#This Row],[tipo]],3)</f>
        <v>2230093367211FIJ</v>
      </c>
      <c r="E821" s="53" t="s">
        <v>1052</v>
      </c>
      <c r="F821" s="53" t="s">
        <v>210</v>
      </c>
      <c r="G821" s="53" t="str">
        <f>_xlfn.XLOOKUP(Tabla15[[#This Row],[cedula]],Tabla8[Numero Documento],Tabla8[Lugar Designado])</f>
        <v>DIRECCION GENERAL DE MUSEOS</v>
      </c>
      <c r="H821" s="53" t="s">
        <v>11</v>
      </c>
      <c r="I821" s="62"/>
      <c r="J821" s="53" t="str">
        <f>_xlfn.XLOOKUP(Tabla15[[#This Row],[cargo]],Tabla612[CARGO],Tabla612[CATEGORIA DEL SERVIDOR],"FIJO")</f>
        <v>FIJO</v>
      </c>
      <c r="K821" s="53" t="str">
        <f>IF(ISTEXT(Tabla15[[#This Row],[CARRERA]]),Tabla15[[#This Row],[CARRERA]],Tabla15[[#This Row],[STATUS]])</f>
        <v>FIJO</v>
      </c>
      <c r="L821" s="63">
        <v>25000</v>
      </c>
      <c r="M821" s="65">
        <v>0</v>
      </c>
      <c r="N821" s="63">
        <v>760</v>
      </c>
      <c r="O821" s="63">
        <v>717.5</v>
      </c>
      <c r="P821" s="29">
        <f>ROUND(Tabla15[[#This Row],[sbruto]]-Tabla15[[#This Row],[sneto]]-Tabla15[[#This Row],[ISR]]-Tabla15[[#This Row],[SFS]]-Tabla15[[#This Row],[AFP]],2)</f>
        <v>25</v>
      </c>
      <c r="Q821" s="63">
        <v>23497.5</v>
      </c>
      <c r="R821" s="53" t="str">
        <f>_xlfn.XLOOKUP(Tabla15[[#This Row],[cedula]],Tabla8[Numero Documento],Tabla8[Gen])</f>
        <v>M</v>
      </c>
      <c r="S821" s="53" t="str">
        <f>_xlfn.XLOOKUP(Tabla15[[#This Row],[cedula]],Tabla8[Numero Documento],Tabla8[Lugar Designado Codigo])</f>
        <v>01.83.03.04</v>
      </c>
    </row>
    <row r="822" spans="1:19">
      <c r="A822" s="53" t="s">
        <v>3049</v>
      </c>
      <c r="B822" s="53" t="s">
        <v>2450</v>
      </c>
      <c r="C822" s="53" t="s">
        <v>3087</v>
      </c>
      <c r="D822" s="53" t="str">
        <f>Tabla15[[#This Row],[cedula]]&amp;Tabla15[[#This Row],[prog]]&amp;LEFT(Tabla15[[#This Row],[tipo]],3)</f>
        <v>0540135410411FIJ</v>
      </c>
      <c r="E822" s="53" t="s">
        <v>683</v>
      </c>
      <c r="F822" s="53" t="s">
        <v>55</v>
      </c>
      <c r="G822" s="53" t="str">
        <f>_xlfn.XLOOKUP(Tabla15[[#This Row],[cedula]],Tabla8[Numero Documento],Tabla8[Lugar Designado])</f>
        <v>DIRECCION GENERAL DE MUSEOS</v>
      </c>
      <c r="H822" s="53" t="s">
        <v>11</v>
      </c>
      <c r="I822" s="62"/>
      <c r="J822" s="53" t="str">
        <f>_xlfn.XLOOKUP(Tabla15[[#This Row],[cargo]],Tabla612[CARGO],Tabla612[CATEGORIA DEL SERVIDOR],"FIJO")</f>
        <v>FIJO</v>
      </c>
      <c r="K822" s="53" t="str">
        <f>IF(ISTEXT(Tabla15[[#This Row],[CARRERA]]),Tabla15[[#This Row],[CARRERA]],Tabla15[[#This Row],[STATUS]])</f>
        <v>FIJO</v>
      </c>
      <c r="L822" s="63">
        <v>24150</v>
      </c>
      <c r="M822" s="67">
        <v>0</v>
      </c>
      <c r="N822" s="63">
        <v>734.16</v>
      </c>
      <c r="O822" s="63">
        <v>693.11</v>
      </c>
      <c r="P822" s="29">
        <f>ROUND(Tabla15[[#This Row],[sbruto]]-Tabla15[[#This Row],[sneto]]-Tabla15[[#This Row],[ISR]]-Tabla15[[#This Row],[SFS]]-Tabla15[[#This Row],[AFP]],2)</f>
        <v>25</v>
      </c>
      <c r="Q822" s="63">
        <v>22697.73</v>
      </c>
      <c r="R822" s="53" t="str">
        <f>_xlfn.XLOOKUP(Tabla15[[#This Row],[cedula]],Tabla8[Numero Documento],Tabla8[Gen])</f>
        <v>F</v>
      </c>
      <c r="S822" s="53" t="str">
        <f>_xlfn.XLOOKUP(Tabla15[[#This Row],[cedula]],Tabla8[Numero Documento],Tabla8[Lugar Designado Codigo])</f>
        <v>01.83.03.04</v>
      </c>
    </row>
    <row r="823" spans="1:19">
      <c r="A823" s="53" t="s">
        <v>3049</v>
      </c>
      <c r="B823" s="53" t="s">
        <v>2485</v>
      </c>
      <c r="C823" s="53" t="s">
        <v>3087</v>
      </c>
      <c r="D823" s="53" t="str">
        <f>Tabla15[[#This Row],[cedula]]&amp;Tabla15[[#This Row],[prog]]&amp;LEFT(Tabla15[[#This Row],[tipo]],3)</f>
        <v>0011890364011FIJ</v>
      </c>
      <c r="E823" s="53" t="s">
        <v>551</v>
      </c>
      <c r="F823" s="53" t="s">
        <v>15</v>
      </c>
      <c r="G823" s="53" t="str">
        <f>_xlfn.XLOOKUP(Tabla15[[#This Row],[cedula]],Tabla8[Numero Documento],Tabla8[Lugar Designado])</f>
        <v>DIRECCION GENERAL DE MUSEOS</v>
      </c>
      <c r="H823" s="53" t="s">
        <v>11</v>
      </c>
      <c r="I823" s="62"/>
      <c r="J823" s="53" t="str">
        <f>_xlfn.XLOOKUP(Tabla15[[#This Row],[cargo]],Tabla612[CARGO],Tabla612[CATEGORIA DEL SERVIDOR],"FIJO")</f>
        <v>FIJO</v>
      </c>
      <c r="K823" s="53" t="str">
        <f>IF(ISTEXT(Tabla15[[#This Row],[CARRERA]]),Tabla15[[#This Row],[CARRERA]],Tabla15[[#This Row],[STATUS]])</f>
        <v>FIJO</v>
      </c>
      <c r="L823" s="63">
        <v>22050</v>
      </c>
      <c r="M823" s="65">
        <v>0</v>
      </c>
      <c r="N823" s="63">
        <v>670.32</v>
      </c>
      <c r="O823" s="63">
        <v>632.84</v>
      </c>
      <c r="P823" s="29">
        <f>ROUND(Tabla15[[#This Row],[sbruto]]-Tabla15[[#This Row],[sneto]]-Tabla15[[#This Row],[ISR]]-Tabla15[[#This Row],[SFS]]-Tabla15[[#This Row],[AFP]],2)</f>
        <v>13983.52</v>
      </c>
      <c r="Q823" s="63">
        <v>6763.32</v>
      </c>
      <c r="R823" s="53" t="str">
        <f>_xlfn.XLOOKUP(Tabla15[[#This Row],[cedula]],Tabla8[Numero Documento],Tabla8[Gen])</f>
        <v>M</v>
      </c>
      <c r="S823" s="53" t="str">
        <f>_xlfn.XLOOKUP(Tabla15[[#This Row],[cedula]],Tabla8[Numero Documento],Tabla8[Lugar Designado Codigo])</f>
        <v>01.83.03.04</v>
      </c>
    </row>
    <row r="824" spans="1:19">
      <c r="A824" s="53" t="s">
        <v>3049</v>
      </c>
      <c r="B824" s="53" t="s">
        <v>1415</v>
      </c>
      <c r="C824" s="53" t="s">
        <v>3087</v>
      </c>
      <c r="D824" s="53" t="str">
        <f>Tabla15[[#This Row],[cedula]]&amp;Tabla15[[#This Row],[prog]]&amp;LEFT(Tabla15[[#This Row],[tipo]],3)</f>
        <v>0010807674611FIJ</v>
      </c>
      <c r="E824" s="53" t="s">
        <v>395</v>
      </c>
      <c r="F824" s="53" t="s">
        <v>396</v>
      </c>
      <c r="G824" s="53" t="str">
        <f>_xlfn.XLOOKUP(Tabla15[[#This Row],[cedula]],Tabla8[Numero Documento],Tabla8[Lugar Designado])</f>
        <v>DIRECCION GENERAL DE MUSEOS</v>
      </c>
      <c r="H824" s="53" t="s">
        <v>11</v>
      </c>
      <c r="I824" s="62" t="str">
        <f>_xlfn.XLOOKUP(Tabla15[[#This Row],[cedula]],TCARRERA[CEDULA],TCARRERA[CATEGORIA DEL SERVIDOR],"")</f>
        <v>CARRERA ADMINISTRATIVA</v>
      </c>
      <c r="J824" s="53" t="str">
        <f>_xlfn.XLOOKUP(Tabla15[[#This Row],[cargo]],Tabla612[CARGO],Tabla612[CATEGORIA DEL SERVIDOR],"FIJO")</f>
        <v>FIJO</v>
      </c>
      <c r="K824" s="53" t="str">
        <f>IF(ISTEXT(Tabla15[[#This Row],[CARRERA]]),Tabla15[[#This Row],[CARRERA]],Tabla15[[#This Row],[STATUS]])</f>
        <v>CARRERA ADMINISTRATIVA</v>
      </c>
      <c r="L824" s="63">
        <v>22000</v>
      </c>
      <c r="M824" s="66">
        <v>0</v>
      </c>
      <c r="N824" s="63">
        <v>668.8</v>
      </c>
      <c r="O824" s="63">
        <v>631.4</v>
      </c>
      <c r="P824" s="29">
        <f>ROUND(Tabla15[[#This Row],[sbruto]]-Tabla15[[#This Row],[sneto]]-Tabla15[[#This Row],[ISR]]-Tabla15[[#This Row],[SFS]]-Tabla15[[#This Row],[AFP]],2)</f>
        <v>12379.83</v>
      </c>
      <c r="Q824" s="63">
        <v>8319.9699999999993</v>
      </c>
      <c r="R824" s="53" t="str">
        <f>_xlfn.XLOOKUP(Tabla15[[#This Row],[cedula]],Tabla8[Numero Documento],Tabla8[Gen])</f>
        <v>F</v>
      </c>
      <c r="S824" s="53" t="str">
        <f>_xlfn.XLOOKUP(Tabla15[[#This Row],[cedula]],Tabla8[Numero Documento],Tabla8[Lugar Designado Codigo])</f>
        <v>01.83.03.04</v>
      </c>
    </row>
    <row r="825" spans="1:19">
      <c r="A825" s="53" t="s">
        <v>3049</v>
      </c>
      <c r="B825" s="53" t="s">
        <v>1417</v>
      </c>
      <c r="C825" s="53" t="s">
        <v>3087</v>
      </c>
      <c r="D825" s="53" t="str">
        <f>Tabla15[[#This Row],[cedula]]&amp;Tabla15[[#This Row],[prog]]&amp;LEFT(Tabla15[[#This Row],[tipo]],3)</f>
        <v>0011809709611FIJ</v>
      </c>
      <c r="E825" s="53" t="s">
        <v>399</v>
      </c>
      <c r="F825" s="53" t="s">
        <v>27</v>
      </c>
      <c r="G825" s="53" t="str">
        <f>_xlfn.XLOOKUP(Tabla15[[#This Row],[cedula]],Tabla8[Numero Documento],Tabla8[Lugar Designado])</f>
        <v>DIRECCION GENERAL DE MUSEOS</v>
      </c>
      <c r="H825" s="53" t="s">
        <v>11</v>
      </c>
      <c r="I825" s="62" t="str">
        <f>_xlfn.XLOOKUP(Tabla15[[#This Row],[cedula]],TCARRERA[CEDULA],TCARRERA[CATEGORIA DEL SERVIDOR],"")</f>
        <v>CARRERA ADMINISTRATIVA</v>
      </c>
      <c r="J825" s="53" t="str">
        <f>_xlfn.XLOOKUP(Tabla15[[#This Row],[cargo]],Tabla612[CARGO],Tabla612[CATEGORIA DEL SERVIDOR],"FIJO")</f>
        <v>ESTATUTO SIMPLIFICADO</v>
      </c>
      <c r="K825" s="53" t="str">
        <f>IF(ISTEXT(Tabla15[[#This Row],[CARRERA]]),Tabla15[[#This Row],[CARRERA]],Tabla15[[#This Row],[STATUS]])</f>
        <v>CARRERA ADMINISTRATIVA</v>
      </c>
      <c r="L825" s="63">
        <v>22000</v>
      </c>
      <c r="M825" s="67">
        <v>0</v>
      </c>
      <c r="N825" s="63">
        <v>668.8</v>
      </c>
      <c r="O825" s="63">
        <v>631.4</v>
      </c>
      <c r="P825" s="29">
        <f>ROUND(Tabla15[[#This Row],[sbruto]]-Tabla15[[#This Row],[sneto]]-Tabla15[[#This Row],[ISR]]-Tabla15[[#This Row],[SFS]]-Tabla15[[#This Row],[AFP]],2)</f>
        <v>375</v>
      </c>
      <c r="Q825" s="63">
        <v>20324.8</v>
      </c>
      <c r="R825" s="53" t="str">
        <f>_xlfn.XLOOKUP(Tabla15[[#This Row],[cedula]],Tabla8[Numero Documento],Tabla8[Gen])</f>
        <v>M</v>
      </c>
      <c r="S825" s="53" t="str">
        <f>_xlfn.XLOOKUP(Tabla15[[#This Row],[cedula]],Tabla8[Numero Documento],Tabla8[Lugar Designado Codigo])</f>
        <v>01.83.03.04</v>
      </c>
    </row>
    <row r="826" spans="1:19">
      <c r="A826" s="53" t="s">
        <v>3049</v>
      </c>
      <c r="B826" s="53" t="s">
        <v>1443</v>
      </c>
      <c r="C826" s="53" t="s">
        <v>3087</v>
      </c>
      <c r="D826" s="53" t="str">
        <f>Tabla15[[#This Row],[cedula]]&amp;Tabla15[[#This Row],[prog]]&amp;LEFT(Tabla15[[#This Row],[tipo]],3)</f>
        <v>0010888758911FIJ</v>
      </c>
      <c r="E826" s="53" t="s">
        <v>201</v>
      </c>
      <c r="F826" s="53" t="s">
        <v>8</v>
      </c>
      <c r="G826" s="53" t="str">
        <f>_xlfn.XLOOKUP(Tabla15[[#This Row],[cedula]],Tabla8[Numero Documento],Tabla8[Lugar Designado])</f>
        <v>DIRECCION GENERAL DE MUSEOS</v>
      </c>
      <c r="H826" s="53" t="s">
        <v>11</v>
      </c>
      <c r="I826" s="62" t="str">
        <f>_xlfn.XLOOKUP(Tabla15[[#This Row],[cedula]],TCARRERA[CEDULA],TCARRERA[CATEGORIA DEL SERVIDOR],"")</f>
        <v>CARRERA ADMINISTRATIVA</v>
      </c>
      <c r="J826" s="53" t="str">
        <f>_xlfn.XLOOKUP(Tabla15[[#This Row],[cargo]],Tabla612[CARGO],Tabla612[CATEGORIA DEL SERVIDOR],"FIJO")</f>
        <v>ESTATUTO SIMPLIFICADO</v>
      </c>
      <c r="K826" s="53" t="str">
        <f>IF(ISTEXT(Tabla15[[#This Row],[CARRERA]]),Tabla15[[#This Row],[CARRERA]],Tabla15[[#This Row],[STATUS]])</f>
        <v>CARRERA ADMINISTRATIVA</v>
      </c>
      <c r="L826" s="63">
        <v>22000</v>
      </c>
      <c r="M826" s="67">
        <v>0</v>
      </c>
      <c r="N826" s="63">
        <v>668.8</v>
      </c>
      <c r="O826" s="63">
        <v>631.4</v>
      </c>
      <c r="P826" s="29">
        <f>ROUND(Tabla15[[#This Row],[sbruto]]-Tabla15[[#This Row],[sneto]]-Tabla15[[#This Row],[ISR]]-Tabla15[[#This Row],[SFS]]-Tabla15[[#This Row],[AFP]],2)</f>
        <v>15901.91</v>
      </c>
      <c r="Q826" s="63">
        <v>4797.8900000000003</v>
      </c>
      <c r="R826" s="53" t="str">
        <f>_xlfn.XLOOKUP(Tabla15[[#This Row],[cedula]],Tabla8[Numero Documento],Tabla8[Gen])</f>
        <v>F</v>
      </c>
      <c r="S826" s="53" t="str">
        <f>_xlfn.XLOOKUP(Tabla15[[#This Row],[cedula]],Tabla8[Numero Documento],Tabla8[Lugar Designado Codigo])</f>
        <v>01.83.03.04</v>
      </c>
    </row>
    <row r="827" spans="1:19">
      <c r="A827" s="53" t="s">
        <v>3049</v>
      </c>
      <c r="B827" s="53" t="s">
        <v>1470</v>
      </c>
      <c r="C827" s="53" t="s">
        <v>3087</v>
      </c>
      <c r="D827" s="53" t="str">
        <f>Tabla15[[#This Row],[cedula]]&amp;Tabla15[[#This Row],[prog]]&amp;LEFT(Tabla15[[#This Row],[tipo]],3)</f>
        <v>0011327316311FIJ</v>
      </c>
      <c r="E827" s="53" t="s">
        <v>517</v>
      </c>
      <c r="F827" s="53" t="s">
        <v>518</v>
      </c>
      <c r="G827" s="53" t="str">
        <f>_xlfn.XLOOKUP(Tabla15[[#This Row],[cedula]],Tabla8[Numero Documento],Tabla8[Lugar Designado])</f>
        <v>DIRECCION GENERAL DE MUSEOS</v>
      </c>
      <c r="H827" s="53" t="s">
        <v>11</v>
      </c>
      <c r="I827" s="62" t="str">
        <f>_xlfn.XLOOKUP(Tabla15[[#This Row],[cedula]],TCARRERA[CEDULA],TCARRERA[CATEGORIA DEL SERVIDOR],"")</f>
        <v>CARRERA ADMINISTRATIVA</v>
      </c>
      <c r="J827" s="53" t="str">
        <f>_xlfn.XLOOKUP(Tabla15[[#This Row],[cargo]],Tabla612[CARGO],Tabla612[CATEGORIA DEL SERVIDOR],"FIJO")</f>
        <v>FIJO</v>
      </c>
      <c r="K827" s="53" t="str">
        <f>IF(ISTEXT(Tabla15[[#This Row],[CARRERA]]),Tabla15[[#This Row],[CARRERA]],Tabla15[[#This Row],[STATUS]])</f>
        <v>CARRERA ADMINISTRATIVA</v>
      </c>
      <c r="L827" s="63">
        <v>22000</v>
      </c>
      <c r="M827" s="67">
        <v>0</v>
      </c>
      <c r="N827" s="63">
        <v>668.8</v>
      </c>
      <c r="O827" s="63">
        <v>631.4</v>
      </c>
      <c r="P827" s="29">
        <f>ROUND(Tabla15[[#This Row],[sbruto]]-Tabla15[[#This Row],[sneto]]-Tabla15[[#This Row],[ISR]]-Tabla15[[#This Row],[SFS]]-Tabla15[[#This Row],[AFP]],2)</f>
        <v>4402.1499999999996</v>
      </c>
      <c r="Q827" s="63">
        <v>16297.65</v>
      </c>
      <c r="R827" s="53" t="str">
        <f>_xlfn.XLOOKUP(Tabla15[[#This Row],[cedula]],Tabla8[Numero Documento],Tabla8[Gen])</f>
        <v>F</v>
      </c>
      <c r="S827" s="53" t="str">
        <f>_xlfn.XLOOKUP(Tabla15[[#This Row],[cedula]],Tabla8[Numero Documento],Tabla8[Lugar Designado Codigo])</f>
        <v>01.83.03.04</v>
      </c>
    </row>
    <row r="828" spans="1:19">
      <c r="A828" s="53" t="s">
        <v>3049</v>
      </c>
      <c r="B828" s="53" t="s">
        <v>1472</v>
      </c>
      <c r="C828" s="53" t="s">
        <v>3087</v>
      </c>
      <c r="D828" s="53" t="str">
        <f>Tabla15[[#This Row],[cedula]]&amp;Tabla15[[#This Row],[prog]]&amp;LEFT(Tabla15[[#This Row],[tipo]],3)</f>
        <v>0010302577111FIJ</v>
      </c>
      <c r="E828" s="53" t="s">
        <v>520</v>
      </c>
      <c r="F828" s="53" t="s">
        <v>15</v>
      </c>
      <c r="G828" s="53" t="str">
        <f>_xlfn.XLOOKUP(Tabla15[[#This Row],[cedula]],Tabla8[Numero Documento],Tabla8[Lugar Designado])</f>
        <v>DIRECCION GENERAL DE MUSEOS</v>
      </c>
      <c r="H828" s="53" t="s">
        <v>11</v>
      </c>
      <c r="I828" s="62" t="str">
        <f>_xlfn.XLOOKUP(Tabla15[[#This Row],[cedula]],TCARRERA[CEDULA],TCARRERA[CATEGORIA DEL SERVIDOR],"")</f>
        <v>CARRERA ADMINISTRATIVA</v>
      </c>
      <c r="J828" s="53" t="str">
        <f>_xlfn.XLOOKUP(Tabla15[[#This Row],[cargo]],Tabla612[CARGO],Tabla612[CATEGORIA DEL SERVIDOR],"FIJO")</f>
        <v>FIJO</v>
      </c>
      <c r="K828" s="53" t="str">
        <f>IF(ISTEXT(Tabla15[[#This Row],[CARRERA]]),Tabla15[[#This Row],[CARRERA]],Tabla15[[#This Row],[STATUS]])</f>
        <v>CARRERA ADMINISTRATIVA</v>
      </c>
      <c r="L828" s="63">
        <v>22000</v>
      </c>
      <c r="M828" s="67">
        <v>0</v>
      </c>
      <c r="N828" s="63">
        <v>668.8</v>
      </c>
      <c r="O828" s="63">
        <v>631.4</v>
      </c>
      <c r="P828" s="29">
        <f>ROUND(Tabla15[[#This Row],[sbruto]]-Tabla15[[#This Row],[sneto]]-Tabla15[[#This Row],[ISR]]-Tabla15[[#This Row],[SFS]]-Tabla15[[#This Row],[AFP]],2)</f>
        <v>2668.45</v>
      </c>
      <c r="Q828" s="63">
        <v>18031.349999999999</v>
      </c>
      <c r="R828" s="53" t="str">
        <f>_xlfn.XLOOKUP(Tabla15[[#This Row],[cedula]],Tabla8[Numero Documento],Tabla8[Gen])</f>
        <v>M</v>
      </c>
      <c r="S828" s="53" t="str">
        <f>_xlfn.XLOOKUP(Tabla15[[#This Row],[cedula]],Tabla8[Numero Documento],Tabla8[Lugar Designado Codigo])</f>
        <v>01.83.03.04</v>
      </c>
    </row>
    <row r="829" spans="1:19">
      <c r="A829" s="53" t="s">
        <v>3049</v>
      </c>
      <c r="B829" s="53" t="s">
        <v>1478</v>
      </c>
      <c r="C829" s="53" t="s">
        <v>3087</v>
      </c>
      <c r="D829" s="53" t="str">
        <f>Tabla15[[#This Row],[cedula]]&amp;Tabla15[[#This Row],[prog]]&amp;LEFT(Tabla15[[#This Row],[tipo]],3)</f>
        <v>0011128987211FIJ</v>
      </c>
      <c r="E829" s="53" t="s">
        <v>528</v>
      </c>
      <c r="F829" s="53" t="s">
        <v>55</v>
      </c>
      <c r="G829" s="53" t="str">
        <f>_xlfn.XLOOKUP(Tabla15[[#This Row],[cedula]],Tabla8[Numero Documento],Tabla8[Lugar Designado])</f>
        <v>DIRECCION GENERAL DE MUSEOS</v>
      </c>
      <c r="H829" s="53" t="s">
        <v>11</v>
      </c>
      <c r="I829" s="62" t="str">
        <f>_xlfn.XLOOKUP(Tabla15[[#This Row],[cedula]],TCARRERA[CEDULA],TCARRERA[CATEGORIA DEL SERVIDOR],"")</f>
        <v>CARRERA ADMINISTRATIVA</v>
      </c>
      <c r="J829" s="53" t="str">
        <f>_xlfn.XLOOKUP(Tabla15[[#This Row],[cargo]],Tabla612[CARGO],Tabla612[CATEGORIA DEL SERVIDOR],"FIJO")</f>
        <v>FIJO</v>
      </c>
      <c r="K829" s="53" t="str">
        <f>IF(ISTEXT(Tabla15[[#This Row],[CARRERA]]),Tabla15[[#This Row],[CARRERA]],Tabla15[[#This Row],[STATUS]])</f>
        <v>CARRERA ADMINISTRATIVA</v>
      </c>
      <c r="L829" s="63">
        <v>22000</v>
      </c>
      <c r="M829" s="66">
        <v>0</v>
      </c>
      <c r="N829" s="63">
        <v>668.8</v>
      </c>
      <c r="O829" s="63">
        <v>631.4</v>
      </c>
      <c r="P829" s="29">
        <f>ROUND(Tabla15[[#This Row],[sbruto]]-Tabla15[[#This Row],[sneto]]-Tabla15[[#This Row],[ISR]]-Tabla15[[#This Row],[SFS]]-Tabla15[[#This Row],[AFP]],2)</f>
        <v>17142.060000000001</v>
      </c>
      <c r="Q829" s="63">
        <v>3557.74</v>
      </c>
      <c r="R829" s="53" t="str">
        <f>_xlfn.XLOOKUP(Tabla15[[#This Row],[cedula]],Tabla8[Numero Documento],Tabla8[Gen])</f>
        <v>F</v>
      </c>
      <c r="S829" s="53" t="str">
        <f>_xlfn.XLOOKUP(Tabla15[[#This Row],[cedula]],Tabla8[Numero Documento],Tabla8[Lugar Designado Codigo])</f>
        <v>01.83.03.04</v>
      </c>
    </row>
    <row r="830" spans="1:19">
      <c r="A830" s="53" t="s">
        <v>3049</v>
      </c>
      <c r="B830" s="53" t="s">
        <v>1485</v>
      </c>
      <c r="C830" s="53" t="s">
        <v>3087</v>
      </c>
      <c r="D830" s="53" t="str">
        <f>Tabla15[[#This Row],[cedula]]&amp;Tabla15[[#This Row],[prog]]&amp;LEFT(Tabla15[[#This Row],[tipo]],3)</f>
        <v>0010034740011FIJ</v>
      </c>
      <c r="E830" s="53" t="s">
        <v>533</v>
      </c>
      <c r="F830" s="53" t="s">
        <v>534</v>
      </c>
      <c r="G830" s="53" t="str">
        <f>_xlfn.XLOOKUP(Tabla15[[#This Row],[cedula]],Tabla8[Numero Documento],Tabla8[Lugar Designado])</f>
        <v>DIRECCION GENERAL DE MUSEOS</v>
      </c>
      <c r="H830" s="53" t="s">
        <v>11</v>
      </c>
      <c r="I830" s="62" t="str">
        <f>_xlfn.XLOOKUP(Tabla15[[#This Row],[cedula]],TCARRERA[CEDULA],TCARRERA[CATEGORIA DEL SERVIDOR],"")</f>
        <v>CARRERA ADMINISTRATIVA</v>
      </c>
      <c r="J830" s="53" t="str">
        <f>_xlfn.XLOOKUP(Tabla15[[#This Row],[cargo]],Tabla612[CARGO],Tabla612[CATEGORIA DEL SERVIDOR],"FIJO")</f>
        <v>FIJO</v>
      </c>
      <c r="K830" s="53" t="str">
        <f>IF(ISTEXT(Tabla15[[#This Row],[CARRERA]]),Tabla15[[#This Row],[CARRERA]],Tabla15[[#This Row],[STATUS]])</f>
        <v>CARRERA ADMINISTRATIVA</v>
      </c>
      <c r="L830" s="63">
        <v>22000</v>
      </c>
      <c r="M830" s="67">
        <v>0</v>
      </c>
      <c r="N830" s="63">
        <v>668.8</v>
      </c>
      <c r="O830" s="63">
        <v>631.4</v>
      </c>
      <c r="P830" s="29">
        <f>ROUND(Tabla15[[#This Row],[sbruto]]-Tabla15[[#This Row],[sneto]]-Tabla15[[#This Row],[ISR]]-Tabla15[[#This Row],[SFS]]-Tabla15[[#This Row],[AFP]],2)</f>
        <v>75</v>
      </c>
      <c r="Q830" s="63">
        <v>20624.8</v>
      </c>
      <c r="R830" s="53" t="str">
        <f>_xlfn.XLOOKUP(Tabla15[[#This Row],[cedula]],Tabla8[Numero Documento],Tabla8[Gen])</f>
        <v>F</v>
      </c>
      <c r="S830" s="53" t="str">
        <f>_xlfn.XLOOKUP(Tabla15[[#This Row],[cedula]],Tabla8[Numero Documento],Tabla8[Lugar Designado Codigo])</f>
        <v>01.83.03.04</v>
      </c>
    </row>
    <row r="831" spans="1:19">
      <c r="A831" s="53" t="s">
        <v>3049</v>
      </c>
      <c r="B831" s="53" t="s">
        <v>3463</v>
      </c>
      <c r="C831" s="53" t="s">
        <v>3087</v>
      </c>
      <c r="D831" s="53" t="str">
        <f>Tabla15[[#This Row],[cedula]]&amp;Tabla15[[#This Row],[prog]]&amp;LEFT(Tabla15[[#This Row],[tipo]],3)</f>
        <v>0370019779511FIJ</v>
      </c>
      <c r="E831" s="53" t="s">
        <v>3462</v>
      </c>
      <c r="F831" s="53" t="s">
        <v>15</v>
      </c>
      <c r="G831" s="53" t="str">
        <f>_xlfn.XLOOKUP(Tabla15[[#This Row],[cedula]],Tabla8[Numero Documento],Tabla8[Lugar Designado])</f>
        <v>DIRECCION GENERAL DE MUSEOS</v>
      </c>
      <c r="H831" s="53" t="s">
        <v>11</v>
      </c>
      <c r="I831" s="62"/>
      <c r="J831" s="53" t="str">
        <f>_xlfn.XLOOKUP(Tabla15[[#This Row],[cargo]],Tabla612[CARGO],Tabla612[CATEGORIA DEL SERVIDOR],"FIJO")</f>
        <v>FIJO</v>
      </c>
      <c r="K831" s="53" t="str">
        <f>IF(ISTEXT(Tabla15[[#This Row],[CARRERA]]),Tabla15[[#This Row],[CARRERA]],Tabla15[[#This Row],[STATUS]])</f>
        <v>FIJO</v>
      </c>
      <c r="L831" s="63">
        <v>22000</v>
      </c>
      <c r="M831" s="66">
        <v>0</v>
      </c>
      <c r="N831" s="63">
        <v>668.8</v>
      </c>
      <c r="O831" s="63">
        <v>631.4</v>
      </c>
      <c r="P831" s="29">
        <f>ROUND(Tabla15[[#This Row],[sbruto]]-Tabla15[[#This Row],[sneto]]-Tabla15[[#This Row],[ISR]]-Tabla15[[#This Row],[SFS]]-Tabla15[[#This Row],[AFP]],2)</f>
        <v>25</v>
      </c>
      <c r="Q831" s="63">
        <v>20674.8</v>
      </c>
      <c r="R831" s="53" t="str">
        <f>_xlfn.XLOOKUP(Tabla15[[#This Row],[cedula]],Tabla8[Numero Documento],Tabla8[Gen])</f>
        <v>M</v>
      </c>
      <c r="S831" s="53" t="str">
        <f>_xlfn.XLOOKUP(Tabla15[[#This Row],[cedula]],Tabla8[Numero Documento],Tabla8[Lugar Designado Codigo])</f>
        <v>01.83.03.04</v>
      </c>
    </row>
    <row r="832" spans="1:19">
      <c r="A832" s="53" t="s">
        <v>3049</v>
      </c>
      <c r="B832" s="53" t="s">
        <v>2293</v>
      </c>
      <c r="C832" s="53" t="s">
        <v>3087</v>
      </c>
      <c r="D832" s="53" t="str">
        <f>Tabla15[[#This Row],[cedula]]&amp;Tabla15[[#This Row],[prog]]&amp;LEFT(Tabla15[[#This Row],[tipo]],3)</f>
        <v>0011650778111FIJ</v>
      </c>
      <c r="E832" s="53" t="s">
        <v>361</v>
      </c>
      <c r="F832" s="53" t="s">
        <v>210</v>
      </c>
      <c r="G832" s="53" t="str">
        <f>_xlfn.XLOOKUP(Tabla15[[#This Row],[cedula]],Tabla8[Numero Documento],Tabla8[Lugar Designado])</f>
        <v>DIRECCION GENERAL DE MUSEOS</v>
      </c>
      <c r="H832" s="53" t="s">
        <v>11</v>
      </c>
      <c r="I832" s="62"/>
      <c r="J832" s="53" t="str">
        <f>_xlfn.XLOOKUP(Tabla15[[#This Row],[cargo]],Tabla612[CARGO],Tabla612[CATEGORIA DEL SERVIDOR],"FIJO")</f>
        <v>FIJO</v>
      </c>
      <c r="K832" s="53" t="str">
        <f>IF(ISTEXT(Tabla15[[#This Row],[CARRERA]]),Tabla15[[#This Row],[CARRERA]],Tabla15[[#This Row],[STATUS]])</f>
        <v>FIJO</v>
      </c>
      <c r="L832" s="63">
        <v>22000</v>
      </c>
      <c r="M832" s="65">
        <v>0</v>
      </c>
      <c r="N832" s="63">
        <v>668.8</v>
      </c>
      <c r="O832" s="63">
        <v>631.4</v>
      </c>
      <c r="P832" s="29">
        <f>ROUND(Tabla15[[#This Row],[sbruto]]-Tabla15[[#This Row],[sneto]]-Tabla15[[#This Row],[ISR]]-Tabla15[[#This Row],[SFS]]-Tabla15[[#This Row],[AFP]],2)</f>
        <v>4296.3599999999997</v>
      </c>
      <c r="Q832" s="63">
        <v>16403.439999999999</v>
      </c>
      <c r="R832" s="53" t="str">
        <f>_xlfn.XLOOKUP(Tabla15[[#This Row],[cedula]],Tabla8[Numero Documento],Tabla8[Gen])</f>
        <v>F</v>
      </c>
      <c r="S832" s="53" t="str">
        <f>_xlfn.XLOOKUP(Tabla15[[#This Row],[cedula]],Tabla8[Numero Documento],Tabla8[Lugar Designado Codigo])</f>
        <v>01.83.03.04</v>
      </c>
    </row>
    <row r="833" spans="1:19">
      <c r="A833" s="53" t="s">
        <v>3049</v>
      </c>
      <c r="B833" s="53" t="s">
        <v>2310</v>
      </c>
      <c r="C833" s="53" t="s">
        <v>3087</v>
      </c>
      <c r="D833" s="53" t="str">
        <f>Tabla15[[#This Row],[cedula]]&amp;Tabla15[[#This Row],[prog]]&amp;LEFT(Tabla15[[#This Row],[tipo]],3)</f>
        <v>0011504746611FIJ</v>
      </c>
      <c r="E833" s="53" t="s">
        <v>3337</v>
      </c>
      <c r="F833" s="53" t="s">
        <v>210</v>
      </c>
      <c r="G833" s="53" t="str">
        <f>_xlfn.XLOOKUP(Tabla15[[#This Row],[cedula]],Tabla8[Numero Documento],Tabla8[Lugar Designado])</f>
        <v>DIRECCION GENERAL DE MUSEOS</v>
      </c>
      <c r="H833" s="53" t="s">
        <v>11</v>
      </c>
      <c r="I833" s="62"/>
      <c r="J833" s="53" t="str">
        <f>_xlfn.XLOOKUP(Tabla15[[#This Row],[cargo]],Tabla612[CARGO],Tabla612[CATEGORIA DEL SERVIDOR],"FIJO")</f>
        <v>FIJO</v>
      </c>
      <c r="K833" s="53" t="str">
        <f>IF(ISTEXT(Tabla15[[#This Row],[CARRERA]]),Tabla15[[#This Row],[CARRERA]],Tabla15[[#This Row],[STATUS]])</f>
        <v>FIJO</v>
      </c>
      <c r="L833" s="63">
        <v>22000</v>
      </c>
      <c r="M833" s="67">
        <v>0</v>
      </c>
      <c r="N833" s="63">
        <v>668.8</v>
      </c>
      <c r="O833" s="63">
        <v>631.4</v>
      </c>
      <c r="P833" s="29">
        <f>ROUND(Tabla15[[#This Row],[sbruto]]-Tabla15[[#This Row],[sneto]]-Tabla15[[#This Row],[ISR]]-Tabla15[[#This Row],[SFS]]-Tabla15[[#This Row],[AFP]],2)</f>
        <v>15995.04</v>
      </c>
      <c r="Q833" s="63">
        <v>4704.76</v>
      </c>
      <c r="R833" s="53" t="str">
        <f>_xlfn.XLOOKUP(Tabla15[[#This Row],[cedula]],Tabla8[Numero Documento],Tabla8[Gen])</f>
        <v>F</v>
      </c>
      <c r="S833" s="53" t="str">
        <f>_xlfn.XLOOKUP(Tabla15[[#This Row],[cedula]],Tabla8[Numero Documento],Tabla8[Lugar Designado Codigo])</f>
        <v>01.83.03.04</v>
      </c>
    </row>
    <row r="834" spans="1:19">
      <c r="A834" s="53" t="s">
        <v>3049</v>
      </c>
      <c r="B834" s="53" t="s">
        <v>2324</v>
      </c>
      <c r="C834" s="53" t="s">
        <v>3087</v>
      </c>
      <c r="D834" s="53" t="str">
        <f>Tabla15[[#This Row],[cedula]]&amp;Tabla15[[#This Row],[prog]]&amp;LEFT(Tabla15[[#This Row],[tipo]],3)</f>
        <v>0011806866711FIJ</v>
      </c>
      <c r="E834" s="53" t="s">
        <v>386</v>
      </c>
      <c r="F834" s="53" t="s">
        <v>210</v>
      </c>
      <c r="G834" s="53" t="str">
        <f>_xlfn.XLOOKUP(Tabla15[[#This Row],[cedula]],Tabla8[Numero Documento],Tabla8[Lugar Designado])</f>
        <v>DIRECCION GENERAL DE MUSEOS</v>
      </c>
      <c r="H834" s="53" t="s">
        <v>11</v>
      </c>
      <c r="I834" s="62"/>
      <c r="J834" s="53" t="str">
        <f>_xlfn.XLOOKUP(Tabla15[[#This Row],[cargo]],Tabla612[CARGO],Tabla612[CATEGORIA DEL SERVIDOR],"FIJO")</f>
        <v>FIJO</v>
      </c>
      <c r="K834" s="53" t="str">
        <f>IF(ISTEXT(Tabla15[[#This Row],[CARRERA]]),Tabla15[[#This Row],[CARRERA]],Tabla15[[#This Row],[STATUS]])</f>
        <v>FIJO</v>
      </c>
      <c r="L834" s="63">
        <v>22000</v>
      </c>
      <c r="M834" s="67">
        <v>0</v>
      </c>
      <c r="N834" s="63">
        <v>668.8</v>
      </c>
      <c r="O834" s="63">
        <v>631.4</v>
      </c>
      <c r="P834" s="29">
        <f>ROUND(Tabla15[[#This Row],[sbruto]]-Tabla15[[#This Row],[sneto]]-Tabla15[[#This Row],[ISR]]-Tabla15[[#This Row],[SFS]]-Tabla15[[#This Row],[AFP]],2)</f>
        <v>731</v>
      </c>
      <c r="Q834" s="63">
        <v>19968.8</v>
      </c>
      <c r="R834" s="53" t="str">
        <f>_xlfn.XLOOKUP(Tabla15[[#This Row],[cedula]],Tabla8[Numero Documento],Tabla8[Gen])</f>
        <v>F</v>
      </c>
      <c r="S834" s="53" t="str">
        <f>_xlfn.XLOOKUP(Tabla15[[#This Row],[cedula]],Tabla8[Numero Documento],Tabla8[Lugar Designado Codigo])</f>
        <v>01.83.03.04</v>
      </c>
    </row>
    <row r="835" spans="1:19">
      <c r="A835" s="53" t="s">
        <v>3049</v>
      </c>
      <c r="B835" s="53" t="s">
        <v>2338</v>
      </c>
      <c r="C835" s="53" t="s">
        <v>3087</v>
      </c>
      <c r="D835" s="53" t="str">
        <f>Tabla15[[#This Row],[cedula]]&amp;Tabla15[[#This Row],[prog]]&amp;LEFT(Tabla15[[#This Row],[tipo]],3)</f>
        <v>4022162677911FIJ</v>
      </c>
      <c r="E835" s="53" t="s">
        <v>408</v>
      </c>
      <c r="F835" s="53" t="s">
        <v>210</v>
      </c>
      <c r="G835" s="53" t="str">
        <f>_xlfn.XLOOKUP(Tabla15[[#This Row],[cedula]],Tabla8[Numero Documento],Tabla8[Lugar Designado])</f>
        <v>DIRECCION GENERAL DE MUSEOS</v>
      </c>
      <c r="H835" s="53" t="s">
        <v>11</v>
      </c>
      <c r="I835" s="62"/>
      <c r="J835" s="53" t="str">
        <f>_xlfn.XLOOKUP(Tabla15[[#This Row],[cargo]],Tabla612[CARGO],Tabla612[CATEGORIA DEL SERVIDOR],"FIJO")</f>
        <v>FIJO</v>
      </c>
      <c r="K835" s="53" t="str">
        <f>IF(ISTEXT(Tabla15[[#This Row],[CARRERA]]),Tabla15[[#This Row],[CARRERA]],Tabla15[[#This Row],[STATUS]])</f>
        <v>FIJO</v>
      </c>
      <c r="L835" s="63">
        <v>22000</v>
      </c>
      <c r="M835" s="67">
        <v>0</v>
      </c>
      <c r="N835" s="63">
        <v>668.8</v>
      </c>
      <c r="O835" s="63">
        <v>631.4</v>
      </c>
      <c r="P835" s="29">
        <f>ROUND(Tabla15[[#This Row],[sbruto]]-Tabla15[[#This Row],[sneto]]-Tabla15[[#This Row],[ISR]]-Tabla15[[#This Row],[SFS]]-Tabla15[[#This Row],[AFP]],2)</f>
        <v>8950.7099999999991</v>
      </c>
      <c r="Q835" s="63">
        <v>11749.09</v>
      </c>
      <c r="R835" s="53" t="str">
        <f>_xlfn.XLOOKUP(Tabla15[[#This Row],[cedula]],Tabla8[Numero Documento],Tabla8[Gen])</f>
        <v>M</v>
      </c>
      <c r="S835" s="53" t="str">
        <f>_xlfn.XLOOKUP(Tabla15[[#This Row],[cedula]],Tabla8[Numero Documento],Tabla8[Lugar Designado Codigo])</f>
        <v>01.83.03.04</v>
      </c>
    </row>
    <row r="836" spans="1:19">
      <c r="A836" s="53" t="s">
        <v>3049</v>
      </c>
      <c r="B836" s="53" t="s">
        <v>2352</v>
      </c>
      <c r="C836" s="53" t="s">
        <v>3087</v>
      </c>
      <c r="D836" s="53" t="str">
        <f>Tabla15[[#This Row],[cedula]]&amp;Tabla15[[#This Row],[prog]]&amp;LEFT(Tabla15[[#This Row],[tipo]],3)</f>
        <v>0010469021911FIJ</v>
      </c>
      <c r="E836" s="53" t="s">
        <v>421</v>
      </c>
      <c r="F836" s="53" t="s">
        <v>82</v>
      </c>
      <c r="G836" s="53" t="str">
        <f>_xlfn.XLOOKUP(Tabla15[[#This Row],[cedula]],Tabla8[Numero Documento],Tabla8[Lugar Designado])</f>
        <v>DIRECCION GENERAL DE MUSEOS</v>
      </c>
      <c r="H836" s="53" t="s">
        <v>11</v>
      </c>
      <c r="I836" s="62"/>
      <c r="J836" s="53" t="str">
        <f>_xlfn.XLOOKUP(Tabla15[[#This Row],[cargo]],Tabla612[CARGO],Tabla612[CATEGORIA DEL SERVIDOR],"FIJO")</f>
        <v>FIJO</v>
      </c>
      <c r="K836" s="53" t="str">
        <f>IF(ISTEXT(Tabla15[[#This Row],[CARRERA]]),Tabla15[[#This Row],[CARRERA]],Tabla15[[#This Row],[STATUS]])</f>
        <v>FIJO</v>
      </c>
      <c r="L836" s="63">
        <v>22000</v>
      </c>
      <c r="M836" s="67">
        <v>0</v>
      </c>
      <c r="N836" s="63">
        <v>668.8</v>
      </c>
      <c r="O836" s="63">
        <v>631.4</v>
      </c>
      <c r="P836" s="29">
        <f>ROUND(Tabla15[[#This Row],[sbruto]]-Tabla15[[#This Row],[sneto]]-Tabla15[[#This Row],[ISR]]-Tabla15[[#This Row],[SFS]]-Tabla15[[#This Row],[AFP]],2)</f>
        <v>375</v>
      </c>
      <c r="Q836" s="63">
        <v>20324.8</v>
      </c>
      <c r="R836" s="53" t="str">
        <f>_xlfn.XLOOKUP(Tabla15[[#This Row],[cedula]],Tabla8[Numero Documento],Tabla8[Gen])</f>
        <v>F</v>
      </c>
      <c r="S836" s="53" t="str">
        <f>_xlfn.XLOOKUP(Tabla15[[#This Row],[cedula]],Tabla8[Numero Documento],Tabla8[Lugar Designado Codigo])</f>
        <v>01.83.03.04</v>
      </c>
    </row>
    <row r="837" spans="1:19">
      <c r="A837" s="53" t="s">
        <v>3049</v>
      </c>
      <c r="B837" s="53" t="s">
        <v>2365</v>
      </c>
      <c r="C837" s="53" t="s">
        <v>3087</v>
      </c>
      <c r="D837" s="53" t="str">
        <f>Tabla15[[#This Row],[cedula]]&amp;Tabla15[[#This Row],[prog]]&amp;LEFT(Tabla15[[#This Row],[tipo]],3)</f>
        <v>2230062559111FIJ</v>
      </c>
      <c r="E837" s="53" t="s">
        <v>431</v>
      </c>
      <c r="F837" s="53" t="s">
        <v>432</v>
      </c>
      <c r="G837" s="53" t="str">
        <f>_xlfn.XLOOKUP(Tabla15[[#This Row],[cedula]],Tabla8[Numero Documento],Tabla8[Lugar Designado])</f>
        <v>DIRECCION GENERAL DE MUSEOS</v>
      </c>
      <c r="H837" s="53" t="s">
        <v>11</v>
      </c>
      <c r="I837" s="62"/>
      <c r="J837" s="53" t="str">
        <f>_xlfn.XLOOKUP(Tabla15[[#This Row],[cargo]],Tabla612[CARGO],Tabla612[CATEGORIA DEL SERVIDOR],"FIJO")</f>
        <v>FIJO</v>
      </c>
      <c r="K837" s="53" t="str">
        <f>IF(ISTEXT(Tabla15[[#This Row],[CARRERA]]),Tabla15[[#This Row],[CARRERA]],Tabla15[[#This Row],[STATUS]])</f>
        <v>FIJO</v>
      </c>
      <c r="L837" s="63">
        <v>22000</v>
      </c>
      <c r="M837" s="67">
        <v>0</v>
      </c>
      <c r="N837" s="63">
        <v>668.8</v>
      </c>
      <c r="O837" s="63">
        <v>631.4</v>
      </c>
      <c r="P837" s="29">
        <f>ROUND(Tabla15[[#This Row],[sbruto]]-Tabla15[[#This Row],[sneto]]-Tabla15[[#This Row],[ISR]]-Tabla15[[#This Row],[SFS]]-Tabla15[[#This Row],[AFP]],2)</f>
        <v>731</v>
      </c>
      <c r="Q837" s="63">
        <v>19968.8</v>
      </c>
      <c r="R837" s="53" t="str">
        <f>_xlfn.XLOOKUP(Tabla15[[#This Row],[cedula]],Tabla8[Numero Documento],Tabla8[Gen])</f>
        <v>F</v>
      </c>
      <c r="S837" s="53" t="str">
        <f>_xlfn.XLOOKUP(Tabla15[[#This Row],[cedula]],Tabla8[Numero Documento],Tabla8[Lugar Designado Codigo])</f>
        <v>01.83.03.04</v>
      </c>
    </row>
    <row r="838" spans="1:19">
      <c r="A838" s="53" t="s">
        <v>3049</v>
      </c>
      <c r="B838" s="53" t="s">
        <v>2375</v>
      </c>
      <c r="C838" s="53" t="s">
        <v>3087</v>
      </c>
      <c r="D838" s="53" t="str">
        <f>Tabla15[[#This Row],[cedula]]&amp;Tabla15[[#This Row],[prog]]&amp;LEFT(Tabla15[[#This Row],[tipo]],3)</f>
        <v>0011145218111FIJ</v>
      </c>
      <c r="E838" s="53" t="s">
        <v>440</v>
      </c>
      <c r="F838" s="53" t="s">
        <v>441</v>
      </c>
      <c r="G838" s="53" t="str">
        <f>_xlfn.XLOOKUP(Tabla15[[#This Row],[cedula]],Tabla8[Numero Documento],Tabla8[Lugar Designado])</f>
        <v>DIRECCION GENERAL DE MUSEOS</v>
      </c>
      <c r="H838" s="53" t="s">
        <v>11</v>
      </c>
      <c r="I838" s="62"/>
      <c r="J838" s="53" t="str">
        <f>_xlfn.XLOOKUP(Tabla15[[#This Row],[cargo]],Tabla612[CARGO],Tabla612[CATEGORIA DEL SERVIDOR],"FIJO")</f>
        <v>FIJO</v>
      </c>
      <c r="K838" s="53" t="str">
        <f>IF(ISTEXT(Tabla15[[#This Row],[CARRERA]]),Tabla15[[#This Row],[CARRERA]],Tabla15[[#This Row],[STATUS]])</f>
        <v>FIJO</v>
      </c>
      <c r="L838" s="63">
        <v>22000</v>
      </c>
      <c r="M838" s="66">
        <v>0</v>
      </c>
      <c r="N838" s="63">
        <v>668.8</v>
      </c>
      <c r="O838" s="63">
        <v>631.4</v>
      </c>
      <c r="P838" s="29">
        <f>ROUND(Tabla15[[#This Row],[sbruto]]-Tabla15[[#This Row],[sneto]]-Tabla15[[#This Row],[ISR]]-Tabla15[[#This Row],[SFS]]-Tabla15[[#This Row],[AFP]],2)</f>
        <v>11441.91</v>
      </c>
      <c r="Q838" s="63">
        <v>9257.89</v>
      </c>
      <c r="R838" s="53" t="str">
        <f>_xlfn.XLOOKUP(Tabla15[[#This Row],[cedula]],Tabla8[Numero Documento],Tabla8[Gen])</f>
        <v>F</v>
      </c>
      <c r="S838" s="53" t="str">
        <f>_xlfn.XLOOKUP(Tabla15[[#This Row],[cedula]],Tabla8[Numero Documento],Tabla8[Lugar Designado Codigo])</f>
        <v>01.83.03.04</v>
      </c>
    </row>
    <row r="839" spans="1:19">
      <c r="A839" s="53" t="s">
        <v>3049</v>
      </c>
      <c r="B839" s="53" t="s">
        <v>2381</v>
      </c>
      <c r="C839" s="53" t="s">
        <v>3087</v>
      </c>
      <c r="D839" s="53" t="str">
        <f>Tabla15[[#This Row],[cedula]]&amp;Tabla15[[#This Row],[prog]]&amp;LEFT(Tabla15[[#This Row],[tipo]],3)</f>
        <v>4022305965611FIJ</v>
      </c>
      <c r="E839" s="53" t="s">
        <v>1128</v>
      </c>
      <c r="F839" s="53" t="s">
        <v>210</v>
      </c>
      <c r="G839" s="53" t="str">
        <f>_xlfn.XLOOKUP(Tabla15[[#This Row],[cedula]],Tabla8[Numero Documento],Tabla8[Lugar Designado])</f>
        <v>DIRECCION GENERAL DE MUSEOS</v>
      </c>
      <c r="H839" s="53" t="s">
        <v>11</v>
      </c>
      <c r="I839" s="62"/>
      <c r="J839" s="53" t="str">
        <f>_xlfn.XLOOKUP(Tabla15[[#This Row],[cargo]],Tabla612[CARGO],Tabla612[CATEGORIA DEL SERVIDOR],"FIJO")</f>
        <v>FIJO</v>
      </c>
      <c r="K839" s="53" t="str">
        <f>IF(ISTEXT(Tabla15[[#This Row],[CARRERA]]),Tabla15[[#This Row],[CARRERA]],Tabla15[[#This Row],[STATUS]])</f>
        <v>FIJO</v>
      </c>
      <c r="L839" s="63">
        <v>22000</v>
      </c>
      <c r="M839" s="65">
        <v>0</v>
      </c>
      <c r="N839" s="63">
        <v>668.8</v>
      </c>
      <c r="O839" s="63">
        <v>631.4</v>
      </c>
      <c r="P839" s="29">
        <f>ROUND(Tabla15[[#This Row],[sbruto]]-Tabla15[[#This Row],[sneto]]-Tabla15[[#This Row],[ISR]]-Tabla15[[#This Row],[SFS]]-Tabla15[[#This Row],[AFP]],2)</f>
        <v>1537.45</v>
      </c>
      <c r="Q839" s="63">
        <v>19162.349999999999</v>
      </c>
      <c r="R839" s="53" t="str">
        <f>_xlfn.XLOOKUP(Tabla15[[#This Row],[cedula]],Tabla8[Numero Documento],Tabla8[Gen])</f>
        <v>M</v>
      </c>
      <c r="S839" s="53" t="str">
        <f>_xlfn.XLOOKUP(Tabla15[[#This Row],[cedula]],Tabla8[Numero Documento],Tabla8[Lugar Designado Codigo])</f>
        <v>01.83.03.04</v>
      </c>
    </row>
    <row r="840" spans="1:19">
      <c r="A840" s="53" t="s">
        <v>3049</v>
      </c>
      <c r="B840" s="53" t="s">
        <v>2147</v>
      </c>
      <c r="C840" s="53" t="s">
        <v>3087</v>
      </c>
      <c r="D840" s="53" t="str">
        <f>Tabla15[[#This Row],[cedula]]&amp;Tabla15[[#This Row],[prog]]&amp;LEFT(Tabla15[[#This Row],[tipo]],3)</f>
        <v>0010001702911FIJ</v>
      </c>
      <c r="E840" s="53" t="s">
        <v>930</v>
      </c>
      <c r="F840" s="53" t="s">
        <v>381</v>
      </c>
      <c r="G840" s="53" t="str">
        <f>_xlfn.XLOOKUP(Tabla15[[#This Row],[cedula]],Tabla8[Numero Documento],Tabla8[Lugar Designado])</f>
        <v>DIRECCION GENERAL DE MUSEOS</v>
      </c>
      <c r="H840" s="53" t="s">
        <v>11</v>
      </c>
      <c r="I840" s="62"/>
      <c r="J840" s="53" t="str">
        <f>_xlfn.XLOOKUP(Tabla15[[#This Row],[cargo]],Tabla612[CARGO],Tabla612[CATEGORIA DEL SERVIDOR],"FIJO")</f>
        <v>FIJO</v>
      </c>
      <c r="K840" s="53" t="str">
        <f>IF(ISTEXT(Tabla15[[#This Row],[CARRERA]]),Tabla15[[#This Row],[CARRERA]],Tabla15[[#This Row],[STATUS]])</f>
        <v>FIJO</v>
      </c>
      <c r="L840" s="63">
        <v>22000</v>
      </c>
      <c r="M840" s="66">
        <v>0</v>
      </c>
      <c r="N840" s="63">
        <v>668.8</v>
      </c>
      <c r="O840" s="63">
        <v>631.4</v>
      </c>
      <c r="P840" s="29">
        <f>ROUND(Tabla15[[#This Row],[sbruto]]-Tabla15[[#This Row],[sneto]]-Tabla15[[#This Row],[ISR]]-Tabla15[[#This Row],[SFS]]-Tabla15[[#This Row],[AFP]],2)</f>
        <v>375</v>
      </c>
      <c r="Q840" s="63">
        <v>20324.8</v>
      </c>
      <c r="R840" s="53" t="str">
        <f>_xlfn.XLOOKUP(Tabla15[[#This Row],[cedula]],Tabla8[Numero Documento],Tabla8[Gen])</f>
        <v>F</v>
      </c>
      <c r="S840" s="53" t="str">
        <f>_xlfn.XLOOKUP(Tabla15[[#This Row],[cedula]],Tabla8[Numero Documento],Tabla8[Lugar Designado Codigo])</f>
        <v>01.83.03.04</v>
      </c>
    </row>
    <row r="841" spans="1:19">
      <c r="A841" s="53" t="s">
        <v>3049</v>
      </c>
      <c r="B841" s="53" t="s">
        <v>2425</v>
      </c>
      <c r="C841" s="53" t="s">
        <v>3087</v>
      </c>
      <c r="D841" s="53" t="str">
        <f>Tabla15[[#This Row],[cedula]]&amp;Tabla15[[#This Row],[prog]]&amp;LEFT(Tabla15[[#This Row],[tipo]],3)</f>
        <v>1130003910111FIJ</v>
      </c>
      <c r="E841" s="53" t="s">
        <v>484</v>
      </c>
      <c r="F841" s="53" t="s">
        <v>393</v>
      </c>
      <c r="G841" s="53" t="str">
        <f>_xlfn.XLOOKUP(Tabla15[[#This Row],[cedula]],Tabla8[Numero Documento],Tabla8[Lugar Designado])</f>
        <v>DIRECCION GENERAL DE MUSEOS</v>
      </c>
      <c r="H841" s="53" t="s">
        <v>11</v>
      </c>
      <c r="I841" s="62"/>
      <c r="J841" s="53" t="str">
        <f>_xlfn.XLOOKUP(Tabla15[[#This Row],[cargo]],Tabla612[CARGO],Tabla612[CATEGORIA DEL SERVIDOR],"FIJO")</f>
        <v>FIJO</v>
      </c>
      <c r="K841" s="53" t="str">
        <f>IF(ISTEXT(Tabla15[[#This Row],[CARRERA]]),Tabla15[[#This Row],[CARRERA]],Tabla15[[#This Row],[STATUS]])</f>
        <v>FIJO</v>
      </c>
      <c r="L841" s="63">
        <v>22000</v>
      </c>
      <c r="M841" s="67">
        <v>0</v>
      </c>
      <c r="N841" s="63">
        <v>668.8</v>
      </c>
      <c r="O841" s="63">
        <v>631.4</v>
      </c>
      <c r="P841" s="29">
        <f>ROUND(Tabla15[[#This Row],[sbruto]]-Tabla15[[#This Row],[sneto]]-Tabla15[[#This Row],[ISR]]-Tabla15[[#This Row],[SFS]]-Tabla15[[#This Row],[AFP]],2)</f>
        <v>9460.3799999999992</v>
      </c>
      <c r="Q841" s="63">
        <v>11239.42</v>
      </c>
      <c r="R841" s="53" t="str">
        <f>_xlfn.XLOOKUP(Tabla15[[#This Row],[cedula]],Tabla8[Numero Documento],Tabla8[Gen])</f>
        <v>M</v>
      </c>
      <c r="S841" s="53" t="str">
        <f>_xlfn.XLOOKUP(Tabla15[[#This Row],[cedula]],Tabla8[Numero Documento],Tabla8[Lugar Designado Codigo])</f>
        <v>01.83.03.04</v>
      </c>
    </row>
    <row r="842" spans="1:19">
      <c r="A842" s="53" t="s">
        <v>3049</v>
      </c>
      <c r="B842" s="53" t="s">
        <v>2447</v>
      </c>
      <c r="C842" s="53" t="s">
        <v>3087</v>
      </c>
      <c r="D842" s="53" t="str">
        <f>Tabla15[[#This Row],[cedula]]&amp;Tabla15[[#This Row],[prog]]&amp;LEFT(Tabla15[[#This Row],[tipo]],3)</f>
        <v>0011070061411FIJ</v>
      </c>
      <c r="E842" s="53" t="s">
        <v>1043</v>
      </c>
      <c r="F842" s="53" t="s">
        <v>3269</v>
      </c>
      <c r="G842" s="53" t="str">
        <f>_xlfn.XLOOKUP(Tabla15[[#This Row],[cedula]],Tabla8[Numero Documento],Tabla8[Lugar Designado])</f>
        <v>DIRECCION GENERAL DE MUSEOS</v>
      </c>
      <c r="H842" s="53" t="s">
        <v>11</v>
      </c>
      <c r="I842" s="62"/>
      <c r="J842" s="53" t="str">
        <f>_xlfn.XLOOKUP(Tabla15[[#This Row],[cargo]],Tabla612[CARGO],Tabla612[CATEGORIA DEL SERVIDOR],"FIJO")</f>
        <v>FIJO</v>
      </c>
      <c r="K842" s="53" t="str">
        <f>IF(ISTEXT(Tabla15[[#This Row],[CARRERA]]),Tabla15[[#This Row],[CARRERA]],Tabla15[[#This Row],[STATUS]])</f>
        <v>FIJO</v>
      </c>
      <c r="L842" s="63">
        <v>22000</v>
      </c>
      <c r="M842" s="67">
        <v>0</v>
      </c>
      <c r="N842" s="63">
        <v>668.8</v>
      </c>
      <c r="O842" s="63">
        <v>631.4</v>
      </c>
      <c r="P842" s="29">
        <f>ROUND(Tabla15[[#This Row],[sbruto]]-Tabla15[[#This Row],[sneto]]-Tabla15[[#This Row],[ISR]]-Tabla15[[#This Row],[SFS]]-Tabla15[[#This Row],[AFP]],2)</f>
        <v>25</v>
      </c>
      <c r="Q842" s="63">
        <v>20674.8</v>
      </c>
      <c r="R842" s="53" t="str">
        <f>_xlfn.XLOOKUP(Tabla15[[#This Row],[cedula]],Tabla8[Numero Documento],Tabla8[Gen])</f>
        <v>F</v>
      </c>
      <c r="S842" s="53" t="str">
        <f>_xlfn.XLOOKUP(Tabla15[[#This Row],[cedula]],Tabla8[Numero Documento],Tabla8[Lugar Designado Codigo])</f>
        <v>01.83.03.04</v>
      </c>
    </row>
    <row r="843" spans="1:19">
      <c r="A843" s="53" t="s">
        <v>3049</v>
      </c>
      <c r="B843" s="53" t="s">
        <v>2186</v>
      </c>
      <c r="C843" s="53" t="s">
        <v>3087</v>
      </c>
      <c r="D843" s="53" t="str">
        <f>Tabla15[[#This Row],[cedula]]&amp;Tabla15[[#This Row],[prog]]&amp;LEFT(Tabla15[[#This Row],[tipo]],3)</f>
        <v>0010292036011FIJ</v>
      </c>
      <c r="E843" s="53" t="s">
        <v>710</v>
      </c>
      <c r="F843" s="53" t="s">
        <v>8</v>
      </c>
      <c r="G843" s="53" t="str">
        <f>_xlfn.XLOOKUP(Tabla15[[#This Row],[cedula]],Tabla8[Numero Documento],Tabla8[Lugar Designado])</f>
        <v>DIRECCION GENERAL DE MUSEOS</v>
      </c>
      <c r="H843" s="53" t="s">
        <v>11</v>
      </c>
      <c r="I843" s="62"/>
      <c r="J843" s="53" t="str">
        <f>_xlfn.XLOOKUP(Tabla15[[#This Row],[cargo]],Tabla612[CARGO],Tabla612[CATEGORIA DEL SERVIDOR],"FIJO")</f>
        <v>ESTATUTO SIMPLIFICADO</v>
      </c>
      <c r="K843" s="53" t="str">
        <f>IF(ISTEXT(Tabla15[[#This Row],[CARRERA]]),Tabla15[[#This Row],[CARRERA]],Tabla15[[#This Row],[STATUS]])</f>
        <v>ESTATUTO SIMPLIFICADO</v>
      </c>
      <c r="L843" s="63">
        <v>22000</v>
      </c>
      <c r="M843" s="67">
        <v>0</v>
      </c>
      <c r="N843" s="63">
        <v>668.8</v>
      </c>
      <c r="O843" s="63">
        <v>631.4</v>
      </c>
      <c r="P843" s="29">
        <f>ROUND(Tabla15[[#This Row],[sbruto]]-Tabla15[[#This Row],[sneto]]-Tabla15[[#This Row],[ISR]]-Tabla15[[#This Row],[SFS]]-Tabla15[[#This Row],[AFP]],2)</f>
        <v>8813.01</v>
      </c>
      <c r="Q843" s="63">
        <v>11886.79</v>
      </c>
      <c r="R843" s="53" t="str">
        <f>_xlfn.XLOOKUP(Tabla15[[#This Row],[cedula]],Tabla8[Numero Documento],Tabla8[Gen])</f>
        <v>F</v>
      </c>
      <c r="S843" s="53" t="str">
        <f>_xlfn.XLOOKUP(Tabla15[[#This Row],[cedula]],Tabla8[Numero Documento],Tabla8[Lugar Designado Codigo])</f>
        <v>01.83.03.04</v>
      </c>
    </row>
    <row r="844" spans="1:19">
      <c r="A844" s="53" t="s">
        <v>3049</v>
      </c>
      <c r="B844" s="53" t="s">
        <v>2508</v>
      </c>
      <c r="C844" s="53" t="s">
        <v>3087</v>
      </c>
      <c r="D844" s="53" t="str">
        <f>Tabla15[[#This Row],[cedula]]&amp;Tabla15[[#This Row],[prog]]&amp;LEFT(Tabla15[[#This Row],[tipo]],3)</f>
        <v>0080016881711FIJ</v>
      </c>
      <c r="E844" s="53" t="s">
        <v>1159</v>
      </c>
      <c r="F844" s="53" t="s">
        <v>210</v>
      </c>
      <c r="G844" s="53" t="str">
        <f>_xlfn.XLOOKUP(Tabla15[[#This Row],[cedula]],Tabla8[Numero Documento],Tabla8[Lugar Designado])</f>
        <v>DIRECCION GENERAL DE MUSEOS</v>
      </c>
      <c r="H844" s="53" t="s">
        <v>11</v>
      </c>
      <c r="I844" s="62"/>
      <c r="J844" s="53" t="str">
        <f>_xlfn.XLOOKUP(Tabla15[[#This Row],[cargo]],Tabla612[CARGO],Tabla612[CATEGORIA DEL SERVIDOR],"FIJO")</f>
        <v>FIJO</v>
      </c>
      <c r="K844" s="53" t="str">
        <f>IF(ISTEXT(Tabla15[[#This Row],[CARRERA]]),Tabla15[[#This Row],[CARRERA]],Tabla15[[#This Row],[STATUS]])</f>
        <v>FIJO</v>
      </c>
      <c r="L844" s="63">
        <v>22000</v>
      </c>
      <c r="M844" s="67">
        <v>0</v>
      </c>
      <c r="N844" s="63">
        <v>668.8</v>
      </c>
      <c r="O844" s="63">
        <v>631.4</v>
      </c>
      <c r="P844" s="29">
        <f>ROUND(Tabla15[[#This Row],[sbruto]]-Tabla15[[#This Row],[sneto]]-Tabla15[[#This Row],[ISR]]-Tabla15[[#This Row],[SFS]]-Tabla15[[#This Row],[AFP]],2)</f>
        <v>125</v>
      </c>
      <c r="Q844" s="63">
        <v>20574.8</v>
      </c>
      <c r="R844" s="53" t="str">
        <f>_xlfn.XLOOKUP(Tabla15[[#This Row],[cedula]],Tabla8[Numero Documento],Tabla8[Gen])</f>
        <v>M</v>
      </c>
      <c r="S844" s="53" t="str">
        <f>_xlfn.XLOOKUP(Tabla15[[#This Row],[cedula]],Tabla8[Numero Documento],Tabla8[Lugar Designado Codigo])</f>
        <v>01.83.03.04</v>
      </c>
    </row>
    <row r="845" spans="1:19">
      <c r="A845" s="53" t="s">
        <v>3049</v>
      </c>
      <c r="B845" s="53" t="s">
        <v>3504</v>
      </c>
      <c r="C845" s="53" t="s">
        <v>3087</v>
      </c>
      <c r="D845" s="53" t="str">
        <f>Tabla15[[#This Row],[cedula]]&amp;Tabla15[[#This Row],[prog]]&amp;LEFT(Tabla15[[#This Row],[tipo]],3)</f>
        <v>0010261653911FIJ</v>
      </c>
      <c r="E845" s="53" t="s">
        <v>3503</v>
      </c>
      <c r="F845" s="53" t="s">
        <v>8</v>
      </c>
      <c r="G845" s="53" t="str">
        <f>_xlfn.XLOOKUP(Tabla15[[#This Row],[cedula]],Tabla8[Numero Documento],Tabla8[Lugar Designado])</f>
        <v>DIRECCION GENERAL DE MUSEOS</v>
      </c>
      <c r="H845" s="53" t="s">
        <v>11</v>
      </c>
      <c r="I845" s="62"/>
      <c r="J845" s="53" t="str">
        <f>_xlfn.XLOOKUP(Tabla15[[#This Row],[cargo]],Tabla612[CARGO],Tabla612[CATEGORIA DEL SERVIDOR],"FIJO")</f>
        <v>ESTATUTO SIMPLIFICADO</v>
      </c>
      <c r="K845" s="53" t="str">
        <f>IF(ISTEXT(Tabla15[[#This Row],[CARRERA]]),Tabla15[[#This Row],[CARRERA]],Tabla15[[#This Row],[STATUS]])</f>
        <v>ESTATUTO SIMPLIFICADO</v>
      </c>
      <c r="L845" s="63">
        <v>22000</v>
      </c>
      <c r="M845" s="67">
        <v>0</v>
      </c>
      <c r="N845" s="63">
        <v>668.8</v>
      </c>
      <c r="O845" s="63">
        <v>631.4</v>
      </c>
      <c r="P845" s="29">
        <f>ROUND(Tabla15[[#This Row],[sbruto]]-Tabla15[[#This Row],[sneto]]-Tabla15[[#This Row],[ISR]]-Tabla15[[#This Row],[SFS]]-Tabla15[[#This Row],[AFP]],2)</f>
        <v>25</v>
      </c>
      <c r="Q845" s="63">
        <v>20674.8</v>
      </c>
      <c r="R845" s="53" t="str">
        <f>_xlfn.XLOOKUP(Tabla15[[#This Row],[cedula]],Tabla8[Numero Documento],Tabla8[Gen])</f>
        <v>M</v>
      </c>
      <c r="S845" s="53" t="str">
        <f>_xlfn.XLOOKUP(Tabla15[[#This Row],[cedula]],Tabla8[Numero Documento],Tabla8[Lugar Designado Codigo])</f>
        <v>01.83.03.04</v>
      </c>
    </row>
    <row r="846" spans="1:19">
      <c r="A846" s="53" t="s">
        <v>3049</v>
      </c>
      <c r="B846" s="53" t="s">
        <v>2518</v>
      </c>
      <c r="C846" s="53" t="s">
        <v>3087</v>
      </c>
      <c r="D846" s="53" t="str">
        <f>Tabla15[[#This Row],[cedula]]&amp;Tabla15[[#This Row],[prog]]&amp;LEFT(Tabla15[[#This Row],[tipo]],3)</f>
        <v>4022421876411FIJ</v>
      </c>
      <c r="E846" s="53" t="s">
        <v>578</v>
      </c>
      <c r="F846" s="53" t="s">
        <v>393</v>
      </c>
      <c r="G846" s="53" t="str">
        <f>_xlfn.XLOOKUP(Tabla15[[#This Row],[cedula]],Tabla8[Numero Documento],Tabla8[Lugar Designado])</f>
        <v>DIRECCION GENERAL DE MUSEOS</v>
      </c>
      <c r="H846" s="53" t="s">
        <v>11</v>
      </c>
      <c r="I846" s="62"/>
      <c r="J846" s="53" t="str">
        <f>_xlfn.XLOOKUP(Tabla15[[#This Row],[cargo]],Tabla612[CARGO],Tabla612[CATEGORIA DEL SERVIDOR],"FIJO")</f>
        <v>FIJO</v>
      </c>
      <c r="K846" s="53" t="str">
        <f>IF(ISTEXT(Tabla15[[#This Row],[CARRERA]]),Tabla15[[#This Row],[CARRERA]],Tabla15[[#This Row],[STATUS]])</f>
        <v>FIJO</v>
      </c>
      <c r="L846" s="63">
        <v>22000</v>
      </c>
      <c r="M846" s="67">
        <v>0</v>
      </c>
      <c r="N846" s="63">
        <v>668.8</v>
      </c>
      <c r="O846" s="63">
        <v>631.4</v>
      </c>
      <c r="P846" s="29">
        <f>ROUND(Tabla15[[#This Row],[sbruto]]-Tabla15[[#This Row],[sneto]]-Tabla15[[#This Row],[ISR]]-Tabla15[[#This Row],[SFS]]-Tabla15[[#This Row],[AFP]],2)</f>
        <v>25</v>
      </c>
      <c r="Q846" s="63">
        <v>20674.8</v>
      </c>
      <c r="R846" s="53" t="str">
        <f>_xlfn.XLOOKUP(Tabla15[[#This Row],[cedula]],Tabla8[Numero Documento],Tabla8[Gen])</f>
        <v>F</v>
      </c>
      <c r="S846" s="53" t="str">
        <f>_xlfn.XLOOKUP(Tabla15[[#This Row],[cedula]],Tabla8[Numero Documento],Tabla8[Lugar Designado Codigo])</f>
        <v>01.83.03.04</v>
      </c>
    </row>
    <row r="847" spans="1:19">
      <c r="A847" s="53" t="s">
        <v>3049</v>
      </c>
      <c r="B847" s="53" t="s">
        <v>2528</v>
      </c>
      <c r="C847" s="53" t="s">
        <v>3087</v>
      </c>
      <c r="D847" s="53" t="str">
        <f>Tabla15[[#This Row],[cedula]]&amp;Tabla15[[#This Row],[prog]]&amp;LEFT(Tabla15[[#This Row],[tipo]],3)</f>
        <v>0011908856511FIJ</v>
      </c>
      <c r="E847" s="53" t="s">
        <v>3349</v>
      </c>
      <c r="F847" s="53" t="s">
        <v>210</v>
      </c>
      <c r="G847" s="53" t="str">
        <f>_xlfn.XLOOKUP(Tabla15[[#This Row],[cedula]],Tabla8[Numero Documento],Tabla8[Lugar Designado])</f>
        <v>DIRECCION GENERAL DE MUSEOS</v>
      </c>
      <c r="H847" s="53" t="s">
        <v>11</v>
      </c>
      <c r="I847" s="62"/>
      <c r="J847" s="53" t="str">
        <f>_xlfn.XLOOKUP(Tabla15[[#This Row],[cargo]],Tabla612[CARGO],Tabla612[CATEGORIA DEL SERVIDOR],"FIJO")</f>
        <v>FIJO</v>
      </c>
      <c r="K847" s="53" t="str">
        <f>IF(ISTEXT(Tabla15[[#This Row],[CARRERA]]),Tabla15[[#This Row],[CARRERA]],Tabla15[[#This Row],[STATUS]])</f>
        <v>FIJO</v>
      </c>
      <c r="L847" s="63">
        <v>22000</v>
      </c>
      <c r="M847" s="67">
        <v>0</v>
      </c>
      <c r="N847" s="63">
        <v>668.8</v>
      </c>
      <c r="O847" s="63">
        <v>631.4</v>
      </c>
      <c r="P847" s="29">
        <f>ROUND(Tabla15[[#This Row],[sbruto]]-Tabla15[[#This Row],[sneto]]-Tabla15[[#This Row],[ISR]]-Tabla15[[#This Row],[SFS]]-Tabla15[[#This Row],[AFP]],2)</f>
        <v>25</v>
      </c>
      <c r="Q847" s="63">
        <v>20674.8</v>
      </c>
      <c r="R847" s="53" t="str">
        <f>_xlfn.XLOOKUP(Tabla15[[#This Row],[cedula]],Tabla8[Numero Documento],Tabla8[Gen])</f>
        <v>M</v>
      </c>
      <c r="S847" s="53" t="str">
        <f>_xlfn.XLOOKUP(Tabla15[[#This Row],[cedula]],Tabla8[Numero Documento],Tabla8[Lugar Designado Codigo])</f>
        <v>01.83.03.04</v>
      </c>
    </row>
    <row r="848" spans="1:19">
      <c r="A848" s="53" t="s">
        <v>3049</v>
      </c>
      <c r="B848" s="53" t="s">
        <v>2531</v>
      </c>
      <c r="C848" s="53" t="s">
        <v>3087</v>
      </c>
      <c r="D848" s="53" t="str">
        <f>Tabla15[[#This Row],[cedula]]&amp;Tabla15[[#This Row],[prog]]&amp;LEFT(Tabla15[[#This Row],[tipo]],3)</f>
        <v>4022600751211FIJ</v>
      </c>
      <c r="E848" s="53" t="s">
        <v>3350</v>
      </c>
      <c r="F848" s="53" t="s">
        <v>363</v>
      </c>
      <c r="G848" s="53" t="str">
        <f>_xlfn.XLOOKUP(Tabla15[[#This Row],[cedula]],Tabla8[Numero Documento],Tabla8[Lugar Designado])</f>
        <v>DIRECCION GENERAL DE MUSEOS</v>
      </c>
      <c r="H848" s="53" t="s">
        <v>11</v>
      </c>
      <c r="I848" s="62"/>
      <c r="J848" s="53" t="str">
        <f>_xlfn.XLOOKUP(Tabla15[[#This Row],[cargo]],Tabla612[CARGO],Tabla612[CATEGORIA DEL SERVIDOR],"FIJO")</f>
        <v>ESTATUTO SIMPLIFICADO</v>
      </c>
      <c r="K848" s="53" t="str">
        <f>IF(ISTEXT(Tabla15[[#This Row],[CARRERA]]),Tabla15[[#This Row],[CARRERA]],Tabla15[[#This Row],[STATUS]])</f>
        <v>ESTATUTO SIMPLIFICADO</v>
      </c>
      <c r="L848" s="63">
        <v>22000</v>
      </c>
      <c r="M848" s="67">
        <v>0</v>
      </c>
      <c r="N848" s="63">
        <v>668.8</v>
      </c>
      <c r="O848" s="63">
        <v>631.4</v>
      </c>
      <c r="P848" s="29">
        <f>ROUND(Tabla15[[#This Row],[sbruto]]-Tabla15[[#This Row],[sneto]]-Tabla15[[#This Row],[ISR]]-Tabla15[[#This Row],[SFS]]-Tabla15[[#This Row],[AFP]],2)</f>
        <v>3049.9</v>
      </c>
      <c r="Q848" s="63">
        <v>17649.900000000001</v>
      </c>
      <c r="R848" s="53" t="str">
        <f>_xlfn.XLOOKUP(Tabla15[[#This Row],[cedula]],Tabla8[Numero Documento],Tabla8[Gen])</f>
        <v>F</v>
      </c>
      <c r="S848" s="53" t="str">
        <f>_xlfn.XLOOKUP(Tabla15[[#This Row],[cedula]],Tabla8[Numero Documento],Tabla8[Lugar Designado Codigo])</f>
        <v>01.83.03.04</v>
      </c>
    </row>
    <row r="849" spans="1:19">
      <c r="A849" s="53" t="s">
        <v>3049</v>
      </c>
      <c r="B849" s="53" t="s">
        <v>2535</v>
      </c>
      <c r="C849" s="53" t="s">
        <v>3087</v>
      </c>
      <c r="D849" s="53" t="str">
        <f>Tabla15[[#This Row],[cedula]]&amp;Tabla15[[#This Row],[prog]]&amp;LEFT(Tabla15[[#This Row],[tipo]],3)</f>
        <v>0011586824211FIJ</v>
      </c>
      <c r="E849" s="53" t="s">
        <v>587</v>
      </c>
      <c r="F849" s="53" t="s">
        <v>210</v>
      </c>
      <c r="G849" s="53" t="str">
        <f>_xlfn.XLOOKUP(Tabla15[[#This Row],[cedula]],Tabla8[Numero Documento],Tabla8[Lugar Designado])</f>
        <v>DIRECCION GENERAL DE MUSEOS</v>
      </c>
      <c r="H849" s="53" t="s">
        <v>11</v>
      </c>
      <c r="I849" s="62"/>
      <c r="J849" s="53" t="str">
        <f>_xlfn.XLOOKUP(Tabla15[[#This Row],[cargo]],Tabla612[CARGO],Tabla612[CATEGORIA DEL SERVIDOR],"FIJO")</f>
        <v>FIJO</v>
      </c>
      <c r="K849" s="53" t="str">
        <f>IF(ISTEXT(Tabla15[[#This Row],[CARRERA]]),Tabla15[[#This Row],[CARRERA]],Tabla15[[#This Row],[STATUS]])</f>
        <v>FIJO</v>
      </c>
      <c r="L849" s="63">
        <v>22000</v>
      </c>
      <c r="M849" s="65">
        <v>0</v>
      </c>
      <c r="N849" s="63">
        <v>668.8</v>
      </c>
      <c r="O849" s="63">
        <v>631.4</v>
      </c>
      <c r="P849" s="29">
        <f>ROUND(Tabla15[[#This Row],[sbruto]]-Tabla15[[#This Row],[sneto]]-Tabla15[[#This Row],[ISR]]-Tabla15[[#This Row],[SFS]]-Tabla15[[#This Row],[AFP]],2)</f>
        <v>1071</v>
      </c>
      <c r="Q849" s="63">
        <v>19628.8</v>
      </c>
      <c r="R849" s="53" t="str">
        <f>_xlfn.XLOOKUP(Tabla15[[#This Row],[cedula]],Tabla8[Numero Documento],Tabla8[Gen])</f>
        <v>F</v>
      </c>
      <c r="S849" s="53" t="str">
        <f>_xlfn.XLOOKUP(Tabla15[[#This Row],[cedula]],Tabla8[Numero Documento],Tabla8[Lugar Designado Codigo])</f>
        <v>01.83.03.04</v>
      </c>
    </row>
    <row r="850" spans="1:19">
      <c r="A850" s="53" t="s">
        <v>3049</v>
      </c>
      <c r="B850" s="53" t="s">
        <v>2367</v>
      </c>
      <c r="C850" s="53" t="s">
        <v>3087</v>
      </c>
      <c r="D850" s="53" t="str">
        <f>Tabla15[[#This Row],[cedula]]&amp;Tabla15[[#This Row],[prog]]&amp;LEFT(Tabla15[[#This Row],[tipo]],3)</f>
        <v>0310389779311FIJ</v>
      </c>
      <c r="E850" s="53" t="s">
        <v>433</v>
      </c>
      <c r="F850" s="53" t="s">
        <v>434</v>
      </c>
      <c r="G850" s="53" t="str">
        <f>_xlfn.XLOOKUP(Tabla15[[#This Row],[cedula]],Tabla8[Numero Documento],Tabla8[Lugar Designado])</f>
        <v>DIRECCION GENERAL DE MUSEOS</v>
      </c>
      <c r="H850" s="53" t="s">
        <v>11</v>
      </c>
      <c r="I850" s="62"/>
      <c r="J850" s="53" t="str">
        <f>_xlfn.XLOOKUP(Tabla15[[#This Row],[cargo]],Tabla612[CARGO],Tabla612[CATEGORIA DEL SERVIDOR],"FIJO")</f>
        <v>FIJO</v>
      </c>
      <c r="K850" s="53" t="str">
        <f>IF(ISTEXT(Tabla15[[#This Row],[CARRERA]]),Tabla15[[#This Row],[CARRERA]],Tabla15[[#This Row],[STATUS]])</f>
        <v>FIJO</v>
      </c>
      <c r="L850" s="63">
        <v>21735</v>
      </c>
      <c r="M850" s="66">
        <v>0</v>
      </c>
      <c r="N850" s="63">
        <v>660.74</v>
      </c>
      <c r="O850" s="63">
        <v>623.79</v>
      </c>
      <c r="P850" s="29">
        <f>ROUND(Tabla15[[#This Row],[sbruto]]-Tabla15[[#This Row],[sneto]]-Tabla15[[#This Row],[ISR]]-Tabla15[[#This Row],[SFS]]-Tabla15[[#This Row],[AFP]],2)</f>
        <v>1537.45</v>
      </c>
      <c r="Q850" s="63">
        <v>18913.02</v>
      </c>
      <c r="R850" s="53" t="str">
        <f>_xlfn.XLOOKUP(Tabla15[[#This Row],[cedula]],Tabla8[Numero Documento],Tabla8[Gen])</f>
        <v>M</v>
      </c>
      <c r="S850" s="53" t="str">
        <f>_xlfn.XLOOKUP(Tabla15[[#This Row],[cedula]],Tabla8[Numero Documento],Tabla8[Lugar Designado Codigo])</f>
        <v>01.83.03.04</v>
      </c>
    </row>
    <row r="851" spans="1:19">
      <c r="A851" s="53" t="s">
        <v>3049</v>
      </c>
      <c r="B851" s="53" t="s">
        <v>2396</v>
      </c>
      <c r="C851" s="53" t="s">
        <v>3087</v>
      </c>
      <c r="D851" s="53" t="str">
        <f>Tabla15[[#This Row],[cedula]]&amp;Tabla15[[#This Row],[prog]]&amp;LEFT(Tabla15[[#This Row],[tipo]],3)</f>
        <v>0010901616211FIJ</v>
      </c>
      <c r="E851" s="53" t="s">
        <v>458</v>
      </c>
      <c r="F851" s="53" t="s">
        <v>348</v>
      </c>
      <c r="G851" s="53" t="str">
        <f>_xlfn.XLOOKUP(Tabla15[[#This Row],[cedula]],Tabla8[Numero Documento],Tabla8[Lugar Designado])</f>
        <v>DIRECCION GENERAL DE MUSEOS</v>
      </c>
      <c r="H851" s="53" t="s">
        <v>11</v>
      </c>
      <c r="I851" s="62"/>
      <c r="J851" s="53" t="str">
        <f>_xlfn.XLOOKUP(Tabla15[[#This Row],[cargo]],Tabla612[CARGO],Tabla612[CATEGORIA DEL SERVIDOR],"FIJO")</f>
        <v>FIJO</v>
      </c>
      <c r="K851" s="53" t="str">
        <f>IF(ISTEXT(Tabla15[[#This Row],[CARRERA]]),Tabla15[[#This Row],[CARRERA]],Tabla15[[#This Row],[STATUS]])</f>
        <v>FIJO</v>
      </c>
      <c r="L851" s="63">
        <v>21735</v>
      </c>
      <c r="M851" s="65">
        <v>0</v>
      </c>
      <c r="N851" s="63">
        <v>660.74</v>
      </c>
      <c r="O851" s="63">
        <v>623.79</v>
      </c>
      <c r="P851" s="29">
        <f>ROUND(Tabla15[[#This Row],[sbruto]]-Tabla15[[#This Row],[sneto]]-Tabla15[[#This Row],[ISR]]-Tabla15[[#This Row],[SFS]]-Tabla15[[#This Row],[AFP]],2)</f>
        <v>2781.71</v>
      </c>
      <c r="Q851" s="63">
        <v>17668.759999999998</v>
      </c>
      <c r="R851" s="53" t="str">
        <f>_xlfn.XLOOKUP(Tabla15[[#This Row],[cedula]],Tabla8[Numero Documento],Tabla8[Gen])</f>
        <v>M</v>
      </c>
      <c r="S851" s="53" t="str">
        <f>_xlfn.XLOOKUP(Tabla15[[#This Row],[cedula]],Tabla8[Numero Documento],Tabla8[Lugar Designado Codigo])</f>
        <v>01.83.03.04</v>
      </c>
    </row>
    <row r="852" spans="1:19">
      <c r="A852" s="53" t="s">
        <v>3049</v>
      </c>
      <c r="B852" s="53" t="s">
        <v>2435</v>
      </c>
      <c r="C852" s="53" t="s">
        <v>3087</v>
      </c>
      <c r="D852" s="53" t="str">
        <f>Tabla15[[#This Row],[cedula]]&amp;Tabla15[[#This Row],[prog]]&amp;LEFT(Tabla15[[#This Row],[tipo]],3)</f>
        <v>0230001659511FIJ</v>
      </c>
      <c r="E852" s="53" t="s">
        <v>495</v>
      </c>
      <c r="F852" s="53" t="s">
        <v>434</v>
      </c>
      <c r="G852" s="53" t="str">
        <f>_xlfn.XLOOKUP(Tabla15[[#This Row],[cedula]],Tabla8[Numero Documento],Tabla8[Lugar Designado])</f>
        <v>DIRECCION GENERAL DE MUSEOS</v>
      </c>
      <c r="H852" s="53" t="s">
        <v>11</v>
      </c>
      <c r="I852" s="62"/>
      <c r="J852" s="53" t="str">
        <f>_xlfn.XLOOKUP(Tabla15[[#This Row],[cargo]],Tabla612[CARGO],Tabla612[CATEGORIA DEL SERVIDOR],"FIJO")</f>
        <v>FIJO</v>
      </c>
      <c r="K852" s="53" t="str">
        <f>IF(ISTEXT(Tabla15[[#This Row],[CARRERA]]),Tabla15[[#This Row],[CARRERA]],Tabla15[[#This Row],[STATUS]])</f>
        <v>FIJO</v>
      </c>
      <c r="L852" s="63">
        <v>21735</v>
      </c>
      <c r="M852" s="67">
        <v>0</v>
      </c>
      <c r="N852" s="63">
        <v>660.74</v>
      </c>
      <c r="O852" s="63">
        <v>623.79</v>
      </c>
      <c r="P852" s="29">
        <f>ROUND(Tabla15[[#This Row],[sbruto]]-Tabla15[[#This Row],[sneto]]-Tabla15[[#This Row],[ISR]]-Tabla15[[#This Row],[SFS]]-Tabla15[[#This Row],[AFP]],2)</f>
        <v>25</v>
      </c>
      <c r="Q852" s="63">
        <v>20425.47</v>
      </c>
      <c r="R852" s="53" t="str">
        <f>_xlfn.XLOOKUP(Tabla15[[#This Row],[cedula]],Tabla8[Numero Documento],Tabla8[Gen])</f>
        <v>M</v>
      </c>
      <c r="S852" s="53" t="str">
        <f>_xlfn.XLOOKUP(Tabla15[[#This Row],[cedula]],Tabla8[Numero Documento],Tabla8[Lugar Designado Codigo])</f>
        <v>01.83.03.04</v>
      </c>
    </row>
    <row r="853" spans="1:19">
      <c r="A853" s="53" t="s">
        <v>3049</v>
      </c>
      <c r="B853" s="53" t="s">
        <v>2420</v>
      </c>
      <c r="C853" s="53" t="s">
        <v>3087</v>
      </c>
      <c r="D853" s="53" t="str">
        <f>Tabla15[[#This Row],[cedula]]&amp;Tabla15[[#This Row],[prog]]&amp;LEFT(Tabla15[[#This Row],[tipo]],3)</f>
        <v>0010907240511FIJ</v>
      </c>
      <c r="E853" s="53" t="s">
        <v>476</v>
      </c>
      <c r="F853" s="53" t="s">
        <v>1255</v>
      </c>
      <c r="G853" s="53" t="str">
        <f>_xlfn.XLOOKUP(Tabla15[[#This Row],[cedula]],Tabla8[Numero Documento],Tabla8[Lugar Designado])</f>
        <v>DIRECCION GENERAL DE MUSEOS</v>
      </c>
      <c r="H853" s="53" t="s">
        <v>11</v>
      </c>
      <c r="I853" s="62"/>
      <c r="J853" s="53" t="str">
        <f>_xlfn.XLOOKUP(Tabla15[[#This Row],[cargo]],Tabla612[CARGO],Tabla612[CATEGORIA DEL SERVIDOR],"FIJO")</f>
        <v>FIJO</v>
      </c>
      <c r="K853" s="53" t="str">
        <f>IF(ISTEXT(Tabla15[[#This Row],[CARRERA]]),Tabla15[[#This Row],[CARRERA]],Tabla15[[#This Row],[STATUS]])</f>
        <v>FIJO</v>
      </c>
      <c r="L853" s="63">
        <v>21670</v>
      </c>
      <c r="M853" s="67">
        <v>0</v>
      </c>
      <c r="N853" s="63">
        <v>658.77</v>
      </c>
      <c r="O853" s="63">
        <v>621.92999999999995</v>
      </c>
      <c r="P853" s="29">
        <f>ROUND(Tabla15[[#This Row],[sbruto]]-Tabla15[[#This Row],[sneto]]-Tabla15[[#This Row],[ISR]]-Tabla15[[#This Row],[SFS]]-Tabla15[[#This Row],[AFP]],2)</f>
        <v>2037.45</v>
      </c>
      <c r="Q853" s="63">
        <v>18351.849999999999</v>
      </c>
      <c r="R853" s="53" t="str">
        <f>_xlfn.XLOOKUP(Tabla15[[#This Row],[cedula]],Tabla8[Numero Documento],Tabla8[Gen])</f>
        <v>F</v>
      </c>
      <c r="S853" s="53" t="str">
        <f>_xlfn.XLOOKUP(Tabla15[[#This Row],[cedula]],Tabla8[Numero Documento],Tabla8[Lugar Designado Codigo])</f>
        <v>01.83.03.04</v>
      </c>
    </row>
    <row r="854" spans="1:19">
      <c r="A854" s="53" t="s">
        <v>3049</v>
      </c>
      <c r="B854" s="53" t="s">
        <v>3475</v>
      </c>
      <c r="C854" s="53" t="s">
        <v>3087</v>
      </c>
      <c r="D854" s="53" t="str">
        <f>Tabla15[[#This Row],[cedula]]&amp;Tabla15[[#This Row],[prog]]&amp;LEFT(Tabla15[[#This Row],[tipo]],3)</f>
        <v>2230039357011FIJ</v>
      </c>
      <c r="E854" s="53" t="s">
        <v>3474</v>
      </c>
      <c r="F854" s="53" t="s">
        <v>210</v>
      </c>
      <c r="G854" s="53" t="str">
        <f>_xlfn.XLOOKUP(Tabla15[[#This Row],[cedula]],Tabla8[Numero Documento],Tabla8[Lugar Designado])</f>
        <v>DIRECCION GENERAL DE MUSEOS</v>
      </c>
      <c r="H854" s="53" t="s">
        <v>11</v>
      </c>
      <c r="I854" s="62"/>
      <c r="J854" s="53" t="str">
        <f>_xlfn.XLOOKUP(Tabla15[[#This Row],[cargo]],Tabla612[CARGO],Tabla612[CATEGORIA DEL SERVIDOR],"FIJO")</f>
        <v>FIJO</v>
      </c>
      <c r="K854" s="53" t="str">
        <f>IF(ISTEXT(Tabla15[[#This Row],[CARRERA]]),Tabla15[[#This Row],[CARRERA]],Tabla15[[#This Row],[STATUS]])</f>
        <v>FIJO</v>
      </c>
      <c r="L854" s="63">
        <v>21500</v>
      </c>
      <c r="M854" s="65">
        <v>0</v>
      </c>
      <c r="N854" s="63">
        <v>653.6</v>
      </c>
      <c r="O854" s="63">
        <v>617.04999999999995</v>
      </c>
      <c r="P854" s="29">
        <f>ROUND(Tabla15[[#This Row],[sbruto]]-Tabla15[[#This Row],[sneto]]-Tabla15[[#This Row],[ISR]]-Tabla15[[#This Row],[SFS]]-Tabla15[[#This Row],[AFP]],2)</f>
        <v>25</v>
      </c>
      <c r="Q854" s="63">
        <v>20204.349999999999</v>
      </c>
      <c r="R854" s="53" t="str">
        <f>_xlfn.XLOOKUP(Tabla15[[#This Row],[cedula]],Tabla8[Numero Documento],Tabla8[Gen])</f>
        <v>F</v>
      </c>
      <c r="S854" s="53" t="str">
        <f>_xlfn.XLOOKUP(Tabla15[[#This Row],[cedula]],Tabla8[Numero Documento],Tabla8[Lugar Designado Codigo])</f>
        <v>01.83.03.04</v>
      </c>
    </row>
    <row r="855" spans="1:19">
      <c r="A855" s="53" t="s">
        <v>3049</v>
      </c>
      <c r="B855" s="53" t="s">
        <v>3502</v>
      </c>
      <c r="C855" s="53" t="s">
        <v>3087</v>
      </c>
      <c r="D855" s="53" t="str">
        <f>Tabla15[[#This Row],[cedula]]&amp;Tabla15[[#This Row],[prog]]&amp;LEFT(Tabla15[[#This Row],[tipo]],3)</f>
        <v>0010755642511FIJ</v>
      </c>
      <c r="E855" s="53" t="s">
        <v>3501</v>
      </c>
      <c r="F855" s="53" t="s">
        <v>210</v>
      </c>
      <c r="G855" s="53" t="str">
        <f>_xlfn.XLOOKUP(Tabla15[[#This Row],[cedula]],Tabla8[Numero Documento],Tabla8[Lugar Designado])</f>
        <v>DIRECCION GENERAL DE MUSEOS</v>
      </c>
      <c r="H855" s="53" t="s">
        <v>11</v>
      </c>
      <c r="I855" s="62"/>
      <c r="J855" s="53" t="str">
        <f>_xlfn.XLOOKUP(Tabla15[[#This Row],[cargo]],Tabla612[CARGO],Tabla612[CATEGORIA DEL SERVIDOR],"FIJO")</f>
        <v>FIJO</v>
      </c>
      <c r="K855" s="53" t="str">
        <f>IF(ISTEXT(Tabla15[[#This Row],[CARRERA]]),Tabla15[[#This Row],[CARRERA]],Tabla15[[#This Row],[STATUS]])</f>
        <v>FIJO</v>
      </c>
      <c r="L855" s="63">
        <v>21500</v>
      </c>
      <c r="M855" s="67">
        <v>0</v>
      </c>
      <c r="N855" s="63">
        <v>653.6</v>
      </c>
      <c r="O855" s="63">
        <v>617.04999999999995</v>
      </c>
      <c r="P855" s="29">
        <f>ROUND(Tabla15[[#This Row],[sbruto]]-Tabla15[[#This Row],[sneto]]-Tabla15[[#This Row],[ISR]]-Tabla15[[#This Row],[SFS]]-Tabla15[[#This Row],[AFP]],2)</f>
        <v>25</v>
      </c>
      <c r="Q855" s="63">
        <v>20204.349999999999</v>
      </c>
      <c r="R855" s="53" t="str">
        <f>_xlfn.XLOOKUP(Tabla15[[#This Row],[cedula]],Tabla8[Numero Documento],Tabla8[Gen])</f>
        <v>F</v>
      </c>
      <c r="S855" s="53" t="str">
        <f>_xlfn.XLOOKUP(Tabla15[[#This Row],[cedula]],Tabla8[Numero Documento],Tabla8[Lugar Designado Codigo])</f>
        <v>01.83.03.04</v>
      </c>
    </row>
    <row r="856" spans="1:19">
      <c r="A856" s="53" t="s">
        <v>3049</v>
      </c>
      <c r="B856" s="53" t="s">
        <v>2397</v>
      </c>
      <c r="C856" s="53" t="s">
        <v>3087</v>
      </c>
      <c r="D856" s="53" t="str">
        <f>Tabla15[[#This Row],[cedula]]&amp;Tabla15[[#This Row],[prog]]&amp;LEFT(Tabla15[[#This Row],[tipo]],3)</f>
        <v>0011565801511FIJ</v>
      </c>
      <c r="E856" s="53" t="s">
        <v>459</v>
      </c>
      <c r="F856" s="53" t="s">
        <v>460</v>
      </c>
      <c r="G856" s="53" t="str">
        <f>_xlfn.XLOOKUP(Tabla15[[#This Row],[cedula]],Tabla8[Numero Documento],Tabla8[Lugar Designado])</f>
        <v>DIRECCION GENERAL DE MUSEOS</v>
      </c>
      <c r="H856" s="53" t="s">
        <v>11</v>
      </c>
      <c r="I856" s="62"/>
      <c r="J856" s="53" t="str">
        <f>_xlfn.XLOOKUP(Tabla15[[#This Row],[cargo]],Tabla612[CARGO],Tabla612[CATEGORIA DEL SERVIDOR],"FIJO")</f>
        <v>FIJO</v>
      </c>
      <c r="K856" s="53" t="str">
        <f>IF(ISTEXT(Tabla15[[#This Row],[CARRERA]]),Tabla15[[#This Row],[CARRERA]],Tabla15[[#This Row],[STATUS]])</f>
        <v>FIJO</v>
      </c>
      <c r="L856" s="63">
        <v>20872</v>
      </c>
      <c r="M856" s="67">
        <v>0</v>
      </c>
      <c r="N856" s="63">
        <v>634.51</v>
      </c>
      <c r="O856" s="63">
        <v>599.03</v>
      </c>
      <c r="P856" s="29">
        <f>ROUND(Tabla15[[#This Row],[sbruto]]-Tabla15[[#This Row],[sneto]]-Tabla15[[#This Row],[ISR]]-Tabla15[[#This Row],[SFS]]-Tabla15[[#This Row],[AFP]],2)</f>
        <v>25</v>
      </c>
      <c r="Q856" s="63">
        <v>19613.46</v>
      </c>
      <c r="R856" s="53" t="str">
        <f>_xlfn.XLOOKUP(Tabla15[[#This Row],[cedula]],Tabla8[Numero Documento],Tabla8[Gen])</f>
        <v>M</v>
      </c>
      <c r="S856" s="53" t="str">
        <f>_xlfn.XLOOKUP(Tabla15[[#This Row],[cedula]],Tabla8[Numero Documento],Tabla8[Lugar Designado Codigo])</f>
        <v>01.83.03.04</v>
      </c>
    </row>
    <row r="857" spans="1:19">
      <c r="A857" s="53" t="s">
        <v>3049</v>
      </c>
      <c r="B857" s="53" t="s">
        <v>1400</v>
      </c>
      <c r="C857" s="53" t="s">
        <v>3087</v>
      </c>
      <c r="D857" s="53" t="str">
        <f>Tabla15[[#This Row],[cedula]]&amp;Tabla15[[#This Row],[prog]]&amp;LEFT(Tabla15[[#This Row],[tipo]],3)</f>
        <v>1040015509811FIJ</v>
      </c>
      <c r="E857" s="53" t="s">
        <v>367</v>
      </c>
      <c r="F857" s="53" t="s">
        <v>128</v>
      </c>
      <c r="G857" s="53" t="str">
        <f>_xlfn.XLOOKUP(Tabla15[[#This Row],[cedula]],Tabla8[Numero Documento],Tabla8[Lugar Designado])</f>
        <v>DIRECCION GENERAL DE MUSEOS</v>
      </c>
      <c r="H857" s="53" t="s">
        <v>11</v>
      </c>
      <c r="I857" s="62" t="str">
        <f>_xlfn.XLOOKUP(Tabla15[[#This Row],[cedula]],TCARRERA[CEDULA],TCARRERA[CATEGORIA DEL SERVIDOR],"")</f>
        <v>CARRERA ADMINISTRATIVA</v>
      </c>
      <c r="J857" s="53" t="str">
        <f>_xlfn.XLOOKUP(Tabla15[[#This Row],[cargo]],Tabla612[CARGO],Tabla612[CATEGORIA DEL SERVIDOR],"FIJO")</f>
        <v>ESTATUTO SIMPLIFICADO</v>
      </c>
      <c r="K857" s="53" t="str">
        <f>IF(ISTEXT(Tabla15[[#This Row],[CARRERA]]),Tabla15[[#This Row],[CARRERA]],Tabla15[[#This Row],[STATUS]])</f>
        <v>CARRERA ADMINISTRATIVA</v>
      </c>
      <c r="L857" s="63">
        <v>20000</v>
      </c>
      <c r="M857" s="67">
        <v>0</v>
      </c>
      <c r="N857" s="63">
        <v>608</v>
      </c>
      <c r="O857" s="63">
        <v>574</v>
      </c>
      <c r="P857" s="29">
        <f>ROUND(Tabla15[[#This Row],[sbruto]]-Tabla15[[#This Row],[sneto]]-Tabla15[[#This Row],[ISR]]-Tabla15[[#This Row],[SFS]]-Tabla15[[#This Row],[AFP]],2)</f>
        <v>7268.19</v>
      </c>
      <c r="Q857" s="63">
        <v>11549.81</v>
      </c>
      <c r="R857" s="53" t="str">
        <f>_xlfn.XLOOKUP(Tabla15[[#This Row],[cedula]],Tabla8[Numero Documento],Tabla8[Gen])</f>
        <v>M</v>
      </c>
      <c r="S857" s="53" t="str">
        <f>_xlfn.XLOOKUP(Tabla15[[#This Row],[cedula]],Tabla8[Numero Documento],Tabla8[Lugar Designado Codigo])</f>
        <v>01.83.03.04</v>
      </c>
    </row>
    <row r="858" spans="1:19">
      <c r="A858" s="53" t="s">
        <v>3049</v>
      </c>
      <c r="B858" s="53" t="s">
        <v>1413</v>
      </c>
      <c r="C858" s="53" t="s">
        <v>3087</v>
      </c>
      <c r="D858" s="53" t="str">
        <f>Tabla15[[#This Row],[cedula]]&amp;Tabla15[[#This Row],[prog]]&amp;LEFT(Tabla15[[#This Row],[tipo]],3)</f>
        <v>0010547180911FIJ</v>
      </c>
      <c r="E858" s="53" t="s">
        <v>391</v>
      </c>
      <c r="F858" s="53" t="s">
        <v>128</v>
      </c>
      <c r="G858" s="53" t="str">
        <f>_xlfn.XLOOKUP(Tabla15[[#This Row],[cedula]],Tabla8[Numero Documento],Tabla8[Lugar Designado])</f>
        <v>DIRECCION GENERAL DE MUSEOS</v>
      </c>
      <c r="H858" s="53" t="s">
        <v>11</v>
      </c>
      <c r="I858" s="62" t="str">
        <f>_xlfn.XLOOKUP(Tabla15[[#This Row],[cedula]],TCARRERA[CEDULA],TCARRERA[CATEGORIA DEL SERVIDOR],"")</f>
        <v>CARRERA ADMINISTRATIVA</v>
      </c>
      <c r="J858" s="53" t="str">
        <f>_xlfn.XLOOKUP(Tabla15[[#This Row],[cargo]],Tabla612[CARGO],Tabla612[CATEGORIA DEL SERVIDOR],"FIJO")</f>
        <v>ESTATUTO SIMPLIFICADO</v>
      </c>
      <c r="K858" s="53" t="str">
        <f>IF(ISTEXT(Tabla15[[#This Row],[CARRERA]]),Tabla15[[#This Row],[CARRERA]],Tabla15[[#This Row],[STATUS]])</f>
        <v>CARRERA ADMINISTRATIVA</v>
      </c>
      <c r="L858" s="63">
        <v>20000</v>
      </c>
      <c r="M858" s="66">
        <v>0</v>
      </c>
      <c r="N858" s="63">
        <v>608</v>
      </c>
      <c r="O858" s="63">
        <v>574</v>
      </c>
      <c r="P858" s="29">
        <f>ROUND(Tabla15[[#This Row],[sbruto]]-Tabla15[[#This Row],[sneto]]-Tabla15[[#This Row],[ISR]]-Tabla15[[#This Row],[SFS]]-Tabla15[[#This Row],[AFP]],2)</f>
        <v>10377.6</v>
      </c>
      <c r="Q858" s="63">
        <v>8440.4</v>
      </c>
      <c r="R858" s="53" t="str">
        <f>_xlfn.XLOOKUP(Tabla15[[#This Row],[cedula]],Tabla8[Numero Documento],Tabla8[Gen])</f>
        <v>M</v>
      </c>
      <c r="S858" s="53" t="str">
        <f>_xlfn.XLOOKUP(Tabla15[[#This Row],[cedula]],Tabla8[Numero Documento],Tabla8[Lugar Designado Codigo])</f>
        <v>01.83.03.04</v>
      </c>
    </row>
    <row r="859" spans="1:19">
      <c r="A859" s="53" t="s">
        <v>3049</v>
      </c>
      <c r="B859" s="53" t="s">
        <v>1442</v>
      </c>
      <c r="C859" s="53" t="s">
        <v>3087</v>
      </c>
      <c r="D859" s="53" t="str">
        <f>Tabla15[[#This Row],[cedula]]&amp;Tabla15[[#This Row],[prog]]&amp;LEFT(Tabla15[[#This Row],[tipo]],3)</f>
        <v>0010561275811FIJ</v>
      </c>
      <c r="E859" s="53" t="s">
        <v>464</v>
      </c>
      <c r="F859" s="53" t="s">
        <v>128</v>
      </c>
      <c r="G859" s="53" t="str">
        <f>_xlfn.XLOOKUP(Tabla15[[#This Row],[cedula]],Tabla8[Numero Documento],Tabla8[Lugar Designado])</f>
        <v>DIRECCION GENERAL DE MUSEOS</v>
      </c>
      <c r="H859" s="53" t="s">
        <v>11</v>
      </c>
      <c r="I859" s="62" t="str">
        <f>_xlfn.XLOOKUP(Tabla15[[#This Row],[cedula]],TCARRERA[CEDULA],TCARRERA[CATEGORIA DEL SERVIDOR],"")</f>
        <v>CARRERA ADMINISTRATIVA</v>
      </c>
      <c r="J859" s="53" t="str">
        <f>_xlfn.XLOOKUP(Tabla15[[#This Row],[cargo]],Tabla612[CARGO],Tabla612[CATEGORIA DEL SERVIDOR],"FIJO")</f>
        <v>ESTATUTO SIMPLIFICADO</v>
      </c>
      <c r="K859" s="53" t="str">
        <f>IF(ISTEXT(Tabla15[[#This Row],[CARRERA]]),Tabla15[[#This Row],[CARRERA]],Tabla15[[#This Row],[STATUS]])</f>
        <v>CARRERA ADMINISTRATIVA</v>
      </c>
      <c r="L859" s="63">
        <v>20000</v>
      </c>
      <c r="M859" s="65">
        <v>0</v>
      </c>
      <c r="N859" s="63">
        <v>608</v>
      </c>
      <c r="O859" s="63">
        <v>574</v>
      </c>
      <c r="P859" s="29">
        <f>ROUND(Tabla15[[#This Row],[sbruto]]-Tabla15[[#This Row],[sneto]]-Tabla15[[#This Row],[ISR]]-Tabla15[[#This Row],[SFS]]-Tabla15[[#This Row],[AFP]],2)</f>
        <v>14643.2</v>
      </c>
      <c r="Q859" s="63">
        <v>4174.8</v>
      </c>
      <c r="R859" s="53" t="str">
        <f>_xlfn.XLOOKUP(Tabla15[[#This Row],[cedula]],Tabla8[Numero Documento],Tabla8[Gen])</f>
        <v>M</v>
      </c>
      <c r="S859" s="53" t="str">
        <f>_xlfn.XLOOKUP(Tabla15[[#This Row],[cedula]],Tabla8[Numero Documento],Tabla8[Lugar Designado Codigo])</f>
        <v>01.83.03.04</v>
      </c>
    </row>
    <row r="860" spans="1:19">
      <c r="A860" s="53" t="s">
        <v>3049</v>
      </c>
      <c r="B860" s="53" t="s">
        <v>1451</v>
      </c>
      <c r="C860" s="53" t="s">
        <v>3087</v>
      </c>
      <c r="D860" s="53" t="str">
        <f>Tabla15[[#This Row],[cedula]]&amp;Tabla15[[#This Row],[prog]]&amp;LEFT(Tabla15[[#This Row],[tipo]],3)</f>
        <v>0011332095611FIJ</v>
      </c>
      <c r="E860" s="53" t="s">
        <v>489</v>
      </c>
      <c r="F860" s="53" t="s">
        <v>8</v>
      </c>
      <c r="G860" s="53" t="str">
        <f>_xlfn.XLOOKUP(Tabla15[[#This Row],[cedula]],Tabla8[Numero Documento],Tabla8[Lugar Designado])</f>
        <v>DIRECCION GENERAL DE MUSEOS</v>
      </c>
      <c r="H860" s="53" t="s">
        <v>11</v>
      </c>
      <c r="I860" s="62" t="str">
        <f>_xlfn.XLOOKUP(Tabla15[[#This Row],[cedula]],TCARRERA[CEDULA],TCARRERA[CATEGORIA DEL SERVIDOR],"")</f>
        <v>CARRERA ADMINISTRATIVA</v>
      </c>
      <c r="J860" s="53" t="str">
        <f>_xlfn.XLOOKUP(Tabla15[[#This Row],[cargo]],Tabla612[CARGO],Tabla612[CATEGORIA DEL SERVIDOR],"FIJO")</f>
        <v>ESTATUTO SIMPLIFICADO</v>
      </c>
      <c r="K860" s="53" t="str">
        <f>IF(ISTEXT(Tabla15[[#This Row],[CARRERA]]),Tabla15[[#This Row],[CARRERA]],Tabla15[[#This Row],[STATUS]])</f>
        <v>CARRERA ADMINISTRATIVA</v>
      </c>
      <c r="L860" s="63">
        <v>20000</v>
      </c>
      <c r="M860" s="67">
        <v>0</v>
      </c>
      <c r="N860" s="63">
        <v>608</v>
      </c>
      <c r="O860" s="63">
        <v>574</v>
      </c>
      <c r="P860" s="29">
        <f>ROUND(Tabla15[[#This Row],[sbruto]]-Tabla15[[#This Row],[sneto]]-Tabla15[[#This Row],[ISR]]-Tabla15[[#This Row],[SFS]]-Tabla15[[#This Row],[AFP]],2)</f>
        <v>6171</v>
      </c>
      <c r="Q860" s="63">
        <v>12647</v>
      </c>
      <c r="R860" s="53" t="str">
        <f>_xlfn.XLOOKUP(Tabla15[[#This Row],[cedula]],Tabla8[Numero Documento],Tabla8[Gen])</f>
        <v>F</v>
      </c>
      <c r="S860" s="53" t="str">
        <f>_xlfn.XLOOKUP(Tabla15[[#This Row],[cedula]],Tabla8[Numero Documento],Tabla8[Lugar Designado Codigo])</f>
        <v>01.83.03.04</v>
      </c>
    </row>
    <row r="861" spans="1:19">
      <c r="A861" s="53" t="s">
        <v>3049</v>
      </c>
      <c r="B861" s="53" t="s">
        <v>1453</v>
      </c>
      <c r="C861" s="53" t="s">
        <v>3087</v>
      </c>
      <c r="D861" s="53" t="str">
        <f>Tabla15[[#This Row],[cedula]]&amp;Tabla15[[#This Row],[prog]]&amp;LEFT(Tabla15[[#This Row],[tipo]],3)</f>
        <v>0010948688611FIJ</v>
      </c>
      <c r="E861" s="53" t="s">
        <v>492</v>
      </c>
      <c r="F861" s="53" t="s">
        <v>8</v>
      </c>
      <c r="G861" s="53" t="str">
        <f>_xlfn.XLOOKUP(Tabla15[[#This Row],[cedula]],Tabla8[Numero Documento],Tabla8[Lugar Designado])</f>
        <v>DIRECCION GENERAL DE MUSEOS</v>
      </c>
      <c r="H861" s="53" t="s">
        <v>11</v>
      </c>
      <c r="I861" s="62" t="str">
        <f>_xlfn.XLOOKUP(Tabla15[[#This Row],[cedula]],TCARRERA[CEDULA],TCARRERA[CATEGORIA DEL SERVIDOR],"")</f>
        <v>CARRERA ADMINISTRATIVA</v>
      </c>
      <c r="J861" s="53" t="str">
        <f>_xlfn.XLOOKUP(Tabla15[[#This Row],[cargo]],Tabla612[CARGO],Tabla612[CATEGORIA DEL SERVIDOR],"FIJO")</f>
        <v>ESTATUTO SIMPLIFICADO</v>
      </c>
      <c r="K861" s="53" t="str">
        <f>IF(ISTEXT(Tabla15[[#This Row],[CARRERA]]),Tabla15[[#This Row],[CARRERA]],Tabla15[[#This Row],[STATUS]])</f>
        <v>CARRERA ADMINISTRATIVA</v>
      </c>
      <c r="L861" s="63">
        <v>20000</v>
      </c>
      <c r="M861" s="65">
        <v>0</v>
      </c>
      <c r="N861" s="63">
        <v>608</v>
      </c>
      <c r="O861" s="63">
        <v>574</v>
      </c>
      <c r="P861" s="29">
        <f>ROUND(Tabla15[[#This Row],[sbruto]]-Tabla15[[#This Row],[sneto]]-Tabla15[[#This Row],[ISR]]-Tabla15[[#This Row],[SFS]]-Tabla15[[#This Row],[AFP]],2)</f>
        <v>2349</v>
      </c>
      <c r="Q861" s="63">
        <v>16469</v>
      </c>
      <c r="R861" s="53" t="str">
        <f>_xlfn.XLOOKUP(Tabla15[[#This Row],[cedula]],Tabla8[Numero Documento],Tabla8[Gen])</f>
        <v>F</v>
      </c>
      <c r="S861" s="53" t="str">
        <f>_xlfn.XLOOKUP(Tabla15[[#This Row],[cedula]],Tabla8[Numero Documento],Tabla8[Lugar Designado Codigo])</f>
        <v>01.83.03.04</v>
      </c>
    </row>
    <row r="862" spans="1:19">
      <c r="A862" s="53" t="s">
        <v>3049</v>
      </c>
      <c r="B862" s="53" t="s">
        <v>1475</v>
      </c>
      <c r="C862" s="53" t="s">
        <v>3087</v>
      </c>
      <c r="D862" s="53" t="str">
        <f>Tabla15[[#This Row],[cedula]]&amp;Tabla15[[#This Row],[prog]]&amp;LEFT(Tabla15[[#This Row],[tipo]],3)</f>
        <v>0011201183811FIJ</v>
      </c>
      <c r="E862" s="53" t="s">
        <v>522</v>
      </c>
      <c r="F862" s="53" t="s">
        <v>523</v>
      </c>
      <c r="G862" s="53" t="str">
        <f>_xlfn.XLOOKUP(Tabla15[[#This Row],[cedula]],Tabla8[Numero Documento],Tabla8[Lugar Designado])</f>
        <v>DIRECCION GENERAL DE MUSEOS</v>
      </c>
      <c r="H862" s="53" t="s">
        <v>11</v>
      </c>
      <c r="I862" s="62" t="str">
        <f>_xlfn.XLOOKUP(Tabla15[[#This Row],[cedula]],TCARRERA[CEDULA],TCARRERA[CATEGORIA DEL SERVIDOR],"")</f>
        <v>CARRERA ADMINISTRATIVA</v>
      </c>
      <c r="J862" s="53" t="str">
        <f>_xlfn.XLOOKUP(Tabla15[[#This Row],[cargo]],Tabla612[CARGO],Tabla612[CATEGORIA DEL SERVIDOR],"FIJO")</f>
        <v>FIJO</v>
      </c>
      <c r="K862" s="53" t="str">
        <f>IF(ISTEXT(Tabla15[[#This Row],[CARRERA]]),Tabla15[[#This Row],[CARRERA]],Tabla15[[#This Row],[STATUS]])</f>
        <v>CARRERA ADMINISTRATIVA</v>
      </c>
      <c r="L862" s="63">
        <v>20000</v>
      </c>
      <c r="M862" s="67">
        <v>0</v>
      </c>
      <c r="N862" s="63">
        <v>608</v>
      </c>
      <c r="O862" s="63">
        <v>574</v>
      </c>
      <c r="P862" s="29">
        <f>ROUND(Tabla15[[#This Row],[sbruto]]-Tabla15[[#This Row],[sneto]]-Tabla15[[#This Row],[ISR]]-Tabla15[[#This Row],[SFS]]-Tabla15[[#This Row],[AFP]],2)</f>
        <v>15056.37</v>
      </c>
      <c r="Q862" s="63">
        <v>3761.63</v>
      </c>
      <c r="R862" s="53" t="str">
        <f>_xlfn.XLOOKUP(Tabla15[[#This Row],[cedula]],Tabla8[Numero Documento],Tabla8[Gen])</f>
        <v>M</v>
      </c>
      <c r="S862" s="53" t="str">
        <f>_xlfn.XLOOKUP(Tabla15[[#This Row],[cedula]],Tabla8[Numero Documento],Tabla8[Lugar Designado Codigo])</f>
        <v>01.83.03.04</v>
      </c>
    </row>
    <row r="863" spans="1:19">
      <c r="A863" s="53" t="s">
        <v>3049</v>
      </c>
      <c r="B863" s="53" t="s">
        <v>1481</v>
      </c>
      <c r="C863" s="53" t="s">
        <v>3087</v>
      </c>
      <c r="D863" s="53" t="str">
        <f>Tabla15[[#This Row],[cedula]]&amp;Tabla15[[#This Row],[prog]]&amp;LEFT(Tabla15[[#This Row],[tipo]],3)</f>
        <v>0011369924311FIJ</v>
      </c>
      <c r="E863" s="53" t="s">
        <v>531</v>
      </c>
      <c r="F863" s="53" t="s">
        <v>8</v>
      </c>
      <c r="G863" s="53" t="str">
        <f>_xlfn.XLOOKUP(Tabla15[[#This Row],[cedula]],Tabla8[Numero Documento],Tabla8[Lugar Designado])</f>
        <v>DIRECCION GENERAL DE MUSEOS</v>
      </c>
      <c r="H863" s="53" t="s">
        <v>11</v>
      </c>
      <c r="I863" s="62" t="str">
        <f>_xlfn.XLOOKUP(Tabla15[[#This Row],[cedula]],TCARRERA[CEDULA],TCARRERA[CATEGORIA DEL SERVIDOR],"")</f>
        <v>CARRERA ADMINISTRATIVA</v>
      </c>
      <c r="J863" s="53" t="str">
        <f>_xlfn.XLOOKUP(Tabla15[[#This Row],[cargo]],Tabla612[CARGO],Tabla612[CATEGORIA DEL SERVIDOR],"FIJO")</f>
        <v>ESTATUTO SIMPLIFICADO</v>
      </c>
      <c r="K863" s="53" t="str">
        <f>IF(ISTEXT(Tabla15[[#This Row],[CARRERA]]),Tabla15[[#This Row],[CARRERA]],Tabla15[[#This Row],[STATUS]])</f>
        <v>CARRERA ADMINISTRATIVA</v>
      </c>
      <c r="L863" s="63">
        <v>20000</v>
      </c>
      <c r="M863" s="67">
        <v>0</v>
      </c>
      <c r="N863" s="63">
        <v>608</v>
      </c>
      <c r="O863" s="63">
        <v>574</v>
      </c>
      <c r="P863" s="29">
        <f>ROUND(Tabla15[[#This Row],[sbruto]]-Tabla15[[#This Row],[sneto]]-Tabla15[[#This Row],[ISR]]-Tabla15[[#This Row],[SFS]]-Tabla15[[#This Row],[AFP]],2)</f>
        <v>2321</v>
      </c>
      <c r="Q863" s="63">
        <v>16497</v>
      </c>
      <c r="R863" s="53" t="str">
        <f>_xlfn.XLOOKUP(Tabla15[[#This Row],[cedula]],Tabla8[Numero Documento],Tabla8[Gen])</f>
        <v>M</v>
      </c>
      <c r="S863" s="53" t="str">
        <f>_xlfn.XLOOKUP(Tabla15[[#This Row],[cedula]],Tabla8[Numero Documento],Tabla8[Lugar Designado Codigo])</f>
        <v>01.83.03.04</v>
      </c>
    </row>
    <row r="864" spans="1:19">
      <c r="A864" s="53" t="s">
        <v>3049</v>
      </c>
      <c r="B864" s="53" t="s">
        <v>1486</v>
      </c>
      <c r="C864" s="53" t="s">
        <v>3087</v>
      </c>
      <c r="D864" s="53" t="str">
        <f>Tabla15[[#This Row],[cedula]]&amp;Tabla15[[#This Row],[prog]]&amp;LEFT(Tabla15[[#This Row],[tipo]],3)</f>
        <v>0010564112011FIJ</v>
      </c>
      <c r="E864" s="53" t="s">
        <v>536</v>
      </c>
      <c r="F864" s="53" t="s">
        <v>537</v>
      </c>
      <c r="G864" s="53" t="str">
        <f>_xlfn.XLOOKUP(Tabla15[[#This Row],[cedula]],Tabla8[Numero Documento],Tabla8[Lugar Designado])</f>
        <v>DIRECCION GENERAL DE MUSEOS</v>
      </c>
      <c r="H864" s="53" t="s">
        <v>11</v>
      </c>
      <c r="I864" s="62" t="str">
        <f>_xlfn.XLOOKUP(Tabla15[[#This Row],[cedula]],TCARRERA[CEDULA],TCARRERA[CATEGORIA DEL SERVIDOR],"")</f>
        <v>CARRERA ADMINISTRATIVA</v>
      </c>
      <c r="J864" s="53" t="str">
        <f>_xlfn.XLOOKUP(Tabla15[[#This Row],[cargo]],Tabla612[CARGO],Tabla612[CATEGORIA DEL SERVIDOR],"FIJO")</f>
        <v>FIJO</v>
      </c>
      <c r="K864" s="53" t="str">
        <f>IF(ISTEXT(Tabla15[[#This Row],[CARRERA]]),Tabla15[[#This Row],[CARRERA]],Tabla15[[#This Row],[STATUS]])</f>
        <v>CARRERA ADMINISTRATIVA</v>
      </c>
      <c r="L864" s="63">
        <v>20000</v>
      </c>
      <c r="M864" s="65">
        <v>0</v>
      </c>
      <c r="N864" s="63">
        <v>608</v>
      </c>
      <c r="O864" s="63">
        <v>574</v>
      </c>
      <c r="P864" s="29">
        <f>ROUND(Tabla15[[#This Row],[sbruto]]-Tabla15[[#This Row],[sneto]]-Tabla15[[#This Row],[ISR]]-Tabla15[[#This Row],[SFS]]-Tabla15[[#This Row],[AFP]],2)</f>
        <v>12224.22</v>
      </c>
      <c r="Q864" s="63">
        <v>6593.78</v>
      </c>
      <c r="R864" s="53" t="str">
        <f>_xlfn.XLOOKUP(Tabla15[[#This Row],[cedula]],Tabla8[Numero Documento],Tabla8[Gen])</f>
        <v>M</v>
      </c>
      <c r="S864" s="53" t="str">
        <f>_xlfn.XLOOKUP(Tabla15[[#This Row],[cedula]],Tabla8[Numero Documento],Tabla8[Lugar Designado Codigo])</f>
        <v>01.83.03.04</v>
      </c>
    </row>
    <row r="865" spans="1:19">
      <c r="A865" s="53" t="s">
        <v>3049</v>
      </c>
      <c r="B865" s="53" t="s">
        <v>1498</v>
      </c>
      <c r="C865" s="53" t="s">
        <v>3087</v>
      </c>
      <c r="D865" s="53" t="str">
        <f>Tabla15[[#This Row],[cedula]]&amp;Tabla15[[#This Row],[prog]]&amp;LEFT(Tabla15[[#This Row],[tipo]],3)</f>
        <v>0010815454311FIJ</v>
      </c>
      <c r="E865" s="53" t="s">
        <v>562</v>
      </c>
      <c r="F865" s="53" t="s">
        <v>563</v>
      </c>
      <c r="G865" s="53" t="str">
        <f>_xlfn.XLOOKUP(Tabla15[[#This Row],[cedula]],Tabla8[Numero Documento],Tabla8[Lugar Designado])</f>
        <v>DIRECCION GENERAL DE MUSEOS</v>
      </c>
      <c r="H865" s="53" t="s">
        <v>11</v>
      </c>
      <c r="I865" s="62" t="str">
        <f>_xlfn.XLOOKUP(Tabla15[[#This Row],[cedula]],TCARRERA[CEDULA],TCARRERA[CATEGORIA DEL SERVIDOR],"")</f>
        <v>CARRERA ADMINISTRATIVA</v>
      </c>
      <c r="J865" s="53" t="str">
        <f>_xlfn.XLOOKUP(Tabla15[[#This Row],[cargo]],Tabla612[CARGO],Tabla612[CATEGORIA DEL SERVIDOR],"FIJO")</f>
        <v>FIJO</v>
      </c>
      <c r="K865" s="53" t="str">
        <f>IF(ISTEXT(Tabla15[[#This Row],[CARRERA]]),Tabla15[[#This Row],[CARRERA]],Tabla15[[#This Row],[STATUS]])</f>
        <v>CARRERA ADMINISTRATIVA</v>
      </c>
      <c r="L865" s="63">
        <v>20000</v>
      </c>
      <c r="M865" s="65">
        <v>0</v>
      </c>
      <c r="N865" s="63">
        <v>608</v>
      </c>
      <c r="O865" s="63">
        <v>574</v>
      </c>
      <c r="P865" s="29">
        <f>ROUND(Tabla15[[#This Row],[sbruto]]-Tabla15[[#This Row],[sneto]]-Tabla15[[#This Row],[ISR]]-Tabla15[[#This Row],[SFS]]-Tabla15[[#This Row],[AFP]],2)</f>
        <v>2833.45</v>
      </c>
      <c r="Q865" s="63">
        <v>15984.55</v>
      </c>
      <c r="R865" s="53" t="str">
        <f>_xlfn.XLOOKUP(Tabla15[[#This Row],[cedula]],Tabla8[Numero Documento],Tabla8[Gen])</f>
        <v>M</v>
      </c>
      <c r="S865" s="53" t="str">
        <f>_xlfn.XLOOKUP(Tabla15[[#This Row],[cedula]],Tabla8[Numero Documento],Tabla8[Lugar Designado Codigo])</f>
        <v>01.83.03.04</v>
      </c>
    </row>
    <row r="866" spans="1:19">
      <c r="A866" s="53" t="s">
        <v>3049</v>
      </c>
      <c r="B866" s="53" t="s">
        <v>2290</v>
      </c>
      <c r="C866" s="53" t="s">
        <v>3087</v>
      </c>
      <c r="D866" s="53" t="str">
        <f>Tabla15[[#This Row],[cedula]]&amp;Tabla15[[#This Row],[prog]]&amp;LEFT(Tabla15[[#This Row],[tipo]],3)</f>
        <v>2230145697011FIJ</v>
      </c>
      <c r="E866" s="53" t="s">
        <v>1146</v>
      </c>
      <c r="F866" s="53" t="s">
        <v>8</v>
      </c>
      <c r="G866" s="53" t="str">
        <f>_xlfn.XLOOKUP(Tabla15[[#This Row],[cedula]],Tabla8[Numero Documento],Tabla8[Lugar Designado])</f>
        <v>DIRECCION GENERAL DE MUSEOS</v>
      </c>
      <c r="H866" s="53" t="s">
        <v>11</v>
      </c>
      <c r="I866" s="62"/>
      <c r="J866" s="53" t="str">
        <f>_xlfn.XLOOKUP(Tabla15[[#This Row],[cargo]],Tabla612[CARGO],Tabla612[CATEGORIA DEL SERVIDOR],"FIJO")</f>
        <v>ESTATUTO SIMPLIFICADO</v>
      </c>
      <c r="K866" s="53" t="str">
        <f>IF(ISTEXT(Tabla15[[#This Row],[CARRERA]]),Tabla15[[#This Row],[CARRERA]],Tabla15[[#This Row],[STATUS]])</f>
        <v>ESTATUTO SIMPLIFICADO</v>
      </c>
      <c r="L866" s="63">
        <v>20000</v>
      </c>
      <c r="M866" s="65">
        <v>0</v>
      </c>
      <c r="N866" s="63">
        <v>608</v>
      </c>
      <c r="O866" s="63">
        <v>574</v>
      </c>
      <c r="P866" s="29">
        <f>ROUND(Tabla15[[#This Row],[sbruto]]-Tabla15[[#This Row],[sneto]]-Tabla15[[#This Row],[ISR]]-Tabla15[[#This Row],[SFS]]-Tabla15[[#This Row],[AFP]],2)</f>
        <v>2817</v>
      </c>
      <c r="Q866" s="63">
        <v>16001</v>
      </c>
      <c r="R866" s="53" t="str">
        <f>_xlfn.XLOOKUP(Tabla15[[#This Row],[cedula]],Tabla8[Numero Documento],Tabla8[Gen])</f>
        <v>F</v>
      </c>
      <c r="S866" s="53" t="str">
        <f>_xlfn.XLOOKUP(Tabla15[[#This Row],[cedula]],Tabla8[Numero Documento],Tabla8[Lugar Designado Codigo])</f>
        <v>01.83.03.04</v>
      </c>
    </row>
    <row r="867" spans="1:19">
      <c r="A867" s="53" t="s">
        <v>3049</v>
      </c>
      <c r="B867" s="53" t="s">
        <v>3467</v>
      </c>
      <c r="C867" s="53" t="s">
        <v>3087</v>
      </c>
      <c r="D867" s="53" t="str">
        <f>Tabla15[[#This Row],[cedula]]&amp;Tabla15[[#This Row],[prog]]&amp;LEFT(Tabla15[[#This Row],[tipo]],3)</f>
        <v>4022720551111FIJ</v>
      </c>
      <c r="E867" s="53" t="s">
        <v>3466</v>
      </c>
      <c r="F867" s="53" t="s">
        <v>523</v>
      </c>
      <c r="G867" s="53" t="str">
        <f>_xlfn.XLOOKUP(Tabla15[[#This Row],[cedula]],Tabla8[Numero Documento],Tabla8[Lugar Designado])</f>
        <v>DIRECCION GENERAL DE MUSEOS</v>
      </c>
      <c r="H867" s="53" t="s">
        <v>11</v>
      </c>
      <c r="I867" s="62"/>
      <c r="J867" s="53" t="str">
        <f>_xlfn.XLOOKUP(Tabla15[[#This Row],[cargo]],Tabla612[CARGO],Tabla612[CATEGORIA DEL SERVIDOR],"FIJO")</f>
        <v>FIJO</v>
      </c>
      <c r="K867" s="53" t="str">
        <f>IF(ISTEXT(Tabla15[[#This Row],[CARRERA]]),Tabla15[[#This Row],[CARRERA]],Tabla15[[#This Row],[STATUS]])</f>
        <v>FIJO</v>
      </c>
      <c r="L867" s="63">
        <v>20000</v>
      </c>
      <c r="M867" s="65">
        <v>0</v>
      </c>
      <c r="N867" s="63">
        <v>608</v>
      </c>
      <c r="O867" s="63">
        <v>574</v>
      </c>
      <c r="P867" s="29">
        <f>ROUND(Tabla15[[#This Row],[sbruto]]-Tabla15[[#This Row],[sneto]]-Tabla15[[#This Row],[ISR]]-Tabla15[[#This Row],[SFS]]-Tabla15[[#This Row],[AFP]],2)</f>
        <v>25</v>
      </c>
      <c r="Q867" s="63">
        <v>18793</v>
      </c>
      <c r="R867" s="53" t="str">
        <f>_xlfn.XLOOKUP(Tabla15[[#This Row],[cedula]],Tabla8[Numero Documento],Tabla8[Gen])</f>
        <v>M</v>
      </c>
      <c r="S867" s="53" t="str">
        <f>_xlfn.XLOOKUP(Tabla15[[#This Row],[cedula]],Tabla8[Numero Documento],Tabla8[Lugar Designado Codigo])</f>
        <v>01.83.03.04</v>
      </c>
    </row>
    <row r="868" spans="1:19">
      <c r="A868" s="53" t="s">
        <v>3049</v>
      </c>
      <c r="B868" s="53" t="s">
        <v>2359</v>
      </c>
      <c r="C868" s="53" t="s">
        <v>3087</v>
      </c>
      <c r="D868" s="53" t="str">
        <f>Tabla15[[#This Row],[cedula]]&amp;Tabla15[[#This Row],[prog]]&amp;LEFT(Tabla15[[#This Row],[tipo]],3)</f>
        <v>0100048488911FIJ</v>
      </c>
      <c r="E868" s="53" t="s">
        <v>426</v>
      </c>
      <c r="F868" s="53" t="s">
        <v>8</v>
      </c>
      <c r="G868" s="53" t="str">
        <f>_xlfn.XLOOKUP(Tabla15[[#This Row],[cedula]],Tabla8[Numero Documento],Tabla8[Lugar Designado])</f>
        <v>DIRECCION GENERAL DE MUSEOS</v>
      </c>
      <c r="H868" s="53" t="s">
        <v>11</v>
      </c>
      <c r="I868" s="62"/>
      <c r="J868" s="53" t="str">
        <f>_xlfn.XLOOKUP(Tabla15[[#This Row],[cargo]],Tabla612[CARGO],Tabla612[CATEGORIA DEL SERVIDOR],"FIJO")</f>
        <v>ESTATUTO SIMPLIFICADO</v>
      </c>
      <c r="K868" s="53" t="str">
        <f>IF(ISTEXT(Tabla15[[#This Row],[CARRERA]]),Tabla15[[#This Row],[CARRERA]],Tabla15[[#This Row],[STATUS]])</f>
        <v>ESTATUTO SIMPLIFICADO</v>
      </c>
      <c r="L868" s="63">
        <v>20000</v>
      </c>
      <c r="M868" s="65">
        <v>0</v>
      </c>
      <c r="N868" s="63">
        <v>608</v>
      </c>
      <c r="O868" s="63">
        <v>574</v>
      </c>
      <c r="P868" s="29">
        <f>ROUND(Tabla15[[#This Row],[sbruto]]-Tabla15[[#This Row],[sneto]]-Tabla15[[#This Row],[ISR]]-Tabla15[[#This Row],[SFS]]-Tabla15[[#This Row],[AFP]],2)</f>
        <v>11502.63</v>
      </c>
      <c r="Q868" s="63">
        <v>7315.37</v>
      </c>
      <c r="R868" s="53" t="str">
        <f>_xlfn.XLOOKUP(Tabla15[[#This Row],[cedula]],Tabla8[Numero Documento],Tabla8[Gen])</f>
        <v>F</v>
      </c>
      <c r="S868" s="53" t="str">
        <f>_xlfn.XLOOKUP(Tabla15[[#This Row],[cedula]],Tabla8[Numero Documento],Tabla8[Lugar Designado Codigo])</f>
        <v>01.83.03.04</v>
      </c>
    </row>
    <row r="869" spans="1:19">
      <c r="A869" s="53" t="s">
        <v>3049</v>
      </c>
      <c r="B869" s="53" t="s">
        <v>2362</v>
      </c>
      <c r="C869" s="53" t="s">
        <v>3087</v>
      </c>
      <c r="D869" s="53" t="str">
        <f>Tabla15[[#This Row],[cedula]]&amp;Tabla15[[#This Row],[prog]]&amp;LEFT(Tabla15[[#This Row],[tipo]],3)</f>
        <v>0011120465711FIJ</v>
      </c>
      <c r="E869" s="53" t="s">
        <v>1150</v>
      </c>
      <c r="F869" s="53" t="s">
        <v>8</v>
      </c>
      <c r="G869" s="53" t="str">
        <f>_xlfn.XLOOKUP(Tabla15[[#This Row],[cedula]],Tabla8[Numero Documento],Tabla8[Lugar Designado])</f>
        <v>DIRECCION GENERAL DE MUSEOS</v>
      </c>
      <c r="H869" s="53" t="s">
        <v>11</v>
      </c>
      <c r="I869" s="62"/>
      <c r="J869" s="53" t="str">
        <f>_xlfn.XLOOKUP(Tabla15[[#This Row],[cargo]],Tabla612[CARGO],Tabla612[CATEGORIA DEL SERVIDOR],"FIJO")</f>
        <v>ESTATUTO SIMPLIFICADO</v>
      </c>
      <c r="K869" s="53" t="str">
        <f>IF(ISTEXT(Tabla15[[#This Row],[CARRERA]]),Tabla15[[#This Row],[CARRERA]],Tabla15[[#This Row],[STATUS]])</f>
        <v>ESTATUTO SIMPLIFICADO</v>
      </c>
      <c r="L869" s="63">
        <v>20000</v>
      </c>
      <c r="M869" s="65">
        <v>0</v>
      </c>
      <c r="N869" s="63">
        <v>608</v>
      </c>
      <c r="O869" s="63">
        <v>574</v>
      </c>
      <c r="P869" s="29">
        <f>ROUND(Tabla15[[#This Row],[sbruto]]-Tabla15[[#This Row],[sneto]]-Tabla15[[#This Row],[ISR]]-Tabla15[[#This Row],[SFS]]-Tabla15[[#This Row],[AFP]],2)</f>
        <v>7707.03</v>
      </c>
      <c r="Q869" s="63">
        <v>11110.97</v>
      </c>
      <c r="R869" s="53" t="str">
        <f>_xlfn.XLOOKUP(Tabla15[[#This Row],[cedula]],Tabla8[Numero Documento],Tabla8[Gen])</f>
        <v>M</v>
      </c>
      <c r="S869" s="53" t="str">
        <f>_xlfn.XLOOKUP(Tabla15[[#This Row],[cedula]],Tabla8[Numero Documento],Tabla8[Lugar Designado Codigo])</f>
        <v>01.83.03.04</v>
      </c>
    </row>
    <row r="870" spans="1:19">
      <c r="A870" s="53" t="s">
        <v>3049</v>
      </c>
      <c r="B870" s="53" t="s">
        <v>2380</v>
      </c>
      <c r="C870" s="53" t="s">
        <v>3087</v>
      </c>
      <c r="D870" s="53" t="str">
        <f>Tabla15[[#This Row],[cedula]]&amp;Tabla15[[#This Row],[prog]]&amp;LEFT(Tabla15[[#This Row],[tipo]],3)</f>
        <v>2230115028411FIJ</v>
      </c>
      <c r="E870" s="53" t="s">
        <v>447</v>
      </c>
      <c r="F870" s="53" t="s">
        <v>8</v>
      </c>
      <c r="G870" s="53" t="str">
        <f>_xlfn.XLOOKUP(Tabla15[[#This Row],[cedula]],Tabla8[Numero Documento],Tabla8[Lugar Designado])</f>
        <v>DIRECCION GENERAL DE MUSEOS</v>
      </c>
      <c r="H870" s="53" t="s">
        <v>11</v>
      </c>
      <c r="I870" s="62"/>
      <c r="J870" s="53" t="str">
        <f>_xlfn.XLOOKUP(Tabla15[[#This Row],[cargo]],Tabla612[CARGO],Tabla612[CATEGORIA DEL SERVIDOR],"FIJO")</f>
        <v>ESTATUTO SIMPLIFICADO</v>
      </c>
      <c r="K870" s="53" t="str">
        <f>IF(ISTEXT(Tabla15[[#This Row],[CARRERA]]),Tabla15[[#This Row],[CARRERA]],Tabla15[[#This Row],[STATUS]])</f>
        <v>ESTATUTO SIMPLIFICADO</v>
      </c>
      <c r="L870" s="63">
        <v>20000</v>
      </c>
      <c r="M870" s="65">
        <v>0</v>
      </c>
      <c r="N870" s="63">
        <v>608</v>
      </c>
      <c r="O870" s="63">
        <v>574</v>
      </c>
      <c r="P870" s="29">
        <f>ROUND(Tabla15[[#This Row],[sbruto]]-Tabla15[[#This Row],[sneto]]-Tabla15[[#This Row],[ISR]]-Tabla15[[#This Row],[SFS]]-Tabla15[[#This Row],[AFP]],2)</f>
        <v>14717.21</v>
      </c>
      <c r="Q870" s="63">
        <v>4100.79</v>
      </c>
      <c r="R870" s="53" t="str">
        <f>_xlfn.XLOOKUP(Tabla15[[#This Row],[cedula]],Tabla8[Numero Documento],Tabla8[Gen])</f>
        <v>F</v>
      </c>
      <c r="S870" s="53" t="str">
        <f>_xlfn.XLOOKUP(Tabla15[[#This Row],[cedula]],Tabla8[Numero Documento],Tabla8[Lugar Designado Codigo])</f>
        <v>01.83.03.04</v>
      </c>
    </row>
    <row r="871" spans="1:19">
      <c r="A871" s="53" t="s">
        <v>3049</v>
      </c>
      <c r="B871" s="53" t="s">
        <v>2417</v>
      </c>
      <c r="C871" s="53" t="s">
        <v>3087</v>
      </c>
      <c r="D871" s="53" t="str">
        <f>Tabla15[[#This Row],[cedula]]&amp;Tabla15[[#This Row],[prog]]&amp;LEFT(Tabla15[[#This Row],[tipo]],3)</f>
        <v>0010389971211FIJ</v>
      </c>
      <c r="E871" s="53" t="s">
        <v>1263</v>
      </c>
      <c r="F871" s="53" t="s">
        <v>42</v>
      </c>
      <c r="G871" s="53" t="str">
        <f>_xlfn.XLOOKUP(Tabla15[[#This Row],[cedula]],Tabla8[Numero Documento],Tabla8[Lugar Designado])</f>
        <v>DIRECCION GENERAL DE MUSEOS</v>
      </c>
      <c r="H871" s="53" t="s">
        <v>11</v>
      </c>
      <c r="I871" s="62"/>
      <c r="J871" s="53" t="str">
        <f>_xlfn.XLOOKUP(Tabla15[[#This Row],[cargo]],Tabla612[CARGO],Tabla612[CATEGORIA DEL SERVIDOR],"FIJO")</f>
        <v>ESTATUTO SIMPLIFICADO</v>
      </c>
      <c r="K871" s="53" t="str">
        <f>IF(ISTEXT(Tabla15[[#This Row],[CARRERA]]),Tabla15[[#This Row],[CARRERA]],Tabla15[[#This Row],[STATUS]])</f>
        <v>ESTATUTO SIMPLIFICADO</v>
      </c>
      <c r="L871" s="63">
        <v>20000</v>
      </c>
      <c r="M871" s="65">
        <v>0</v>
      </c>
      <c r="N871" s="63">
        <v>608</v>
      </c>
      <c r="O871" s="63">
        <v>574</v>
      </c>
      <c r="P871" s="29">
        <f>ROUND(Tabla15[[#This Row],[sbruto]]-Tabla15[[#This Row],[sneto]]-Tabla15[[#This Row],[ISR]]-Tabla15[[#This Row],[SFS]]-Tabla15[[#This Row],[AFP]],2)</f>
        <v>25</v>
      </c>
      <c r="Q871" s="63">
        <v>18793</v>
      </c>
      <c r="R871" s="53" t="str">
        <f>_xlfn.XLOOKUP(Tabla15[[#This Row],[cedula]],Tabla8[Numero Documento],Tabla8[Gen])</f>
        <v>M</v>
      </c>
      <c r="S871" s="53" t="str">
        <f>_xlfn.XLOOKUP(Tabla15[[#This Row],[cedula]],Tabla8[Numero Documento],Tabla8[Lugar Designado Codigo])</f>
        <v>01.83.03.04</v>
      </c>
    </row>
    <row r="872" spans="1:19">
      <c r="A872" s="53" t="s">
        <v>3049</v>
      </c>
      <c r="B872" s="53" t="s">
        <v>3484</v>
      </c>
      <c r="C872" s="53" t="s">
        <v>3087</v>
      </c>
      <c r="D872" s="53" t="str">
        <f>Tabla15[[#This Row],[cedula]]&amp;Tabla15[[#This Row],[prog]]&amp;LEFT(Tabla15[[#This Row],[tipo]],3)</f>
        <v>1060005411711FIJ</v>
      </c>
      <c r="E872" s="53" t="s">
        <v>3483</v>
      </c>
      <c r="F872" s="53" t="s">
        <v>128</v>
      </c>
      <c r="G872" s="53" t="str">
        <f>_xlfn.XLOOKUP(Tabla15[[#This Row],[cedula]],Tabla8[Numero Documento],Tabla8[Lugar Designado])</f>
        <v>DIRECCION GENERAL DE MUSEOS</v>
      </c>
      <c r="H872" s="53" t="s">
        <v>11</v>
      </c>
      <c r="I872" s="62"/>
      <c r="J872" s="53" t="str">
        <f>_xlfn.XLOOKUP(Tabla15[[#This Row],[cargo]],Tabla612[CARGO],Tabla612[CATEGORIA DEL SERVIDOR],"FIJO")</f>
        <v>ESTATUTO SIMPLIFICADO</v>
      </c>
      <c r="K872" s="53" t="str">
        <f>IF(ISTEXT(Tabla15[[#This Row],[CARRERA]]),Tabla15[[#This Row],[CARRERA]],Tabla15[[#This Row],[STATUS]])</f>
        <v>ESTATUTO SIMPLIFICADO</v>
      </c>
      <c r="L872" s="63">
        <v>20000</v>
      </c>
      <c r="M872" s="65">
        <v>0</v>
      </c>
      <c r="N872" s="63">
        <v>608</v>
      </c>
      <c r="O872" s="63">
        <v>574</v>
      </c>
      <c r="P872" s="29">
        <f>ROUND(Tabla15[[#This Row],[sbruto]]-Tabla15[[#This Row],[sneto]]-Tabla15[[#This Row],[ISR]]-Tabla15[[#This Row],[SFS]]-Tabla15[[#This Row],[AFP]],2)</f>
        <v>25</v>
      </c>
      <c r="Q872" s="63">
        <v>18793</v>
      </c>
      <c r="R872" s="53" t="str">
        <f>_xlfn.XLOOKUP(Tabla15[[#This Row],[cedula]],Tabla8[Numero Documento],Tabla8[Gen])</f>
        <v>M</v>
      </c>
      <c r="S872" s="53" t="str">
        <f>_xlfn.XLOOKUP(Tabla15[[#This Row],[cedula]],Tabla8[Numero Documento],Tabla8[Lugar Designado Codigo])</f>
        <v>01.83.03.04</v>
      </c>
    </row>
    <row r="873" spans="1:19">
      <c r="A873" s="53" t="s">
        <v>3049</v>
      </c>
      <c r="B873" s="53" t="s">
        <v>2443</v>
      </c>
      <c r="C873" s="53" t="s">
        <v>3087</v>
      </c>
      <c r="D873" s="53" t="str">
        <f>Tabla15[[#This Row],[cedula]]&amp;Tabla15[[#This Row],[prog]]&amp;LEFT(Tabla15[[#This Row],[tipo]],3)</f>
        <v>2230092599111FIJ</v>
      </c>
      <c r="E873" s="53" t="s">
        <v>506</v>
      </c>
      <c r="F873" s="53" t="s">
        <v>8</v>
      </c>
      <c r="G873" s="53" t="str">
        <f>_xlfn.XLOOKUP(Tabla15[[#This Row],[cedula]],Tabla8[Numero Documento],Tabla8[Lugar Designado])</f>
        <v>DIRECCION GENERAL DE MUSEOS</v>
      </c>
      <c r="H873" s="53" t="s">
        <v>11</v>
      </c>
      <c r="I873" s="62"/>
      <c r="J873" s="53" t="str">
        <f>_xlfn.XLOOKUP(Tabla15[[#This Row],[cargo]],Tabla612[CARGO],Tabla612[CATEGORIA DEL SERVIDOR],"FIJO")</f>
        <v>ESTATUTO SIMPLIFICADO</v>
      </c>
      <c r="K873" s="53" t="str">
        <f>IF(ISTEXT(Tabla15[[#This Row],[CARRERA]]),Tabla15[[#This Row],[CARRERA]],Tabla15[[#This Row],[STATUS]])</f>
        <v>ESTATUTO SIMPLIFICADO</v>
      </c>
      <c r="L873" s="63">
        <v>20000</v>
      </c>
      <c r="M873" s="67">
        <v>0</v>
      </c>
      <c r="N873" s="63">
        <v>608</v>
      </c>
      <c r="O873" s="63">
        <v>574</v>
      </c>
      <c r="P873" s="29">
        <f>ROUND(Tabla15[[#This Row],[sbruto]]-Tabla15[[#This Row],[sneto]]-Tabla15[[#This Row],[ISR]]-Tabla15[[#This Row],[SFS]]-Tabla15[[#This Row],[AFP]],2)</f>
        <v>10412.58</v>
      </c>
      <c r="Q873" s="63">
        <v>8405.42</v>
      </c>
      <c r="R873" s="53" t="str">
        <f>_xlfn.XLOOKUP(Tabla15[[#This Row],[cedula]],Tabla8[Numero Documento],Tabla8[Gen])</f>
        <v>F</v>
      </c>
      <c r="S873" s="53" t="str">
        <f>_xlfn.XLOOKUP(Tabla15[[#This Row],[cedula]],Tabla8[Numero Documento],Tabla8[Lugar Designado Codigo])</f>
        <v>01.83.03.04</v>
      </c>
    </row>
    <row r="874" spans="1:19">
      <c r="A874" s="53" t="s">
        <v>3049</v>
      </c>
      <c r="B874" s="53" t="s">
        <v>2458</v>
      </c>
      <c r="C874" s="53" t="s">
        <v>3087</v>
      </c>
      <c r="D874" s="53" t="str">
        <f>Tabla15[[#This Row],[cedula]]&amp;Tabla15[[#This Row],[prog]]&amp;LEFT(Tabla15[[#This Row],[tipo]],3)</f>
        <v>0011616415311FIJ</v>
      </c>
      <c r="E874" s="53" t="s">
        <v>1155</v>
      </c>
      <c r="F874" s="53" t="s">
        <v>8</v>
      </c>
      <c r="G874" s="53" t="str">
        <f>_xlfn.XLOOKUP(Tabla15[[#This Row],[cedula]],Tabla8[Numero Documento],Tabla8[Lugar Designado])</f>
        <v>DIRECCION GENERAL DE MUSEOS</v>
      </c>
      <c r="H874" s="53" t="s">
        <v>11</v>
      </c>
      <c r="I874" s="62"/>
      <c r="J874" s="53" t="str">
        <f>_xlfn.XLOOKUP(Tabla15[[#This Row],[cargo]],Tabla612[CARGO],Tabla612[CATEGORIA DEL SERVIDOR],"FIJO")</f>
        <v>ESTATUTO SIMPLIFICADO</v>
      </c>
      <c r="K874" s="53" t="str">
        <f>IF(ISTEXT(Tabla15[[#This Row],[CARRERA]]),Tabla15[[#This Row],[CARRERA]],Tabla15[[#This Row],[STATUS]])</f>
        <v>ESTATUTO SIMPLIFICADO</v>
      </c>
      <c r="L874" s="63">
        <v>20000</v>
      </c>
      <c r="M874" s="67">
        <v>0</v>
      </c>
      <c r="N874" s="63">
        <v>608</v>
      </c>
      <c r="O874" s="63">
        <v>574</v>
      </c>
      <c r="P874" s="29">
        <f>ROUND(Tabla15[[#This Row],[sbruto]]-Tabla15[[#This Row],[sneto]]-Tabla15[[#This Row],[ISR]]-Tabla15[[#This Row],[SFS]]-Tabla15[[#This Row],[AFP]],2)</f>
        <v>25</v>
      </c>
      <c r="Q874" s="63">
        <v>18793</v>
      </c>
      <c r="R874" s="53" t="str">
        <f>_xlfn.XLOOKUP(Tabla15[[#This Row],[cedula]],Tabla8[Numero Documento],Tabla8[Gen])</f>
        <v>F</v>
      </c>
      <c r="S874" s="53" t="str">
        <f>_xlfn.XLOOKUP(Tabla15[[#This Row],[cedula]],Tabla8[Numero Documento],Tabla8[Lugar Designado Codigo])</f>
        <v>01.83.03.04</v>
      </c>
    </row>
    <row r="875" spans="1:19">
      <c r="A875" s="53" t="s">
        <v>3049</v>
      </c>
      <c r="B875" s="53" t="s">
        <v>3498</v>
      </c>
      <c r="C875" s="53" t="s">
        <v>3087</v>
      </c>
      <c r="D875" s="53" t="str">
        <f>Tabla15[[#This Row],[cedula]]&amp;Tabla15[[#This Row],[prog]]&amp;LEFT(Tabla15[[#This Row],[tipo]],3)</f>
        <v>0850007638811FIJ</v>
      </c>
      <c r="E875" s="53" t="s">
        <v>3497</v>
      </c>
      <c r="F875" s="53" t="s">
        <v>27</v>
      </c>
      <c r="G875" s="53" t="str">
        <f>_xlfn.XLOOKUP(Tabla15[[#This Row],[cedula]],Tabla8[Numero Documento],Tabla8[Lugar Designado])</f>
        <v>DIRECCION GENERAL DE MUSEOS</v>
      </c>
      <c r="H875" s="53" t="s">
        <v>11</v>
      </c>
      <c r="I875" s="62"/>
      <c r="J875" s="53" t="str">
        <f>_xlfn.XLOOKUP(Tabla15[[#This Row],[cargo]],Tabla612[CARGO],Tabla612[CATEGORIA DEL SERVIDOR],"FIJO")</f>
        <v>ESTATUTO SIMPLIFICADO</v>
      </c>
      <c r="K875" s="53" t="str">
        <f>IF(ISTEXT(Tabla15[[#This Row],[CARRERA]]),Tabla15[[#This Row],[CARRERA]],Tabla15[[#This Row],[STATUS]])</f>
        <v>ESTATUTO SIMPLIFICADO</v>
      </c>
      <c r="L875" s="63">
        <v>20000</v>
      </c>
      <c r="M875" s="65">
        <v>0</v>
      </c>
      <c r="N875" s="63">
        <v>608</v>
      </c>
      <c r="O875" s="63">
        <v>574</v>
      </c>
      <c r="P875" s="29">
        <f>ROUND(Tabla15[[#This Row],[sbruto]]-Tabla15[[#This Row],[sneto]]-Tabla15[[#This Row],[ISR]]-Tabla15[[#This Row],[SFS]]-Tabla15[[#This Row],[AFP]],2)</f>
        <v>25</v>
      </c>
      <c r="Q875" s="63">
        <v>18793</v>
      </c>
      <c r="R875" s="53" t="str">
        <f>_xlfn.XLOOKUP(Tabla15[[#This Row],[cedula]],Tabla8[Numero Documento],Tabla8[Gen])</f>
        <v>M</v>
      </c>
      <c r="S875" s="53" t="str">
        <f>_xlfn.XLOOKUP(Tabla15[[#This Row],[cedula]],Tabla8[Numero Documento],Tabla8[Lugar Designado Codigo])</f>
        <v>01.83.03.04</v>
      </c>
    </row>
    <row r="876" spans="1:19">
      <c r="A876" s="53" t="s">
        <v>3049</v>
      </c>
      <c r="B876" s="53" t="s">
        <v>3376</v>
      </c>
      <c r="C876" s="53" t="s">
        <v>3087</v>
      </c>
      <c r="D876" s="53" t="str">
        <f>Tabla15[[#This Row],[cedula]]&amp;Tabla15[[#This Row],[prog]]&amp;LEFT(Tabla15[[#This Row],[tipo]],3)</f>
        <v>0270048492211FIJ</v>
      </c>
      <c r="E876" s="53" t="s">
        <v>3375</v>
      </c>
      <c r="F876" s="53" t="s">
        <v>8</v>
      </c>
      <c r="G876" s="53" t="str">
        <f>_xlfn.XLOOKUP(Tabla15[[#This Row],[cedula]],Tabla8[Numero Documento],Tabla8[Lugar Designado])</f>
        <v>DIRECCION GENERAL DE MUSEOS</v>
      </c>
      <c r="H876" s="53" t="s">
        <v>11</v>
      </c>
      <c r="I876" s="62"/>
      <c r="J876" s="53" t="str">
        <f>_xlfn.XLOOKUP(Tabla15[[#This Row],[cargo]],Tabla612[CARGO],Tabla612[CATEGORIA DEL SERVIDOR],"FIJO")</f>
        <v>ESTATUTO SIMPLIFICADO</v>
      </c>
      <c r="K876" s="53" t="str">
        <f>IF(ISTEXT(Tabla15[[#This Row],[CARRERA]]),Tabla15[[#This Row],[CARRERA]],Tabla15[[#This Row],[STATUS]])</f>
        <v>ESTATUTO SIMPLIFICADO</v>
      </c>
      <c r="L876" s="63">
        <v>20000</v>
      </c>
      <c r="M876" s="67">
        <v>0</v>
      </c>
      <c r="N876" s="63">
        <v>608</v>
      </c>
      <c r="O876" s="63">
        <v>574</v>
      </c>
      <c r="P876" s="29">
        <f>ROUND(Tabla15[[#This Row],[sbruto]]-Tabla15[[#This Row],[sneto]]-Tabla15[[#This Row],[ISR]]-Tabla15[[#This Row],[SFS]]-Tabla15[[#This Row],[AFP]],2)</f>
        <v>25</v>
      </c>
      <c r="Q876" s="63">
        <v>18793</v>
      </c>
      <c r="R876" s="53" t="str">
        <f>_xlfn.XLOOKUP(Tabla15[[#This Row],[cedula]],Tabla8[Numero Documento],Tabla8[Gen])</f>
        <v>F</v>
      </c>
      <c r="S876" s="53" t="str">
        <f>_xlfn.XLOOKUP(Tabla15[[#This Row],[cedula]],Tabla8[Numero Documento],Tabla8[Lugar Designado Codigo])</f>
        <v>01.83.03.04</v>
      </c>
    </row>
    <row r="877" spans="1:19">
      <c r="A877" s="53" t="s">
        <v>3049</v>
      </c>
      <c r="B877" s="53" t="s">
        <v>3097</v>
      </c>
      <c r="C877" s="53" t="s">
        <v>3087</v>
      </c>
      <c r="D877" s="53" t="str">
        <f>Tabla15[[#This Row],[cedula]]&amp;Tabla15[[#This Row],[prog]]&amp;LEFT(Tabla15[[#This Row],[tipo]],3)</f>
        <v>2230133269211FIJ</v>
      </c>
      <c r="E877" s="53" t="s">
        <v>3096</v>
      </c>
      <c r="F877" s="53" t="s">
        <v>42</v>
      </c>
      <c r="G877" s="53" t="str">
        <f>_xlfn.XLOOKUP(Tabla15[[#This Row],[cedula]],Tabla8[Numero Documento],Tabla8[Lugar Designado])</f>
        <v>DIRECCION GENERAL DE MUSEOS</v>
      </c>
      <c r="H877" s="53" t="s">
        <v>11</v>
      </c>
      <c r="I877" s="62"/>
      <c r="J877" s="53" t="str">
        <f>_xlfn.XLOOKUP(Tabla15[[#This Row],[cargo]],Tabla612[CARGO],Tabla612[CATEGORIA DEL SERVIDOR],"FIJO")</f>
        <v>ESTATUTO SIMPLIFICADO</v>
      </c>
      <c r="K877" s="53" t="str">
        <f>IF(ISTEXT(Tabla15[[#This Row],[CARRERA]]),Tabla15[[#This Row],[CARRERA]],Tabla15[[#This Row],[STATUS]])</f>
        <v>ESTATUTO SIMPLIFICADO</v>
      </c>
      <c r="L877" s="63">
        <v>20000</v>
      </c>
      <c r="M877" s="67">
        <v>0</v>
      </c>
      <c r="N877" s="63">
        <v>608</v>
      </c>
      <c r="O877" s="63">
        <v>574</v>
      </c>
      <c r="P877" s="29">
        <f>ROUND(Tabla15[[#This Row],[sbruto]]-Tabla15[[#This Row],[sneto]]-Tabla15[[#This Row],[ISR]]-Tabla15[[#This Row],[SFS]]-Tabla15[[#This Row],[AFP]],2)</f>
        <v>25</v>
      </c>
      <c r="Q877" s="63">
        <v>18793</v>
      </c>
      <c r="R877" s="53" t="str">
        <f>_xlfn.XLOOKUP(Tabla15[[#This Row],[cedula]],Tabla8[Numero Documento],Tabla8[Gen])</f>
        <v>M</v>
      </c>
      <c r="S877" s="53" t="str">
        <f>_xlfn.XLOOKUP(Tabla15[[#This Row],[cedula]],Tabla8[Numero Documento],Tabla8[Lugar Designado Codigo])</f>
        <v>01.83.03.04</v>
      </c>
    </row>
    <row r="878" spans="1:19">
      <c r="A878" s="53" t="s">
        <v>3049</v>
      </c>
      <c r="B878" s="53" t="s">
        <v>1402</v>
      </c>
      <c r="C878" s="53" t="s">
        <v>3087</v>
      </c>
      <c r="D878" s="53" t="str">
        <f>Tabla15[[#This Row],[cedula]]&amp;Tabla15[[#This Row],[prog]]&amp;LEFT(Tabla15[[#This Row],[tipo]],3)</f>
        <v>0470019992211FIJ</v>
      </c>
      <c r="E878" s="53" t="s">
        <v>370</v>
      </c>
      <c r="F878" s="53" t="s">
        <v>371</v>
      </c>
      <c r="G878" s="53" t="str">
        <f>_xlfn.XLOOKUP(Tabla15[[#This Row],[cedula]],Tabla8[Numero Documento],Tabla8[Lugar Designado])</f>
        <v>DIRECCION GENERAL DE MUSEOS</v>
      </c>
      <c r="H878" s="53" t="s">
        <v>11</v>
      </c>
      <c r="I878" s="62" t="str">
        <f>_xlfn.XLOOKUP(Tabla15[[#This Row],[cedula]],TCARRERA[CEDULA],TCARRERA[CATEGORIA DEL SERVIDOR],"")</f>
        <v>CARRERA ADMINISTRATIVA</v>
      </c>
      <c r="J878" s="53" t="str">
        <f>_xlfn.XLOOKUP(Tabla15[[#This Row],[cargo]],Tabla612[CARGO],Tabla612[CATEGORIA DEL SERVIDOR],"FIJO")</f>
        <v>FIJO</v>
      </c>
      <c r="K878" s="53" t="str">
        <f>IF(ISTEXT(Tabla15[[#This Row],[CARRERA]]),Tabla15[[#This Row],[CARRERA]],Tabla15[[#This Row],[STATUS]])</f>
        <v>CARRERA ADMINISTRATIVA</v>
      </c>
      <c r="L878" s="63">
        <v>19800</v>
      </c>
      <c r="M878" s="66">
        <v>0</v>
      </c>
      <c r="N878" s="63">
        <v>601.91999999999996</v>
      </c>
      <c r="O878" s="63">
        <v>568.26</v>
      </c>
      <c r="P878" s="29">
        <f>ROUND(Tabla15[[#This Row],[sbruto]]-Tabla15[[#This Row],[sneto]]-Tabla15[[#This Row],[ISR]]-Tabla15[[#This Row],[SFS]]-Tabla15[[#This Row],[AFP]],2)</f>
        <v>25</v>
      </c>
      <c r="Q878" s="63">
        <v>18604.82</v>
      </c>
      <c r="R878" s="53" t="str">
        <f>_xlfn.XLOOKUP(Tabla15[[#This Row],[cedula]],Tabla8[Numero Documento],Tabla8[Gen])</f>
        <v>F</v>
      </c>
      <c r="S878" s="53" t="str">
        <f>_xlfn.XLOOKUP(Tabla15[[#This Row],[cedula]],Tabla8[Numero Documento],Tabla8[Lugar Designado Codigo])</f>
        <v>01.83.03.04</v>
      </c>
    </row>
    <row r="879" spans="1:19">
      <c r="A879" s="53" t="s">
        <v>3049</v>
      </c>
      <c r="B879" s="53" t="s">
        <v>2416</v>
      </c>
      <c r="C879" s="53" t="s">
        <v>3087</v>
      </c>
      <c r="D879" s="53" t="str">
        <f>Tabla15[[#This Row],[cedula]]&amp;Tabla15[[#This Row],[prog]]&amp;LEFT(Tabla15[[#This Row],[tipo]],3)</f>
        <v>0010827011711FIJ</v>
      </c>
      <c r="E879" s="53" t="s">
        <v>473</v>
      </c>
      <c r="F879" s="53" t="s">
        <v>474</v>
      </c>
      <c r="G879" s="53" t="str">
        <f>_xlfn.XLOOKUP(Tabla15[[#This Row],[cedula]],Tabla8[Numero Documento],Tabla8[Lugar Designado])</f>
        <v>DIRECCION GENERAL DE MUSEOS</v>
      </c>
      <c r="H879" s="53" t="s">
        <v>11</v>
      </c>
      <c r="I879" s="62"/>
      <c r="J879" s="53" t="str">
        <f>_xlfn.XLOOKUP(Tabla15[[#This Row],[cargo]],Tabla612[CARGO],Tabla612[CATEGORIA DEL SERVIDOR],"FIJO")</f>
        <v>ESTATUTO SIMPLIFICADO</v>
      </c>
      <c r="K879" s="53" t="str">
        <f>IF(ISTEXT(Tabla15[[#This Row],[CARRERA]]),Tabla15[[#This Row],[CARRERA]],Tabla15[[#This Row],[STATUS]])</f>
        <v>ESTATUTO SIMPLIFICADO</v>
      </c>
      <c r="L879" s="63">
        <v>18000</v>
      </c>
      <c r="M879" s="67">
        <v>0</v>
      </c>
      <c r="N879" s="63">
        <v>547.20000000000005</v>
      </c>
      <c r="O879" s="63">
        <v>516.6</v>
      </c>
      <c r="P879" s="29">
        <f>ROUND(Tabla15[[#This Row],[sbruto]]-Tabla15[[#This Row],[sneto]]-Tabla15[[#This Row],[ISR]]-Tabla15[[#This Row],[SFS]]-Tabla15[[#This Row],[AFP]],2)</f>
        <v>25</v>
      </c>
      <c r="Q879" s="63">
        <v>16911.2</v>
      </c>
      <c r="R879" s="53" t="str">
        <f>_xlfn.XLOOKUP(Tabla15[[#This Row],[cedula]],Tabla8[Numero Documento],Tabla8[Gen])</f>
        <v>M</v>
      </c>
      <c r="S879" s="53" t="str">
        <f>_xlfn.XLOOKUP(Tabla15[[#This Row],[cedula]],Tabla8[Numero Documento],Tabla8[Lugar Designado Codigo])</f>
        <v>01.83.03.04</v>
      </c>
    </row>
    <row r="880" spans="1:19">
      <c r="A880" s="53" t="s">
        <v>3049</v>
      </c>
      <c r="B880" s="53" t="s">
        <v>3089</v>
      </c>
      <c r="C880" s="53" t="s">
        <v>3087</v>
      </c>
      <c r="D880" s="53" t="str">
        <f>Tabla15[[#This Row],[cedula]]&amp;Tabla15[[#This Row],[prog]]&amp;LEFT(Tabla15[[#This Row],[tipo]],3)</f>
        <v>4023707332111FIJ</v>
      </c>
      <c r="E880" s="53" t="s">
        <v>3088</v>
      </c>
      <c r="F880" s="53" t="s">
        <v>8</v>
      </c>
      <c r="G880" s="53" t="str">
        <f>_xlfn.XLOOKUP(Tabla15[[#This Row],[cedula]],Tabla8[Numero Documento],Tabla8[Lugar Designado])</f>
        <v>DIRECCION GENERAL DE MUSEOS</v>
      </c>
      <c r="H880" s="53" t="s">
        <v>11</v>
      </c>
      <c r="I880" s="62"/>
      <c r="J880" s="53" t="str">
        <f>_xlfn.XLOOKUP(Tabla15[[#This Row],[cargo]],Tabla612[CARGO],Tabla612[CATEGORIA DEL SERVIDOR],"FIJO")</f>
        <v>ESTATUTO SIMPLIFICADO</v>
      </c>
      <c r="K880" s="53" t="str">
        <f>IF(ISTEXT(Tabla15[[#This Row],[CARRERA]]),Tabla15[[#This Row],[CARRERA]],Tabla15[[#This Row],[STATUS]])</f>
        <v>ESTATUTO SIMPLIFICADO</v>
      </c>
      <c r="L880" s="63">
        <v>17000</v>
      </c>
      <c r="M880" s="66">
        <v>0</v>
      </c>
      <c r="N880" s="63">
        <v>516.79999999999995</v>
      </c>
      <c r="O880" s="63">
        <v>487.9</v>
      </c>
      <c r="P880" s="29">
        <f>ROUND(Tabla15[[#This Row],[sbruto]]-Tabla15[[#This Row],[sneto]]-Tabla15[[#This Row],[ISR]]-Tabla15[[#This Row],[SFS]]-Tabla15[[#This Row],[AFP]],2)</f>
        <v>25</v>
      </c>
      <c r="Q880" s="63">
        <v>15970.3</v>
      </c>
      <c r="R880" s="53" t="str">
        <f>_xlfn.XLOOKUP(Tabla15[[#This Row],[cedula]],Tabla8[Numero Documento],Tabla8[Gen])</f>
        <v>F</v>
      </c>
      <c r="S880" s="53" t="str">
        <f>_xlfn.XLOOKUP(Tabla15[[#This Row],[cedula]],Tabla8[Numero Documento],Tabla8[Lugar Designado Codigo])</f>
        <v>01.83.03.04</v>
      </c>
    </row>
    <row r="881" spans="1:19">
      <c r="A881" s="53" t="s">
        <v>3049</v>
      </c>
      <c r="B881" s="53" t="s">
        <v>2421</v>
      </c>
      <c r="C881" s="53" t="s">
        <v>3087</v>
      </c>
      <c r="D881" s="53" t="str">
        <f>Tabla15[[#This Row],[cedula]]&amp;Tabla15[[#This Row],[prog]]&amp;LEFT(Tabla15[[#This Row],[tipo]],3)</f>
        <v>0011828306811FIJ</v>
      </c>
      <c r="E881" s="53" t="s">
        <v>477</v>
      </c>
      <c r="F881" s="53" t="s">
        <v>8</v>
      </c>
      <c r="G881" s="53" t="str">
        <f>_xlfn.XLOOKUP(Tabla15[[#This Row],[cedula]],Tabla8[Numero Documento],Tabla8[Lugar Designado])</f>
        <v>DIRECCION GENERAL DE MUSEOS</v>
      </c>
      <c r="H881" s="53" t="s">
        <v>11</v>
      </c>
      <c r="I881" s="62"/>
      <c r="J881" s="53" t="str">
        <f>_xlfn.XLOOKUP(Tabla15[[#This Row],[cargo]],Tabla612[CARGO],Tabla612[CATEGORIA DEL SERVIDOR],"FIJO")</f>
        <v>ESTATUTO SIMPLIFICADO</v>
      </c>
      <c r="K881" s="53" t="str">
        <f>IF(ISTEXT(Tabla15[[#This Row],[CARRERA]]),Tabla15[[#This Row],[CARRERA]],Tabla15[[#This Row],[STATUS]])</f>
        <v>ESTATUTO SIMPLIFICADO</v>
      </c>
      <c r="L881" s="63">
        <v>17000</v>
      </c>
      <c r="M881" s="65">
        <v>0</v>
      </c>
      <c r="N881" s="63">
        <v>516.79999999999995</v>
      </c>
      <c r="O881" s="63">
        <v>487.9</v>
      </c>
      <c r="P881" s="29">
        <f>ROUND(Tabla15[[#This Row],[sbruto]]-Tabla15[[#This Row],[sneto]]-Tabla15[[#This Row],[ISR]]-Tabla15[[#This Row],[SFS]]-Tabla15[[#This Row],[AFP]],2)</f>
        <v>1571</v>
      </c>
      <c r="Q881" s="63">
        <v>14424.3</v>
      </c>
      <c r="R881" s="53" t="str">
        <f>_xlfn.XLOOKUP(Tabla15[[#This Row],[cedula]],Tabla8[Numero Documento],Tabla8[Gen])</f>
        <v>F</v>
      </c>
      <c r="S881" s="53" t="str">
        <f>_xlfn.XLOOKUP(Tabla15[[#This Row],[cedula]],Tabla8[Numero Documento],Tabla8[Lugar Designado Codigo])</f>
        <v>01.83.03.04</v>
      </c>
    </row>
    <row r="882" spans="1:19">
      <c r="A882" s="53" t="s">
        <v>3049</v>
      </c>
      <c r="B882" s="53" t="s">
        <v>3093</v>
      </c>
      <c r="C882" s="53" t="s">
        <v>3087</v>
      </c>
      <c r="D882" s="53" t="str">
        <f>Tabla15[[#This Row],[cedula]]&amp;Tabla15[[#This Row],[prog]]&amp;LEFT(Tabla15[[#This Row],[tipo]],3)</f>
        <v>0040016083411FIJ</v>
      </c>
      <c r="E882" s="53" t="s">
        <v>3092</v>
      </c>
      <c r="F882" s="53" t="s">
        <v>128</v>
      </c>
      <c r="G882" s="53" t="str">
        <f>_xlfn.XLOOKUP(Tabla15[[#This Row],[cedula]],Tabla8[Numero Documento],Tabla8[Lugar Designado])</f>
        <v>DIRECCION GENERAL DE MUSEOS</v>
      </c>
      <c r="H882" s="53" t="s">
        <v>11</v>
      </c>
      <c r="I882" s="62"/>
      <c r="J882" s="53" t="str">
        <f>_xlfn.XLOOKUP(Tabla15[[#This Row],[cargo]],Tabla612[CARGO],Tabla612[CATEGORIA DEL SERVIDOR],"FIJO")</f>
        <v>ESTATUTO SIMPLIFICADO</v>
      </c>
      <c r="K882" s="53" t="str">
        <f>IF(ISTEXT(Tabla15[[#This Row],[CARRERA]]),Tabla15[[#This Row],[CARRERA]],Tabla15[[#This Row],[STATUS]])</f>
        <v>ESTATUTO SIMPLIFICADO</v>
      </c>
      <c r="L882" s="63">
        <v>17000</v>
      </c>
      <c r="M882" s="65">
        <v>0</v>
      </c>
      <c r="N882" s="63">
        <v>516.79999999999995</v>
      </c>
      <c r="O882" s="63">
        <v>487.9</v>
      </c>
      <c r="P882" s="29">
        <f>ROUND(Tabla15[[#This Row],[sbruto]]-Tabla15[[#This Row],[sneto]]-Tabla15[[#This Row],[ISR]]-Tabla15[[#This Row],[SFS]]-Tabla15[[#This Row],[AFP]],2)</f>
        <v>25</v>
      </c>
      <c r="Q882" s="63">
        <v>15970.3</v>
      </c>
      <c r="R882" s="53" t="str">
        <f>_xlfn.XLOOKUP(Tabla15[[#This Row],[cedula]],Tabla8[Numero Documento],Tabla8[Gen])</f>
        <v>M</v>
      </c>
      <c r="S882" s="53" t="str">
        <f>_xlfn.XLOOKUP(Tabla15[[#This Row],[cedula]],Tabla8[Numero Documento],Tabla8[Lugar Designado Codigo])</f>
        <v>01.83.03.04</v>
      </c>
    </row>
    <row r="883" spans="1:19">
      <c r="A883" s="53" t="s">
        <v>3049</v>
      </c>
      <c r="B883" s="53" t="s">
        <v>3308</v>
      </c>
      <c r="C883" s="53" t="s">
        <v>3087</v>
      </c>
      <c r="D883" s="53" t="str">
        <f>Tabla15[[#This Row],[cedula]]&amp;Tabla15[[#This Row],[prog]]&amp;LEFT(Tabla15[[#This Row],[tipo]],3)</f>
        <v>0190012384311FIJ</v>
      </c>
      <c r="E883" s="53" t="s">
        <v>3276</v>
      </c>
      <c r="F883" s="53" t="s">
        <v>8</v>
      </c>
      <c r="G883" s="53" t="str">
        <f>_xlfn.XLOOKUP(Tabla15[[#This Row],[cedula]],Tabla8[Numero Documento],Tabla8[Lugar Designado])</f>
        <v>DIRECCION GENERAL DE MUSEOS</v>
      </c>
      <c r="H883" s="53" t="s">
        <v>11</v>
      </c>
      <c r="I883" s="62"/>
      <c r="J883" s="53" t="str">
        <f>_xlfn.XLOOKUP(Tabla15[[#This Row],[cargo]],Tabla612[CARGO],Tabla612[CATEGORIA DEL SERVIDOR],"FIJO")</f>
        <v>ESTATUTO SIMPLIFICADO</v>
      </c>
      <c r="K883" s="53" t="str">
        <f>IF(ISTEXT(Tabla15[[#This Row],[CARRERA]]),Tabla15[[#This Row],[CARRERA]],Tabla15[[#This Row],[STATUS]])</f>
        <v>ESTATUTO SIMPLIFICADO</v>
      </c>
      <c r="L883" s="63">
        <v>17000</v>
      </c>
      <c r="M883" s="67">
        <v>0</v>
      </c>
      <c r="N883" s="63">
        <v>516.79999999999995</v>
      </c>
      <c r="O883" s="63">
        <v>487.9</v>
      </c>
      <c r="P883" s="29">
        <f>ROUND(Tabla15[[#This Row],[sbruto]]-Tabla15[[#This Row],[sneto]]-Tabla15[[#This Row],[ISR]]-Tabla15[[#This Row],[SFS]]-Tabla15[[#This Row],[AFP]],2)</f>
        <v>25</v>
      </c>
      <c r="Q883" s="63">
        <v>15970.3</v>
      </c>
      <c r="R883" s="53" t="str">
        <f>_xlfn.XLOOKUP(Tabla15[[#This Row],[cedula]],Tabla8[Numero Documento],Tabla8[Gen])</f>
        <v>M</v>
      </c>
      <c r="S883" s="53" t="str">
        <f>_xlfn.XLOOKUP(Tabla15[[#This Row],[cedula]],Tabla8[Numero Documento],Tabla8[Lugar Designado Codigo])</f>
        <v>01.83.03.04</v>
      </c>
    </row>
    <row r="884" spans="1:19">
      <c r="A884" s="53" t="s">
        <v>3049</v>
      </c>
      <c r="B884" s="53" t="s">
        <v>2493</v>
      </c>
      <c r="C884" s="53" t="s">
        <v>3087</v>
      </c>
      <c r="D884" s="53" t="str">
        <f>Tabla15[[#This Row],[cedula]]&amp;Tabla15[[#This Row],[prog]]&amp;LEFT(Tabla15[[#This Row],[tipo]],3)</f>
        <v>0011148720311FIJ</v>
      </c>
      <c r="E884" s="53" t="s">
        <v>1919</v>
      </c>
      <c r="F884" s="53" t="s">
        <v>128</v>
      </c>
      <c r="G884" s="53" t="str">
        <f>_xlfn.XLOOKUP(Tabla15[[#This Row],[cedula]],Tabla8[Numero Documento],Tabla8[Lugar Designado])</f>
        <v>DIRECCION GENERAL DE MUSEOS</v>
      </c>
      <c r="H884" s="53" t="s">
        <v>11</v>
      </c>
      <c r="I884" s="62"/>
      <c r="J884" s="53" t="str">
        <f>_xlfn.XLOOKUP(Tabla15[[#This Row],[cargo]],Tabla612[CARGO],Tabla612[CATEGORIA DEL SERVIDOR],"FIJO")</f>
        <v>ESTATUTO SIMPLIFICADO</v>
      </c>
      <c r="K884" s="53" t="str">
        <f>IF(ISTEXT(Tabla15[[#This Row],[CARRERA]]),Tabla15[[#This Row],[CARRERA]],Tabla15[[#This Row],[STATUS]])</f>
        <v>ESTATUTO SIMPLIFICADO</v>
      </c>
      <c r="L884" s="63">
        <v>17000</v>
      </c>
      <c r="M884" s="67">
        <v>0</v>
      </c>
      <c r="N884" s="63">
        <v>516.79999999999995</v>
      </c>
      <c r="O884" s="63">
        <v>487.9</v>
      </c>
      <c r="P884" s="29">
        <f>ROUND(Tabla15[[#This Row],[sbruto]]-Tabla15[[#This Row],[sneto]]-Tabla15[[#This Row],[ISR]]-Tabla15[[#This Row],[SFS]]-Tabla15[[#This Row],[AFP]],2)</f>
        <v>1901</v>
      </c>
      <c r="Q884" s="63">
        <v>14094.3</v>
      </c>
      <c r="R884" s="53" t="str">
        <f>_xlfn.XLOOKUP(Tabla15[[#This Row],[cedula]],Tabla8[Numero Documento],Tabla8[Gen])</f>
        <v>M</v>
      </c>
      <c r="S884" s="53" t="str">
        <f>_xlfn.XLOOKUP(Tabla15[[#This Row],[cedula]],Tabla8[Numero Documento],Tabla8[Lugar Designado Codigo])</f>
        <v>01.83.03.04</v>
      </c>
    </row>
    <row r="885" spans="1:19">
      <c r="A885" s="53" t="s">
        <v>3049</v>
      </c>
      <c r="B885" s="53" t="s">
        <v>3378</v>
      </c>
      <c r="C885" s="53" t="s">
        <v>3087</v>
      </c>
      <c r="D885" s="53" t="str">
        <f>Tabla15[[#This Row],[cedula]]&amp;Tabla15[[#This Row],[prog]]&amp;LEFT(Tabla15[[#This Row],[tipo]],3)</f>
        <v>4023473237411FIJ</v>
      </c>
      <c r="E885" s="53" t="s">
        <v>3377</v>
      </c>
      <c r="F885" s="53" t="s">
        <v>8</v>
      </c>
      <c r="G885" s="53" t="str">
        <f>_xlfn.XLOOKUP(Tabla15[[#This Row],[cedula]],Tabla8[Numero Documento],Tabla8[Lugar Designado])</f>
        <v>DIRECCION GENERAL DE MUSEOS</v>
      </c>
      <c r="H885" s="53" t="s">
        <v>11</v>
      </c>
      <c r="I885" s="62"/>
      <c r="J885" s="53" t="str">
        <f>_xlfn.XLOOKUP(Tabla15[[#This Row],[cargo]],Tabla612[CARGO],Tabla612[CATEGORIA DEL SERVIDOR],"FIJO")</f>
        <v>ESTATUTO SIMPLIFICADO</v>
      </c>
      <c r="K885" s="53" t="str">
        <f>IF(ISTEXT(Tabla15[[#This Row],[CARRERA]]),Tabla15[[#This Row],[CARRERA]],Tabla15[[#This Row],[STATUS]])</f>
        <v>ESTATUTO SIMPLIFICADO</v>
      </c>
      <c r="L885" s="63">
        <v>17000</v>
      </c>
      <c r="M885" s="67">
        <v>0</v>
      </c>
      <c r="N885" s="63">
        <v>516.79999999999995</v>
      </c>
      <c r="O885" s="63">
        <v>487.9</v>
      </c>
      <c r="P885" s="29">
        <f>ROUND(Tabla15[[#This Row],[sbruto]]-Tabla15[[#This Row],[sneto]]-Tabla15[[#This Row],[ISR]]-Tabla15[[#This Row],[SFS]]-Tabla15[[#This Row],[AFP]],2)</f>
        <v>25</v>
      </c>
      <c r="Q885" s="63">
        <v>15970.3</v>
      </c>
      <c r="R885" s="53" t="str">
        <f>_xlfn.XLOOKUP(Tabla15[[#This Row],[cedula]],Tabla8[Numero Documento],Tabla8[Gen])</f>
        <v>F</v>
      </c>
      <c r="S885" s="53" t="str">
        <f>_xlfn.XLOOKUP(Tabla15[[#This Row],[cedula]],Tabla8[Numero Documento],Tabla8[Lugar Designado Codigo])</f>
        <v>01.83.03.04</v>
      </c>
    </row>
    <row r="886" spans="1:19">
      <c r="A886" s="53" t="s">
        <v>3049</v>
      </c>
      <c r="B886" s="53" t="s">
        <v>2519</v>
      </c>
      <c r="C886" s="53" t="s">
        <v>3087</v>
      </c>
      <c r="D886" s="53" t="str">
        <f>Tabla15[[#This Row],[cedula]]&amp;Tabla15[[#This Row],[prog]]&amp;LEFT(Tabla15[[#This Row],[tipo]],3)</f>
        <v>0011635550411FIJ</v>
      </c>
      <c r="E886" s="53" t="s">
        <v>579</v>
      </c>
      <c r="F886" s="53" t="s">
        <v>8</v>
      </c>
      <c r="G886" s="53" t="str">
        <f>_xlfn.XLOOKUP(Tabla15[[#This Row],[cedula]],Tabla8[Numero Documento],Tabla8[Lugar Designado])</f>
        <v>DIRECCION GENERAL DE MUSEOS</v>
      </c>
      <c r="H886" s="53" t="s">
        <v>11</v>
      </c>
      <c r="I886" s="62"/>
      <c r="J886" s="53" t="str">
        <f>_xlfn.XLOOKUP(Tabla15[[#This Row],[cargo]],Tabla612[CARGO],Tabla612[CATEGORIA DEL SERVIDOR],"FIJO")</f>
        <v>ESTATUTO SIMPLIFICADO</v>
      </c>
      <c r="K886" s="53" t="str">
        <f>IF(ISTEXT(Tabla15[[#This Row],[CARRERA]]),Tabla15[[#This Row],[CARRERA]],Tabla15[[#This Row],[STATUS]])</f>
        <v>ESTATUTO SIMPLIFICADO</v>
      </c>
      <c r="L886" s="63">
        <v>17000</v>
      </c>
      <c r="M886" s="67">
        <v>0</v>
      </c>
      <c r="N886" s="63">
        <v>516.79999999999995</v>
      </c>
      <c r="O886" s="63">
        <v>487.9</v>
      </c>
      <c r="P886" s="29">
        <f>ROUND(Tabla15[[#This Row],[sbruto]]-Tabla15[[#This Row],[sneto]]-Tabla15[[#This Row],[ISR]]-Tabla15[[#This Row],[SFS]]-Tabla15[[#This Row],[AFP]],2)</f>
        <v>25</v>
      </c>
      <c r="Q886" s="63">
        <v>15970.3</v>
      </c>
      <c r="R886" s="53" t="str">
        <f>_xlfn.XLOOKUP(Tabla15[[#This Row],[cedula]],Tabla8[Numero Documento],Tabla8[Gen])</f>
        <v>F</v>
      </c>
      <c r="S886" s="53" t="str">
        <f>_xlfn.XLOOKUP(Tabla15[[#This Row],[cedula]],Tabla8[Numero Documento],Tabla8[Lugar Designado Codigo])</f>
        <v>01.83.03.04</v>
      </c>
    </row>
    <row r="887" spans="1:19">
      <c r="A887" s="53" t="s">
        <v>3049</v>
      </c>
      <c r="B887" s="53" t="s">
        <v>2529</v>
      </c>
      <c r="C887" s="53" t="s">
        <v>3087</v>
      </c>
      <c r="D887" s="53" t="str">
        <f>Tabla15[[#This Row],[cedula]]&amp;Tabla15[[#This Row],[prog]]&amp;LEFT(Tabla15[[#This Row],[tipo]],3)</f>
        <v>2230115431011FIJ</v>
      </c>
      <c r="E887" s="53" t="s">
        <v>1930</v>
      </c>
      <c r="F887" s="53" t="s">
        <v>8</v>
      </c>
      <c r="G887" s="53" t="str">
        <f>_xlfn.XLOOKUP(Tabla15[[#This Row],[cedula]],Tabla8[Numero Documento],Tabla8[Lugar Designado])</f>
        <v>DIRECCION GENERAL DE MUSEOS</v>
      </c>
      <c r="H887" s="53" t="s">
        <v>11</v>
      </c>
      <c r="I887" s="62"/>
      <c r="J887" s="53" t="str">
        <f>_xlfn.XLOOKUP(Tabla15[[#This Row],[cargo]],Tabla612[CARGO],Tabla612[CATEGORIA DEL SERVIDOR],"FIJO")</f>
        <v>ESTATUTO SIMPLIFICADO</v>
      </c>
      <c r="K887" s="53" t="str">
        <f>IF(ISTEXT(Tabla15[[#This Row],[CARRERA]]),Tabla15[[#This Row],[CARRERA]],Tabla15[[#This Row],[STATUS]])</f>
        <v>ESTATUTO SIMPLIFICADO</v>
      </c>
      <c r="L887" s="63">
        <v>17000</v>
      </c>
      <c r="M887" s="66">
        <v>0</v>
      </c>
      <c r="N887" s="63">
        <v>516.79999999999995</v>
      </c>
      <c r="O887" s="63">
        <v>487.9</v>
      </c>
      <c r="P887" s="29">
        <f>ROUND(Tabla15[[#This Row],[sbruto]]-Tabla15[[#This Row],[sneto]]-Tabla15[[#This Row],[ISR]]-Tabla15[[#This Row],[SFS]]-Tabla15[[#This Row],[AFP]],2)</f>
        <v>25</v>
      </c>
      <c r="Q887" s="63">
        <v>15970.3</v>
      </c>
      <c r="R887" s="53" t="str">
        <f>_xlfn.XLOOKUP(Tabla15[[#This Row],[cedula]],Tabla8[Numero Documento],Tabla8[Gen])</f>
        <v>F</v>
      </c>
      <c r="S887" s="53" t="str">
        <f>_xlfn.XLOOKUP(Tabla15[[#This Row],[cedula]],Tabla8[Numero Documento],Tabla8[Lugar Designado Codigo])</f>
        <v>01.83.03.04</v>
      </c>
    </row>
    <row r="888" spans="1:19">
      <c r="A888" s="53" t="s">
        <v>3049</v>
      </c>
      <c r="B888" s="53" t="s">
        <v>1418</v>
      </c>
      <c r="C888" s="53" t="s">
        <v>3087</v>
      </c>
      <c r="D888" s="53" t="str">
        <f>Tabla15[[#This Row],[cedula]]&amp;Tabla15[[#This Row],[prog]]&amp;LEFT(Tabla15[[#This Row],[tipo]],3)</f>
        <v>0010023581111FIJ</v>
      </c>
      <c r="E888" s="53" t="s">
        <v>400</v>
      </c>
      <c r="F888" s="53" t="s">
        <v>401</v>
      </c>
      <c r="G888" s="53" t="str">
        <f>_xlfn.XLOOKUP(Tabla15[[#This Row],[cedula]],Tabla8[Numero Documento],Tabla8[Lugar Designado])</f>
        <v>DIRECCION GENERAL DE MUSEOS</v>
      </c>
      <c r="H888" s="53" t="s">
        <v>11</v>
      </c>
      <c r="I888" s="62" t="str">
        <f>_xlfn.XLOOKUP(Tabla15[[#This Row],[cedula]],TCARRERA[CEDULA],TCARRERA[CATEGORIA DEL SERVIDOR],"")</f>
        <v>CARRERA ADMINISTRATIVA</v>
      </c>
      <c r="J888" s="53" t="str">
        <f>_xlfn.XLOOKUP(Tabla15[[#This Row],[cargo]],Tabla612[CARGO],Tabla612[CATEGORIA DEL SERVIDOR],"FIJO")</f>
        <v>FIJO</v>
      </c>
      <c r="K888" s="53" t="str">
        <f>IF(ISTEXT(Tabla15[[#This Row],[CARRERA]]),Tabla15[[#This Row],[CARRERA]],Tabla15[[#This Row],[STATUS]])</f>
        <v>CARRERA ADMINISTRATIVA</v>
      </c>
      <c r="L888" s="63">
        <v>16500</v>
      </c>
      <c r="M888" s="67">
        <v>0</v>
      </c>
      <c r="N888" s="63">
        <v>501.6</v>
      </c>
      <c r="O888" s="63">
        <v>473.55</v>
      </c>
      <c r="P888" s="29">
        <f>ROUND(Tabla15[[#This Row],[sbruto]]-Tabla15[[#This Row],[sneto]]-Tabla15[[#This Row],[ISR]]-Tabla15[[#This Row],[SFS]]-Tabla15[[#This Row],[AFP]],2)</f>
        <v>4922.3900000000003</v>
      </c>
      <c r="Q888" s="63">
        <v>10602.46</v>
      </c>
      <c r="R888" s="53" t="str">
        <f>_xlfn.XLOOKUP(Tabla15[[#This Row],[cedula]],Tabla8[Numero Documento],Tabla8[Gen])</f>
        <v>F</v>
      </c>
      <c r="S888" s="53" t="str">
        <f>_xlfn.XLOOKUP(Tabla15[[#This Row],[cedula]],Tabla8[Numero Documento],Tabla8[Lugar Designado Codigo])</f>
        <v>01.83.03.04</v>
      </c>
    </row>
    <row r="889" spans="1:19">
      <c r="A889" s="53" t="s">
        <v>3049</v>
      </c>
      <c r="B889" s="53" t="s">
        <v>1420</v>
      </c>
      <c r="C889" s="53" t="s">
        <v>3087</v>
      </c>
      <c r="D889" s="53" t="str">
        <f>Tabla15[[#This Row],[cedula]]&amp;Tabla15[[#This Row],[prog]]&amp;LEFT(Tabla15[[#This Row],[tipo]],3)</f>
        <v>0010262814611FIJ</v>
      </c>
      <c r="E889" s="53" t="s">
        <v>409</v>
      </c>
      <c r="F889" s="53" t="s">
        <v>42</v>
      </c>
      <c r="G889" s="53" t="str">
        <f>_xlfn.XLOOKUP(Tabla15[[#This Row],[cedula]],Tabla8[Numero Documento],Tabla8[Lugar Designado])</f>
        <v>DIRECCION GENERAL DE MUSEOS</v>
      </c>
      <c r="H889" s="53" t="s">
        <v>11</v>
      </c>
      <c r="I889" s="62" t="str">
        <f>_xlfn.XLOOKUP(Tabla15[[#This Row],[cedula]],TCARRERA[CEDULA],TCARRERA[CATEGORIA DEL SERVIDOR],"")</f>
        <v>CARRERA ADMINISTRATIVA</v>
      </c>
      <c r="J889" s="53" t="str">
        <f>_xlfn.XLOOKUP(Tabla15[[#This Row],[cargo]],Tabla612[CARGO],Tabla612[CATEGORIA DEL SERVIDOR],"FIJO")</f>
        <v>ESTATUTO SIMPLIFICADO</v>
      </c>
      <c r="K889" s="53" t="str">
        <f>IF(ISTEXT(Tabla15[[#This Row],[CARRERA]]),Tabla15[[#This Row],[CARRERA]],Tabla15[[#This Row],[STATUS]])</f>
        <v>CARRERA ADMINISTRATIVA</v>
      </c>
      <c r="L889" s="63">
        <v>16500</v>
      </c>
      <c r="M889" s="67">
        <v>0</v>
      </c>
      <c r="N889" s="63">
        <v>501.6</v>
      </c>
      <c r="O889" s="63">
        <v>473.55</v>
      </c>
      <c r="P889" s="29">
        <f>ROUND(Tabla15[[#This Row],[sbruto]]-Tabla15[[#This Row],[sneto]]-Tabla15[[#This Row],[ISR]]-Tabla15[[#This Row],[SFS]]-Tabla15[[#This Row],[AFP]],2)</f>
        <v>25</v>
      </c>
      <c r="Q889" s="63">
        <v>15499.85</v>
      </c>
      <c r="R889" s="53" t="str">
        <f>_xlfn.XLOOKUP(Tabla15[[#This Row],[cedula]],Tabla8[Numero Documento],Tabla8[Gen])</f>
        <v>M</v>
      </c>
      <c r="S889" s="53" t="str">
        <f>_xlfn.XLOOKUP(Tabla15[[#This Row],[cedula]],Tabla8[Numero Documento],Tabla8[Lugar Designado Codigo])</f>
        <v>01.83.03.04</v>
      </c>
    </row>
    <row r="890" spans="1:19">
      <c r="A890" s="53" t="s">
        <v>3049</v>
      </c>
      <c r="B890" s="53" t="s">
        <v>1425</v>
      </c>
      <c r="C890" s="53" t="s">
        <v>3087</v>
      </c>
      <c r="D890" s="53" t="str">
        <f>Tabla15[[#This Row],[cedula]]&amp;Tabla15[[#This Row],[prog]]&amp;LEFT(Tabla15[[#This Row],[tipo]],3)</f>
        <v>0010999765011FIJ</v>
      </c>
      <c r="E890" s="53" t="s">
        <v>425</v>
      </c>
      <c r="F890" s="53" t="s">
        <v>27</v>
      </c>
      <c r="G890" s="53" t="str">
        <f>_xlfn.XLOOKUP(Tabla15[[#This Row],[cedula]],Tabla8[Numero Documento],Tabla8[Lugar Designado])</f>
        <v>DIRECCION GENERAL DE MUSEOS</v>
      </c>
      <c r="H890" s="53" t="s">
        <v>11</v>
      </c>
      <c r="I890" s="62" t="str">
        <f>_xlfn.XLOOKUP(Tabla15[[#This Row],[cedula]],TCARRERA[CEDULA],TCARRERA[CATEGORIA DEL SERVIDOR],"")</f>
        <v>CARRERA ADMINISTRATIVA</v>
      </c>
      <c r="J890" s="53" t="str">
        <f>_xlfn.XLOOKUP(Tabla15[[#This Row],[cargo]],Tabla612[CARGO],Tabla612[CATEGORIA DEL SERVIDOR],"FIJO")</f>
        <v>ESTATUTO SIMPLIFICADO</v>
      </c>
      <c r="K890" s="53" t="str">
        <f>IF(ISTEXT(Tabla15[[#This Row],[CARRERA]]),Tabla15[[#This Row],[CARRERA]],Tabla15[[#This Row],[STATUS]])</f>
        <v>CARRERA ADMINISTRATIVA</v>
      </c>
      <c r="L890" s="63">
        <v>16500</v>
      </c>
      <c r="M890" s="66">
        <v>0</v>
      </c>
      <c r="N890" s="63">
        <v>501.6</v>
      </c>
      <c r="O890" s="63">
        <v>473.55</v>
      </c>
      <c r="P890" s="29">
        <f>ROUND(Tabla15[[#This Row],[sbruto]]-Tabla15[[#This Row],[sneto]]-Tabla15[[#This Row],[ISR]]-Tabla15[[#This Row],[SFS]]-Tabla15[[#This Row],[AFP]],2)</f>
        <v>6563.55</v>
      </c>
      <c r="Q890" s="63">
        <v>8961.2999999999993</v>
      </c>
      <c r="R890" s="53" t="str">
        <f>_xlfn.XLOOKUP(Tabla15[[#This Row],[cedula]],Tabla8[Numero Documento],Tabla8[Gen])</f>
        <v>F</v>
      </c>
      <c r="S890" s="53" t="str">
        <f>_xlfn.XLOOKUP(Tabla15[[#This Row],[cedula]],Tabla8[Numero Documento],Tabla8[Lugar Designado Codigo])</f>
        <v>01.83.03.04</v>
      </c>
    </row>
    <row r="891" spans="1:19">
      <c r="A891" s="53" t="s">
        <v>3049</v>
      </c>
      <c r="B891" s="53" t="s">
        <v>1430</v>
      </c>
      <c r="C891" s="53" t="s">
        <v>3087</v>
      </c>
      <c r="D891" s="53" t="str">
        <f>Tabla15[[#This Row],[cedula]]&amp;Tabla15[[#This Row],[prog]]&amp;LEFT(Tabla15[[#This Row],[tipo]],3)</f>
        <v>0011164563611FIJ</v>
      </c>
      <c r="E891" s="53" t="s">
        <v>435</v>
      </c>
      <c r="F891" s="53" t="s">
        <v>133</v>
      </c>
      <c r="G891" s="53" t="str">
        <f>_xlfn.XLOOKUP(Tabla15[[#This Row],[cedula]],Tabla8[Numero Documento],Tabla8[Lugar Designado])</f>
        <v>DIRECCION GENERAL DE MUSEOS</v>
      </c>
      <c r="H891" s="53" t="s">
        <v>11</v>
      </c>
      <c r="I891" s="62" t="str">
        <f>_xlfn.XLOOKUP(Tabla15[[#This Row],[cedula]],TCARRERA[CEDULA],TCARRERA[CATEGORIA DEL SERVIDOR],"")</f>
        <v>CARRERA ADMINISTRATIVA</v>
      </c>
      <c r="J891" s="53" t="str">
        <f>_xlfn.XLOOKUP(Tabla15[[#This Row],[cargo]],Tabla612[CARGO],Tabla612[CATEGORIA DEL SERVIDOR],"FIJO")</f>
        <v>ESTATUTO SIMPLIFICADO</v>
      </c>
      <c r="K891" s="53" t="str">
        <f>IF(ISTEXT(Tabla15[[#This Row],[CARRERA]]),Tabla15[[#This Row],[CARRERA]],Tabla15[[#This Row],[STATUS]])</f>
        <v>CARRERA ADMINISTRATIVA</v>
      </c>
      <c r="L891" s="63">
        <v>16500</v>
      </c>
      <c r="M891" s="67">
        <v>0</v>
      </c>
      <c r="N891" s="63">
        <v>501.6</v>
      </c>
      <c r="O891" s="63">
        <v>473.55</v>
      </c>
      <c r="P891" s="29">
        <f>ROUND(Tabla15[[#This Row],[sbruto]]-Tabla15[[#This Row],[sneto]]-Tabla15[[#This Row],[ISR]]-Tabla15[[#This Row],[SFS]]-Tabla15[[#This Row],[AFP]],2)</f>
        <v>125</v>
      </c>
      <c r="Q891" s="63">
        <v>15399.85</v>
      </c>
      <c r="R891" s="53" t="str">
        <f>_xlfn.XLOOKUP(Tabla15[[#This Row],[cedula]],Tabla8[Numero Documento],Tabla8[Gen])</f>
        <v>M</v>
      </c>
      <c r="S891" s="53" t="str">
        <f>_xlfn.XLOOKUP(Tabla15[[#This Row],[cedula]],Tabla8[Numero Documento],Tabla8[Lugar Designado Codigo])</f>
        <v>01.83.03.04</v>
      </c>
    </row>
    <row r="892" spans="1:19">
      <c r="A892" s="53" t="s">
        <v>3049</v>
      </c>
      <c r="B892" s="53" t="s">
        <v>2288</v>
      </c>
      <c r="C892" s="53" t="s">
        <v>3087</v>
      </c>
      <c r="D892" s="53" t="str">
        <f>Tabla15[[#This Row],[cedula]]&amp;Tabla15[[#This Row],[prog]]&amp;LEFT(Tabla15[[#This Row],[tipo]],3)</f>
        <v>0010566127611FIJ</v>
      </c>
      <c r="E892" s="53" t="s">
        <v>349</v>
      </c>
      <c r="F892" s="53" t="s">
        <v>8</v>
      </c>
      <c r="G892" s="53" t="str">
        <f>_xlfn.XLOOKUP(Tabla15[[#This Row],[cedula]],Tabla8[Numero Documento],Tabla8[Lugar Designado])</f>
        <v>DIRECCION GENERAL DE MUSEOS</v>
      </c>
      <c r="H892" s="53" t="s">
        <v>11</v>
      </c>
      <c r="I892" s="62"/>
      <c r="J892" s="53" t="str">
        <f>_xlfn.XLOOKUP(Tabla15[[#This Row],[cargo]],Tabla612[CARGO],Tabla612[CATEGORIA DEL SERVIDOR],"FIJO")</f>
        <v>ESTATUTO SIMPLIFICADO</v>
      </c>
      <c r="K892" s="53" t="str">
        <f>IF(ISTEXT(Tabla15[[#This Row],[CARRERA]]),Tabla15[[#This Row],[CARRERA]],Tabla15[[#This Row],[STATUS]])</f>
        <v>ESTATUTO SIMPLIFICADO</v>
      </c>
      <c r="L892" s="63">
        <v>16500</v>
      </c>
      <c r="M892" s="65">
        <v>0</v>
      </c>
      <c r="N892" s="63">
        <v>501.6</v>
      </c>
      <c r="O892" s="63">
        <v>473.55</v>
      </c>
      <c r="P892" s="29">
        <f>ROUND(Tabla15[[#This Row],[sbruto]]-Tabla15[[#This Row],[sneto]]-Tabla15[[#This Row],[ISR]]-Tabla15[[#This Row],[SFS]]-Tabla15[[#This Row],[AFP]],2)</f>
        <v>1906</v>
      </c>
      <c r="Q892" s="63">
        <v>13618.85</v>
      </c>
      <c r="R892" s="53" t="str">
        <f>_xlfn.XLOOKUP(Tabla15[[#This Row],[cedula]],Tabla8[Numero Documento],Tabla8[Gen])</f>
        <v>F</v>
      </c>
      <c r="S892" s="53" t="str">
        <f>_xlfn.XLOOKUP(Tabla15[[#This Row],[cedula]],Tabla8[Numero Documento],Tabla8[Lugar Designado Codigo])</f>
        <v>01.83.03.04</v>
      </c>
    </row>
    <row r="893" spans="1:19">
      <c r="A893" s="53" t="s">
        <v>3049</v>
      </c>
      <c r="B893" s="53" t="s">
        <v>2309</v>
      </c>
      <c r="C893" s="53" t="s">
        <v>3087</v>
      </c>
      <c r="D893" s="53" t="str">
        <f>Tabla15[[#This Row],[cedula]]&amp;Tabla15[[#This Row],[prog]]&amp;LEFT(Tabla15[[#This Row],[tipo]],3)</f>
        <v>0010030318911FIJ</v>
      </c>
      <c r="E893" s="53" t="s">
        <v>373</v>
      </c>
      <c r="F893" s="53" t="s">
        <v>27</v>
      </c>
      <c r="G893" s="53" t="str">
        <f>_xlfn.XLOOKUP(Tabla15[[#This Row],[cedula]],Tabla8[Numero Documento],Tabla8[Lugar Designado])</f>
        <v>DIRECCION GENERAL DE MUSEOS</v>
      </c>
      <c r="H893" s="53" t="s">
        <v>11</v>
      </c>
      <c r="I893" s="62"/>
      <c r="J893" s="53" t="str">
        <f>_xlfn.XLOOKUP(Tabla15[[#This Row],[cargo]],Tabla612[CARGO],Tabla612[CATEGORIA DEL SERVIDOR],"FIJO")</f>
        <v>ESTATUTO SIMPLIFICADO</v>
      </c>
      <c r="K893" s="53" t="str">
        <f>IF(ISTEXT(Tabla15[[#This Row],[CARRERA]]),Tabla15[[#This Row],[CARRERA]],Tabla15[[#This Row],[STATUS]])</f>
        <v>ESTATUTO SIMPLIFICADO</v>
      </c>
      <c r="L893" s="63">
        <v>16500</v>
      </c>
      <c r="M893" s="65">
        <v>0</v>
      </c>
      <c r="N893" s="63">
        <v>501.6</v>
      </c>
      <c r="O893" s="63">
        <v>473.55</v>
      </c>
      <c r="P893" s="29">
        <f>ROUND(Tabla15[[#This Row],[sbruto]]-Tabla15[[#This Row],[sneto]]-Tabla15[[#This Row],[ISR]]-Tabla15[[#This Row],[SFS]]-Tabla15[[#This Row],[AFP]],2)</f>
        <v>9578.27</v>
      </c>
      <c r="Q893" s="63">
        <v>5946.58</v>
      </c>
      <c r="R893" s="53" t="str">
        <f>_xlfn.XLOOKUP(Tabla15[[#This Row],[cedula]],Tabla8[Numero Documento],Tabla8[Gen])</f>
        <v>F</v>
      </c>
      <c r="S893" s="53" t="str">
        <f>_xlfn.XLOOKUP(Tabla15[[#This Row],[cedula]],Tabla8[Numero Documento],Tabla8[Lugar Designado Codigo])</f>
        <v>01.83.03.04</v>
      </c>
    </row>
    <row r="894" spans="1:19">
      <c r="A894" s="53" t="s">
        <v>3049</v>
      </c>
      <c r="B894" s="53" t="s">
        <v>2337</v>
      </c>
      <c r="C894" s="53" t="s">
        <v>3087</v>
      </c>
      <c r="D894" s="53" t="str">
        <f>Tabla15[[#This Row],[cedula]]&amp;Tabla15[[#This Row],[prog]]&amp;LEFT(Tabla15[[#This Row],[tipo]],3)</f>
        <v>1040012363311FIJ</v>
      </c>
      <c r="E894" s="53" t="s">
        <v>406</v>
      </c>
      <c r="F894" s="53" t="s">
        <v>407</v>
      </c>
      <c r="G894" s="53" t="str">
        <f>_xlfn.XLOOKUP(Tabla15[[#This Row],[cedula]],Tabla8[Numero Documento],Tabla8[Lugar Designado])</f>
        <v>DIRECCION GENERAL DE MUSEOS</v>
      </c>
      <c r="H894" s="53" t="s">
        <v>11</v>
      </c>
      <c r="I894" s="62"/>
      <c r="J894" s="53" t="str">
        <f>_xlfn.XLOOKUP(Tabla15[[#This Row],[cargo]],Tabla612[CARGO],Tabla612[CATEGORIA DEL SERVIDOR],"FIJO")</f>
        <v>FIJO</v>
      </c>
      <c r="K894" s="53" t="str">
        <f>IF(ISTEXT(Tabla15[[#This Row],[CARRERA]]),Tabla15[[#This Row],[CARRERA]],Tabla15[[#This Row],[STATUS]])</f>
        <v>FIJO</v>
      </c>
      <c r="L894" s="63">
        <v>16500</v>
      </c>
      <c r="M894" s="65">
        <v>0</v>
      </c>
      <c r="N894" s="63">
        <v>501.6</v>
      </c>
      <c r="O894" s="63">
        <v>473.55</v>
      </c>
      <c r="P894" s="29">
        <f>ROUND(Tabla15[[#This Row],[sbruto]]-Tabla15[[#This Row],[sneto]]-Tabla15[[#This Row],[ISR]]-Tabla15[[#This Row],[SFS]]-Tabla15[[#This Row],[AFP]],2)</f>
        <v>816</v>
      </c>
      <c r="Q894" s="63">
        <v>14708.85</v>
      </c>
      <c r="R894" s="53" t="str">
        <f>_xlfn.XLOOKUP(Tabla15[[#This Row],[cedula]],Tabla8[Numero Documento],Tabla8[Gen])</f>
        <v>M</v>
      </c>
      <c r="S894" s="53" t="str">
        <f>_xlfn.XLOOKUP(Tabla15[[#This Row],[cedula]],Tabla8[Numero Documento],Tabla8[Lugar Designado Codigo])</f>
        <v>01.83.03.04</v>
      </c>
    </row>
    <row r="895" spans="1:19">
      <c r="A895" s="53" t="s">
        <v>3049</v>
      </c>
      <c r="B895" s="53" t="s">
        <v>2079</v>
      </c>
      <c r="C895" s="53" t="s">
        <v>3087</v>
      </c>
      <c r="D895" s="53" t="str">
        <f>Tabla15[[#This Row],[cedula]]&amp;Tabla15[[#This Row],[prog]]&amp;LEFT(Tabla15[[#This Row],[tipo]],3)</f>
        <v>0011440257111FIJ</v>
      </c>
      <c r="E895" s="53" t="s">
        <v>1608</v>
      </c>
      <c r="F895" s="53" t="s">
        <v>8</v>
      </c>
      <c r="G895" s="53" t="str">
        <f>_xlfn.XLOOKUP(Tabla15[[#This Row],[cedula]],Tabla8[Numero Documento],Tabla8[Lugar Designado])</f>
        <v>DIRECCION GENERAL DE MUSEOS</v>
      </c>
      <c r="H895" s="53" t="s">
        <v>11</v>
      </c>
      <c r="I895" s="62"/>
      <c r="J895" s="53" t="str">
        <f>_xlfn.XLOOKUP(Tabla15[[#This Row],[cargo]],Tabla612[CARGO],Tabla612[CATEGORIA DEL SERVIDOR],"FIJO")</f>
        <v>ESTATUTO SIMPLIFICADO</v>
      </c>
      <c r="K895" s="53" t="str">
        <f>IF(ISTEXT(Tabla15[[#This Row],[CARRERA]]),Tabla15[[#This Row],[CARRERA]],Tabla15[[#This Row],[STATUS]])</f>
        <v>ESTATUTO SIMPLIFICADO</v>
      </c>
      <c r="L895" s="63">
        <v>16500</v>
      </c>
      <c r="M895" s="67">
        <v>0</v>
      </c>
      <c r="N895" s="63">
        <v>501.6</v>
      </c>
      <c r="O895" s="63">
        <v>473.55</v>
      </c>
      <c r="P895" s="29">
        <f>ROUND(Tabla15[[#This Row],[sbruto]]-Tabla15[[#This Row],[sneto]]-Tabla15[[#This Row],[ISR]]-Tabla15[[#This Row],[SFS]]-Tabla15[[#This Row],[AFP]],2)</f>
        <v>1571</v>
      </c>
      <c r="Q895" s="63">
        <v>13953.85</v>
      </c>
      <c r="R895" s="53" t="str">
        <f>_xlfn.XLOOKUP(Tabla15[[#This Row],[cedula]],Tabla8[Numero Documento],Tabla8[Gen])</f>
        <v>F</v>
      </c>
      <c r="S895" s="53" t="str">
        <f>_xlfn.XLOOKUP(Tabla15[[#This Row],[cedula]],Tabla8[Numero Documento],Tabla8[Lugar Designado Codigo])</f>
        <v>01.83.03.04</v>
      </c>
    </row>
    <row r="896" spans="1:19">
      <c r="A896" s="53" t="s">
        <v>3049</v>
      </c>
      <c r="B896" s="53" t="s">
        <v>3490</v>
      </c>
      <c r="C896" s="53" t="s">
        <v>3087</v>
      </c>
      <c r="D896" s="53" t="str">
        <f>Tabla15[[#This Row],[cedula]]&amp;Tabla15[[#This Row],[prog]]&amp;LEFT(Tabla15[[#This Row],[tipo]],3)</f>
        <v>0370079765111FIJ</v>
      </c>
      <c r="E896" s="53" t="s">
        <v>3489</v>
      </c>
      <c r="F896" s="53" t="s">
        <v>8</v>
      </c>
      <c r="G896" s="53" t="str">
        <f>_xlfn.XLOOKUP(Tabla15[[#This Row],[cedula]],Tabla8[Numero Documento],Tabla8[Lugar Designado])</f>
        <v>DIRECCION GENERAL DE MUSEOS</v>
      </c>
      <c r="H896" s="53" t="s">
        <v>11</v>
      </c>
      <c r="I896" s="62"/>
      <c r="J896" s="53" t="str">
        <f>_xlfn.XLOOKUP(Tabla15[[#This Row],[cargo]],Tabla612[CARGO],Tabla612[CATEGORIA DEL SERVIDOR],"FIJO")</f>
        <v>ESTATUTO SIMPLIFICADO</v>
      </c>
      <c r="K896" s="53" t="str">
        <f>IF(ISTEXT(Tabla15[[#This Row],[CARRERA]]),Tabla15[[#This Row],[CARRERA]],Tabla15[[#This Row],[STATUS]])</f>
        <v>ESTATUTO SIMPLIFICADO</v>
      </c>
      <c r="L896" s="63">
        <v>16500</v>
      </c>
      <c r="M896" s="67">
        <v>0</v>
      </c>
      <c r="N896" s="63">
        <v>501.6</v>
      </c>
      <c r="O896" s="63">
        <v>473.55</v>
      </c>
      <c r="P896" s="29">
        <f>ROUND(Tabla15[[#This Row],[sbruto]]-Tabla15[[#This Row],[sneto]]-Tabla15[[#This Row],[ISR]]-Tabla15[[#This Row],[SFS]]-Tabla15[[#This Row],[AFP]],2)</f>
        <v>25</v>
      </c>
      <c r="Q896" s="63">
        <v>15499.85</v>
      </c>
      <c r="R896" s="53" t="str">
        <f>_xlfn.XLOOKUP(Tabla15[[#This Row],[cedula]],Tabla8[Numero Documento],Tabla8[Gen])</f>
        <v>F</v>
      </c>
      <c r="S896" s="53" t="str">
        <f>_xlfn.XLOOKUP(Tabla15[[#This Row],[cedula]],Tabla8[Numero Documento],Tabla8[Lugar Designado Codigo])</f>
        <v>01.83.03.04</v>
      </c>
    </row>
    <row r="897" spans="1:19">
      <c r="A897" s="53" t="s">
        <v>3049</v>
      </c>
      <c r="B897" s="53" t="s">
        <v>3496</v>
      </c>
      <c r="C897" s="53" t="s">
        <v>3087</v>
      </c>
      <c r="D897" s="53" t="str">
        <f>Tabla15[[#This Row],[cedula]]&amp;Tabla15[[#This Row],[prog]]&amp;LEFT(Tabla15[[#This Row],[tipo]],3)</f>
        <v>0010811676511FIJ</v>
      </c>
      <c r="E897" s="53" t="s">
        <v>3495</v>
      </c>
      <c r="F897" s="53" t="s">
        <v>27</v>
      </c>
      <c r="G897" s="53" t="str">
        <f>_xlfn.XLOOKUP(Tabla15[[#This Row],[cedula]],Tabla8[Numero Documento],Tabla8[Lugar Designado])</f>
        <v>DIRECCION GENERAL DE MUSEOS</v>
      </c>
      <c r="H897" s="53" t="s">
        <v>11</v>
      </c>
      <c r="I897" s="62"/>
      <c r="J897" s="53" t="str">
        <f>_xlfn.XLOOKUP(Tabla15[[#This Row],[cargo]],Tabla612[CARGO],Tabla612[CATEGORIA DEL SERVIDOR],"FIJO")</f>
        <v>ESTATUTO SIMPLIFICADO</v>
      </c>
      <c r="K897" s="53" t="str">
        <f>IF(ISTEXT(Tabla15[[#This Row],[CARRERA]]),Tabla15[[#This Row],[CARRERA]],Tabla15[[#This Row],[STATUS]])</f>
        <v>ESTATUTO SIMPLIFICADO</v>
      </c>
      <c r="L897" s="63">
        <v>16500</v>
      </c>
      <c r="M897" s="65">
        <v>0</v>
      </c>
      <c r="N897" s="63">
        <v>501.6</v>
      </c>
      <c r="O897" s="63">
        <v>473.55</v>
      </c>
      <c r="P897" s="29">
        <f>ROUND(Tabla15[[#This Row],[sbruto]]-Tabla15[[#This Row],[sneto]]-Tabla15[[#This Row],[ISR]]-Tabla15[[#This Row],[SFS]]-Tabla15[[#This Row],[AFP]],2)</f>
        <v>25</v>
      </c>
      <c r="Q897" s="63">
        <v>15499.85</v>
      </c>
      <c r="R897" s="53" t="str">
        <f>_xlfn.XLOOKUP(Tabla15[[#This Row],[cedula]],Tabla8[Numero Documento],Tabla8[Gen])</f>
        <v>M</v>
      </c>
      <c r="S897" s="53" t="str">
        <f>_xlfn.XLOOKUP(Tabla15[[#This Row],[cedula]],Tabla8[Numero Documento],Tabla8[Lugar Designado Codigo])</f>
        <v>01.83.03.04</v>
      </c>
    </row>
    <row r="898" spans="1:19">
      <c r="A898" s="53" t="s">
        <v>3049</v>
      </c>
      <c r="B898" s="53" t="s">
        <v>2501</v>
      </c>
      <c r="C898" s="53" t="s">
        <v>3087</v>
      </c>
      <c r="D898" s="53" t="str">
        <f>Tabla15[[#This Row],[cedula]]&amp;Tabla15[[#This Row],[prog]]&amp;LEFT(Tabla15[[#This Row],[tipo]],3)</f>
        <v>0011832125611FIJ</v>
      </c>
      <c r="E898" s="53" t="s">
        <v>560</v>
      </c>
      <c r="F898" s="53" t="s">
        <v>561</v>
      </c>
      <c r="G898" s="53" t="str">
        <f>_xlfn.XLOOKUP(Tabla15[[#This Row],[cedula]],Tabla8[Numero Documento],Tabla8[Lugar Designado])</f>
        <v>DIRECCION GENERAL DE MUSEOS</v>
      </c>
      <c r="H898" s="53" t="s">
        <v>11</v>
      </c>
      <c r="I898" s="62"/>
      <c r="J898" s="53" t="str">
        <f>_xlfn.XLOOKUP(Tabla15[[#This Row],[cargo]],Tabla612[CARGO],Tabla612[CATEGORIA DEL SERVIDOR],"FIJO")</f>
        <v>FIJO</v>
      </c>
      <c r="K898" s="53" t="str">
        <f>IF(ISTEXT(Tabla15[[#This Row],[CARRERA]]),Tabla15[[#This Row],[CARRERA]],Tabla15[[#This Row],[STATUS]])</f>
        <v>FIJO</v>
      </c>
      <c r="L898" s="63">
        <v>16500</v>
      </c>
      <c r="M898" s="66">
        <v>0</v>
      </c>
      <c r="N898" s="63">
        <v>501.6</v>
      </c>
      <c r="O898" s="63">
        <v>473.55</v>
      </c>
      <c r="P898" s="29">
        <f>ROUND(Tabla15[[#This Row],[sbruto]]-Tabla15[[#This Row],[sneto]]-Tabla15[[#This Row],[ISR]]-Tabla15[[#This Row],[SFS]]-Tabla15[[#This Row],[AFP]],2)</f>
        <v>4592.8599999999997</v>
      </c>
      <c r="Q898" s="63">
        <v>10931.99</v>
      </c>
      <c r="R898" s="53" t="str">
        <f>_xlfn.XLOOKUP(Tabla15[[#This Row],[cedula]],Tabla8[Numero Documento],Tabla8[Gen])</f>
        <v>M</v>
      </c>
      <c r="S898" s="53" t="str">
        <f>_xlfn.XLOOKUP(Tabla15[[#This Row],[cedula]],Tabla8[Numero Documento],Tabla8[Lugar Designado Codigo])</f>
        <v>01.83.03.04</v>
      </c>
    </row>
    <row r="899" spans="1:19">
      <c r="A899" s="53" t="s">
        <v>3049</v>
      </c>
      <c r="B899" s="53" t="s">
        <v>2502</v>
      </c>
      <c r="C899" s="53" t="s">
        <v>3087</v>
      </c>
      <c r="D899" s="53" t="str">
        <f>Tabla15[[#This Row],[cedula]]&amp;Tabla15[[#This Row],[prog]]&amp;LEFT(Tabla15[[#This Row],[tipo]],3)</f>
        <v>0011695955211FIJ</v>
      </c>
      <c r="E899" s="53" t="s">
        <v>948</v>
      </c>
      <c r="F899" s="53" t="s">
        <v>8</v>
      </c>
      <c r="G899" s="53" t="str">
        <f>_xlfn.XLOOKUP(Tabla15[[#This Row],[cedula]],Tabla8[Numero Documento],Tabla8[Lugar Designado])</f>
        <v>DIRECCION GENERAL DE MUSEOS</v>
      </c>
      <c r="H899" s="53" t="s">
        <v>11</v>
      </c>
      <c r="I899" s="62"/>
      <c r="J899" s="53" t="str">
        <f>_xlfn.XLOOKUP(Tabla15[[#This Row],[cargo]],Tabla612[CARGO],Tabla612[CATEGORIA DEL SERVIDOR],"FIJO")</f>
        <v>ESTATUTO SIMPLIFICADO</v>
      </c>
      <c r="K899" s="53" t="str">
        <f>IF(ISTEXT(Tabla15[[#This Row],[CARRERA]]),Tabla15[[#This Row],[CARRERA]],Tabla15[[#This Row],[STATUS]])</f>
        <v>ESTATUTO SIMPLIFICADO</v>
      </c>
      <c r="L899" s="63">
        <v>16500</v>
      </c>
      <c r="M899" s="65">
        <v>0</v>
      </c>
      <c r="N899" s="63">
        <v>501.6</v>
      </c>
      <c r="O899" s="63">
        <v>473.55</v>
      </c>
      <c r="P899" s="29">
        <f>ROUND(Tabla15[[#This Row],[sbruto]]-Tabla15[[#This Row],[sneto]]-Tabla15[[#This Row],[ISR]]-Tabla15[[#This Row],[SFS]]-Tabla15[[#This Row],[AFP]],2)</f>
        <v>10745.48</v>
      </c>
      <c r="Q899" s="63">
        <v>4779.37</v>
      </c>
      <c r="R899" s="53" t="str">
        <f>_xlfn.XLOOKUP(Tabla15[[#This Row],[cedula]],Tabla8[Numero Documento],Tabla8[Gen])</f>
        <v>F</v>
      </c>
      <c r="S899" s="53" t="str">
        <f>_xlfn.XLOOKUP(Tabla15[[#This Row],[cedula]],Tabla8[Numero Documento],Tabla8[Lugar Designado Codigo])</f>
        <v>01.83.03.04</v>
      </c>
    </row>
    <row r="900" spans="1:19">
      <c r="A900" s="53" t="s">
        <v>3049</v>
      </c>
      <c r="B900" s="53" t="s">
        <v>2515</v>
      </c>
      <c r="C900" s="53" t="s">
        <v>3087</v>
      </c>
      <c r="D900" s="53" t="str">
        <f>Tabla15[[#This Row],[cedula]]&amp;Tabla15[[#This Row],[prog]]&amp;LEFT(Tabla15[[#This Row],[tipo]],3)</f>
        <v>0010947926111FIJ</v>
      </c>
      <c r="E900" s="53" t="s">
        <v>573</v>
      </c>
      <c r="F900" s="53" t="s">
        <v>574</v>
      </c>
      <c r="G900" s="53" t="str">
        <f>_xlfn.XLOOKUP(Tabla15[[#This Row],[cedula]],Tabla8[Numero Documento],Tabla8[Lugar Designado])</f>
        <v>DIRECCION GENERAL DE MUSEOS</v>
      </c>
      <c r="H900" s="53" t="s">
        <v>11</v>
      </c>
      <c r="I900" s="62"/>
      <c r="J900" s="53" t="str">
        <f>_xlfn.XLOOKUP(Tabla15[[#This Row],[cargo]],Tabla612[CARGO],Tabla612[CATEGORIA DEL SERVIDOR],"FIJO")</f>
        <v>FIJO</v>
      </c>
      <c r="K900" s="53" t="str">
        <f>IF(ISTEXT(Tabla15[[#This Row],[CARRERA]]),Tabla15[[#This Row],[CARRERA]],Tabla15[[#This Row],[STATUS]])</f>
        <v>FIJO</v>
      </c>
      <c r="L900" s="63">
        <v>16500</v>
      </c>
      <c r="M900" s="66">
        <v>0</v>
      </c>
      <c r="N900" s="63">
        <v>501.6</v>
      </c>
      <c r="O900" s="63">
        <v>473.55</v>
      </c>
      <c r="P900" s="29">
        <f>ROUND(Tabla15[[#This Row],[sbruto]]-Tabla15[[#This Row],[sneto]]-Tabla15[[#This Row],[ISR]]-Tabla15[[#This Row],[SFS]]-Tabla15[[#This Row],[AFP]],2)</f>
        <v>13057.22</v>
      </c>
      <c r="Q900" s="63">
        <v>2467.63</v>
      </c>
      <c r="R900" s="53" t="str">
        <f>_xlfn.XLOOKUP(Tabla15[[#This Row],[cedula]],Tabla8[Numero Documento],Tabla8[Gen])</f>
        <v>M</v>
      </c>
      <c r="S900" s="53" t="str">
        <f>_xlfn.XLOOKUP(Tabla15[[#This Row],[cedula]],Tabla8[Numero Documento],Tabla8[Lugar Designado Codigo])</f>
        <v>01.83.03.04</v>
      </c>
    </row>
    <row r="901" spans="1:19">
      <c r="A901" s="53" t="s">
        <v>3049</v>
      </c>
      <c r="B901" s="53" t="s">
        <v>2517</v>
      </c>
      <c r="C901" s="53" t="s">
        <v>3087</v>
      </c>
      <c r="D901" s="53" t="str">
        <f>Tabla15[[#This Row],[cedula]]&amp;Tabla15[[#This Row],[prog]]&amp;LEFT(Tabla15[[#This Row],[tipo]],3)</f>
        <v>0010740827011FIJ</v>
      </c>
      <c r="E901" s="53" t="s">
        <v>1050</v>
      </c>
      <c r="F901" s="53" t="s">
        <v>128</v>
      </c>
      <c r="G901" s="53" t="str">
        <f>_xlfn.XLOOKUP(Tabla15[[#This Row],[cedula]],Tabla8[Numero Documento],Tabla8[Lugar Designado])</f>
        <v>DIRECCION GENERAL DE MUSEOS</v>
      </c>
      <c r="H901" s="53" t="s">
        <v>11</v>
      </c>
      <c r="I901" s="62"/>
      <c r="J901" s="53" t="str">
        <f>_xlfn.XLOOKUP(Tabla15[[#This Row],[cargo]],Tabla612[CARGO],Tabla612[CATEGORIA DEL SERVIDOR],"FIJO")</f>
        <v>ESTATUTO SIMPLIFICADO</v>
      </c>
      <c r="K901" s="53" t="str">
        <f>IF(ISTEXT(Tabla15[[#This Row],[CARRERA]]),Tabla15[[#This Row],[CARRERA]],Tabla15[[#This Row],[STATUS]])</f>
        <v>ESTATUTO SIMPLIFICADO</v>
      </c>
      <c r="L901" s="63">
        <v>16500</v>
      </c>
      <c r="M901" s="67">
        <v>0</v>
      </c>
      <c r="N901" s="63">
        <v>501.6</v>
      </c>
      <c r="O901" s="63">
        <v>473.55</v>
      </c>
      <c r="P901" s="29">
        <f>ROUND(Tabla15[[#This Row],[sbruto]]-Tabla15[[#This Row],[sneto]]-Tabla15[[#This Row],[ISR]]-Tabla15[[#This Row],[SFS]]-Tabla15[[#This Row],[AFP]],2)</f>
        <v>25</v>
      </c>
      <c r="Q901" s="63">
        <v>15499.85</v>
      </c>
      <c r="R901" s="53" t="str">
        <f>_xlfn.XLOOKUP(Tabla15[[#This Row],[cedula]],Tabla8[Numero Documento],Tabla8[Gen])</f>
        <v>M</v>
      </c>
      <c r="S901" s="53" t="str">
        <f>_xlfn.XLOOKUP(Tabla15[[#This Row],[cedula]],Tabla8[Numero Documento],Tabla8[Lugar Designado Codigo])</f>
        <v>01.83.03.04</v>
      </c>
    </row>
    <row r="902" spans="1:19">
      <c r="A902" s="53" t="s">
        <v>3049</v>
      </c>
      <c r="B902" s="53" t="s">
        <v>1494</v>
      </c>
      <c r="C902" s="53" t="s">
        <v>3087</v>
      </c>
      <c r="D902" s="53" t="str">
        <f>Tabla15[[#This Row],[cedula]]&amp;Tabla15[[#This Row],[prog]]&amp;LEFT(Tabla15[[#This Row],[tipo]],3)</f>
        <v>0010497514911FIJ</v>
      </c>
      <c r="E902" s="53" t="s">
        <v>558</v>
      </c>
      <c r="F902" s="53" t="s">
        <v>360</v>
      </c>
      <c r="G902" s="53" t="str">
        <f>_xlfn.XLOOKUP(Tabla15[[#This Row],[cedula]],Tabla8[Numero Documento],Tabla8[Lugar Designado])</f>
        <v>DIRECCION GENERAL DE MUSEOS</v>
      </c>
      <c r="H902" s="53" t="s">
        <v>11</v>
      </c>
      <c r="I902" s="62" t="str">
        <f>_xlfn.XLOOKUP(Tabla15[[#This Row],[cedula]],TCARRERA[CEDULA],TCARRERA[CATEGORIA DEL SERVIDOR],"")</f>
        <v>CARRERA ADMINISTRATIVA</v>
      </c>
      <c r="J902" s="53" t="str">
        <f>_xlfn.XLOOKUP(Tabla15[[#This Row],[cargo]],Tabla612[CARGO],Tabla612[CATEGORIA DEL SERVIDOR],"FIJO")</f>
        <v>FIJO</v>
      </c>
      <c r="K902" s="53" t="str">
        <f>IF(ISTEXT(Tabla15[[#This Row],[CARRERA]]),Tabla15[[#This Row],[CARRERA]],Tabla15[[#This Row],[STATUS]])</f>
        <v>CARRERA ADMINISTRATIVA</v>
      </c>
      <c r="L902" s="63">
        <v>16445</v>
      </c>
      <c r="M902" s="67">
        <v>0</v>
      </c>
      <c r="N902" s="63">
        <v>499.93</v>
      </c>
      <c r="O902" s="63">
        <v>471.97</v>
      </c>
      <c r="P902" s="29">
        <f>ROUND(Tabla15[[#This Row],[sbruto]]-Tabla15[[#This Row],[sneto]]-Tabla15[[#This Row],[ISR]]-Tabla15[[#This Row],[SFS]]-Tabla15[[#This Row],[AFP]],2)</f>
        <v>25</v>
      </c>
      <c r="Q902" s="63">
        <v>15448.1</v>
      </c>
      <c r="R902" s="53" t="str">
        <f>_xlfn.XLOOKUP(Tabla15[[#This Row],[cedula]],Tabla8[Numero Documento],Tabla8[Gen])</f>
        <v>F</v>
      </c>
      <c r="S902" s="53" t="str">
        <f>_xlfn.XLOOKUP(Tabla15[[#This Row],[cedula]],Tabla8[Numero Documento],Tabla8[Lugar Designado Codigo])</f>
        <v>01.83.03.04</v>
      </c>
    </row>
    <row r="903" spans="1:19">
      <c r="A903" s="53" t="s">
        <v>3049</v>
      </c>
      <c r="B903" s="53" t="s">
        <v>1398</v>
      </c>
      <c r="C903" s="53" t="s">
        <v>3087</v>
      </c>
      <c r="D903" s="53" t="str">
        <f>Tabla15[[#This Row],[cedula]]&amp;Tabla15[[#This Row],[prog]]&amp;LEFT(Tabla15[[#This Row],[tipo]],3)</f>
        <v>0080018463211FIJ</v>
      </c>
      <c r="E903" s="53" t="s">
        <v>366</v>
      </c>
      <c r="F903" s="53" t="s">
        <v>8</v>
      </c>
      <c r="G903" s="53" t="str">
        <f>_xlfn.XLOOKUP(Tabla15[[#This Row],[cedula]],Tabla8[Numero Documento],Tabla8[Lugar Designado])</f>
        <v>DIRECCION GENERAL DE MUSEOS</v>
      </c>
      <c r="H903" s="53" t="s">
        <v>11</v>
      </c>
      <c r="I903" s="62" t="str">
        <f>_xlfn.XLOOKUP(Tabla15[[#This Row],[cedula]],TCARRERA[CEDULA],TCARRERA[CATEGORIA DEL SERVIDOR],"")</f>
        <v>CARRERA ADMINISTRATIVA</v>
      </c>
      <c r="J903" s="53" t="str">
        <f>_xlfn.XLOOKUP(Tabla15[[#This Row],[cargo]],Tabla612[CARGO],Tabla612[CATEGORIA DEL SERVIDOR],"FIJO")</f>
        <v>ESTATUTO SIMPLIFICADO</v>
      </c>
      <c r="K903" s="53" t="str">
        <f>IF(ISTEXT(Tabla15[[#This Row],[CARRERA]]),Tabla15[[#This Row],[CARRERA]],Tabla15[[#This Row],[STATUS]])</f>
        <v>CARRERA ADMINISTRATIVA</v>
      </c>
      <c r="L903" s="63">
        <v>15000</v>
      </c>
      <c r="M903" s="65">
        <v>0</v>
      </c>
      <c r="N903" s="63">
        <v>456</v>
      </c>
      <c r="O903" s="63">
        <v>430.5</v>
      </c>
      <c r="P903" s="29">
        <f>ROUND(Tabla15[[#This Row],[sbruto]]-Tabla15[[#This Row],[sneto]]-Tabla15[[#This Row],[ISR]]-Tabla15[[#This Row],[SFS]]-Tabla15[[#This Row],[AFP]],2)</f>
        <v>375</v>
      </c>
      <c r="Q903" s="63">
        <v>13738.5</v>
      </c>
      <c r="R903" s="53" t="str">
        <f>_xlfn.XLOOKUP(Tabla15[[#This Row],[cedula]],Tabla8[Numero Documento],Tabla8[Gen])</f>
        <v>F</v>
      </c>
      <c r="S903" s="53" t="str">
        <f>_xlfn.XLOOKUP(Tabla15[[#This Row],[cedula]],Tabla8[Numero Documento],Tabla8[Lugar Designado Codigo])</f>
        <v>01.83.03.04</v>
      </c>
    </row>
    <row r="904" spans="1:19">
      <c r="A904" s="53" t="s">
        <v>3049</v>
      </c>
      <c r="B904" s="53" t="s">
        <v>1438</v>
      </c>
      <c r="C904" s="53" t="s">
        <v>3087</v>
      </c>
      <c r="D904" s="53" t="str">
        <f>Tabla15[[#This Row],[cedula]]&amp;Tabla15[[#This Row],[prog]]&amp;LEFT(Tabla15[[#This Row],[tipo]],3)</f>
        <v>0010839095611FIJ</v>
      </c>
      <c r="E904" s="53" t="s">
        <v>449</v>
      </c>
      <c r="F904" s="53" t="s">
        <v>8</v>
      </c>
      <c r="G904" s="53" t="str">
        <f>_xlfn.XLOOKUP(Tabla15[[#This Row],[cedula]],Tabla8[Numero Documento],Tabla8[Lugar Designado])</f>
        <v>DIRECCION GENERAL DE MUSEOS</v>
      </c>
      <c r="H904" s="53" t="s">
        <v>11</v>
      </c>
      <c r="I904" s="62" t="str">
        <f>_xlfn.XLOOKUP(Tabla15[[#This Row],[cedula]],TCARRERA[CEDULA],TCARRERA[CATEGORIA DEL SERVIDOR],"")</f>
        <v>CARRERA ADMINISTRATIVA</v>
      </c>
      <c r="J904" s="53" t="str">
        <f>_xlfn.XLOOKUP(Tabla15[[#This Row],[cargo]],Tabla612[CARGO],Tabla612[CATEGORIA DEL SERVIDOR],"FIJO")</f>
        <v>ESTATUTO SIMPLIFICADO</v>
      </c>
      <c r="K904" s="53" t="str">
        <f>IF(ISTEXT(Tabla15[[#This Row],[CARRERA]]),Tabla15[[#This Row],[CARRERA]],Tabla15[[#This Row],[STATUS]])</f>
        <v>CARRERA ADMINISTRATIVA</v>
      </c>
      <c r="L904" s="63">
        <v>15000</v>
      </c>
      <c r="M904" s="67">
        <v>0</v>
      </c>
      <c r="N904" s="63">
        <v>456</v>
      </c>
      <c r="O904" s="63">
        <v>430.5</v>
      </c>
      <c r="P904" s="29">
        <f>ROUND(Tabla15[[#This Row],[sbruto]]-Tabla15[[#This Row],[sneto]]-Tabla15[[#This Row],[ISR]]-Tabla15[[#This Row],[SFS]]-Tabla15[[#This Row],[AFP]],2)</f>
        <v>11281.11</v>
      </c>
      <c r="Q904" s="63">
        <v>2832.39</v>
      </c>
      <c r="R904" s="53" t="str">
        <f>_xlfn.XLOOKUP(Tabla15[[#This Row],[cedula]],Tabla8[Numero Documento],Tabla8[Gen])</f>
        <v>F</v>
      </c>
      <c r="S904" s="53" t="str">
        <f>_xlfn.XLOOKUP(Tabla15[[#This Row],[cedula]],Tabla8[Numero Documento],Tabla8[Lugar Designado Codigo])</f>
        <v>01.83.03.04</v>
      </c>
    </row>
    <row r="905" spans="1:19">
      <c r="A905" s="53" t="s">
        <v>3049</v>
      </c>
      <c r="B905" s="53" t="s">
        <v>1476</v>
      </c>
      <c r="C905" s="53" t="s">
        <v>3087</v>
      </c>
      <c r="D905" s="53" t="str">
        <f>Tabla15[[#This Row],[cedula]]&amp;Tabla15[[#This Row],[prog]]&amp;LEFT(Tabla15[[#This Row],[tipo]],3)</f>
        <v>0010910492711FIJ</v>
      </c>
      <c r="E905" s="53" t="s">
        <v>524</v>
      </c>
      <c r="F905" s="53" t="s">
        <v>8</v>
      </c>
      <c r="G905" s="53" t="str">
        <f>_xlfn.XLOOKUP(Tabla15[[#This Row],[cedula]],Tabla8[Numero Documento],Tabla8[Lugar Designado])</f>
        <v>DIRECCION GENERAL DE MUSEOS</v>
      </c>
      <c r="H905" s="53" t="s">
        <v>11</v>
      </c>
      <c r="I905" s="62" t="str">
        <f>_xlfn.XLOOKUP(Tabla15[[#This Row],[cedula]],TCARRERA[CEDULA],TCARRERA[CATEGORIA DEL SERVIDOR],"")</f>
        <v>CARRERA ADMINISTRATIVA</v>
      </c>
      <c r="J905" s="53" t="str">
        <f>_xlfn.XLOOKUP(Tabla15[[#This Row],[cargo]],Tabla612[CARGO],Tabla612[CATEGORIA DEL SERVIDOR],"FIJO")</f>
        <v>ESTATUTO SIMPLIFICADO</v>
      </c>
      <c r="K905" s="53" t="str">
        <f>IF(ISTEXT(Tabla15[[#This Row],[CARRERA]]),Tabla15[[#This Row],[CARRERA]],Tabla15[[#This Row],[STATUS]])</f>
        <v>CARRERA ADMINISTRATIVA</v>
      </c>
      <c r="L905" s="63">
        <v>15000</v>
      </c>
      <c r="M905" s="65">
        <v>0</v>
      </c>
      <c r="N905" s="63">
        <v>456</v>
      </c>
      <c r="O905" s="63">
        <v>430.5</v>
      </c>
      <c r="P905" s="29">
        <f>ROUND(Tabla15[[#This Row],[sbruto]]-Tabla15[[#This Row],[sneto]]-Tabla15[[#This Row],[ISR]]-Tabla15[[#This Row],[SFS]]-Tabla15[[#This Row],[AFP]],2)</f>
        <v>11299.12</v>
      </c>
      <c r="Q905" s="63">
        <v>2814.38</v>
      </c>
      <c r="R905" s="53" t="str">
        <f>_xlfn.XLOOKUP(Tabla15[[#This Row],[cedula]],Tabla8[Numero Documento],Tabla8[Gen])</f>
        <v>F</v>
      </c>
      <c r="S905" s="53" t="str">
        <f>_xlfn.XLOOKUP(Tabla15[[#This Row],[cedula]],Tabla8[Numero Documento],Tabla8[Lugar Designado Codigo])</f>
        <v>01.83.03.04</v>
      </c>
    </row>
    <row r="906" spans="1:19">
      <c r="A906" s="53" t="s">
        <v>3049</v>
      </c>
      <c r="B906" s="53" t="s">
        <v>2307</v>
      </c>
      <c r="C906" s="53" t="s">
        <v>3087</v>
      </c>
      <c r="D906" s="53" t="str">
        <f>Tabla15[[#This Row],[cedula]]&amp;Tabla15[[#This Row],[prog]]&amp;LEFT(Tabla15[[#This Row],[tipo]],3)</f>
        <v>4022025962211FIJ</v>
      </c>
      <c r="E906" s="53" t="s">
        <v>773</v>
      </c>
      <c r="F906" s="53" t="s">
        <v>8</v>
      </c>
      <c r="G906" s="53" t="str">
        <f>_xlfn.XLOOKUP(Tabla15[[#This Row],[cedula]],Tabla8[Numero Documento],Tabla8[Lugar Designado])</f>
        <v>DIRECCION GENERAL DE MUSEOS</v>
      </c>
      <c r="H906" s="53" t="s">
        <v>11</v>
      </c>
      <c r="I906" s="62"/>
      <c r="J906" s="53" t="str">
        <f>_xlfn.XLOOKUP(Tabla15[[#This Row],[cargo]],Tabla612[CARGO],Tabla612[CATEGORIA DEL SERVIDOR],"FIJO")</f>
        <v>ESTATUTO SIMPLIFICADO</v>
      </c>
      <c r="K906" s="53" t="str">
        <f>IF(ISTEXT(Tabla15[[#This Row],[CARRERA]]),Tabla15[[#This Row],[CARRERA]],Tabla15[[#This Row],[STATUS]])</f>
        <v>ESTATUTO SIMPLIFICADO</v>
      </c>
      <c r="L906" s="63">
        <v>15000</v>
      </c>
      <c r="M906" s="67">
        <v>0</v>
      </c>
      <c r="N906" s="63">
        <v>456</v>
      </c>
      <c r="O906" s="63">
        <v>430.5</v>
      </c>
      <c r="P906" s="29">
        <f>ROUND(Tabla15[[#This Row],[sbruto]]-Tabla15[[#This Row],[sneto]]-Tabla15[[#This Row],[ISR]]-Tabla15[[#This Row],[SFS]]-Tabla15[[#This Row],[AFP]],2)</f>
        <v>10777.11</v>
      </c>
      <c r="Q906" s="63">
        <v>3336.39</v>
      </c>
      <c r="R906" s="53" t="str">
        <f>_xlfn.XLOOKUP(Tabla15[[#This Row],[cedula]],Tabla8[Numero Documento],Tabla8[Gen])</f>
        <v>F</v>
      </c>
      <c r="S906" s="53" t="str">
        <f>_xlfn.XLOOKUP(Tabla15[[#This Row],[cedula]],Tabla8[Numero Documento],Tabla8[Lugar Designado Codigo])</f>
        <v>01.83.03.04</v>
      </c>
    </row>
    <row r="907" spans="1:19">
      <c r="A907" s="53" t="s">
        <v>3049</v>
      </c>
      <c r="B907" s="53" t="s">
        <v>2454</v>
      </c>
      <c r="C907" s="53" t="s">
        <v>3087</v>
      </c>
      <c r="D907" s="53" t="str">
        <f>Tabla15[[#This Row],[cedula]]&amp;Tabla15[[#This Row],[prog]]&amp;LEFT(Tabla15[[#This Row],[tipo]],3)</f>
        <v>0130036666111FIJ</v>
      </c>
      <c r="E907" s="53" t="s">
        <v>1154</v>
      </c>
      <c r="F907" s="53" t="s">
        <v>8</v>
      </c>
      <c r="G907" s="53" t="str">
        <f>_xlfn.XLOOKUP(Tabla15[[#This Row],[cedula]],Tabla8[Numero Documento],Tabla8[Lugar Designado])</f>
        <v>DIRECCION GENERAL DE MUSEOS</v>
      </c>
      <c r="H907" s="53" t="s">
        <v>11</v>
      </c>
      <c r="I907" s="62"/>
      <c r="J907" s="53" t="str">
        <f>_xlfn.XLOOKUP(Tabla15[[#This Row],[cargo]],Tabla612[CARGO],Tabla612[CATEGORIA DEL SERVIDOR],"FIJO")</f>
        <v>ESTATUTO SIMPLIFICADO</v>
      </c>
      <c r="K907" s="53" t="str">
        <f>IF(ISTEXT(Tabla15[[#This Row],[CARRERA]]),Tabla15[[#This Row],[CARRERA]],Tabla15[[#This Row],[STATUS]])</f>
        <v>ESTATUTO SIMPLIFICADO</v>
      </c>
      <c r="L907" s="63">
        <v>15000</v>
      </c>
      <c r="M907" s="65">
        <v>0</v>
      </c>
      <c r="N907" s="63">
        <v>456</v>
      </c>
      <c r="O907" s="63">
        <v>430.5</v>
      </c>
      <c r="P907" s="29">
        <f>ROUND(Tabla15[[#This Row],[sbruto]]-Tabla15[[#This Row],[sneto]]-Tabla15[[#This Row],[ISR]]-Tabla15[[#This Row],[SFS]]-Tabla15[[#This Row],[AFP]],2)</f>
        <v>4765.3900000000003</v>
      </c>
      <c r="Q907" s="63">
        <v>9348.11</v>
      </c>
      <c r="R907" s="53" t="str">
        <f>_xlfn.XLOOKUP(Tabla15[[#This Row],[cedula]],Tabla8[Numero Documento],Tabla8[Gen])</f>
        <v>F</v>
      </c>
      <c r="S907" s="53" t="str">
        <f>_xlfn.XLOOKUP(Tabla15[[#This Row],[cedula]],Tabla8[Numero Documento],Tabla8[Lugar Designado Codigo])</f>
        <v>01.83.03.04</v>
      </c>
    </row>
    <row r="908" spans="1:19">
      <c r="A908" s="53" t="s">
        <v>3049</v>
      </c>
      <c r="B908" s="53" t="s">
        <v>2465</v>
      </c>
      <c r="C908" s="53" t="s">
        <v>3087</v>
      </c>
      <c r="D908" s="53" t="str">
        <f>Tabla15[[#This Row],[cedula]]&amp;Tabla15[[#This Row],[prog]]&amp;LEFT(Tabla15[[#This Row],[tipo]],3)</f>
        <v>2230015237211FIJ</v>
      </c>
      <c r="E908" s="53" t="s">
        <v>1045</v>
      </c>
      <c r="F908" s="53" t="s">
        <v>27</v>
      </c>
      <c r="G908" s="53" t="str">
        <f>_xlfn.XLOOKUP(Tabla15[[#This Row],[cedula]],Tabla8[Numero Documento],Tabla8[Lugar Designado])</f>
        <v>DIRECCION GENERAL DE MUSEOS</v>
      </c>
      <c r="H908" s="53" t="s">
        <v>11</v>
      </c>
      <c r="I908" s="62"/>
      <c r="J908" s="53" t="str">
        <f>_xlfn.XLOOKUP(Tabla15[[#This Row],[cargo]],Tabla612[CARGO],Tabla612[CATEGORIA DEL SERVIDOR],"FIJO")</f>
        <v>ESTATUTO SIMPLIFICADO</v>
      </c>
      <c r="K908" s="53" t="str">
        <f>IF(ISTEXT(Tabla15[[#This Row],[CARRERA]]),Tabla15[[#This Row],[CARRERA]],Tabla15[[#This Row],[STATUS]])</f>
        <v>ESTATUTO SIMPLIFICADO</v>
      </c>
      <c r="L908" s="63">
        <v>15000</v>
      </c>
      <c r="M908" s="65">
        <v>0</v>
      </c>
      <c r="N908" s="63">
        <v>456</v>
      </c>
      <c r="O908" s="63">
        <v>430.5</v>
      </c>
      <c r="P908" s="29">
        <f>ROUND(Tabla15[[#This Row],[sbruto]]-Tabla15[[#This Row],[sneto]]-Tabla15[[#This Row],[ISR]]-Tabla15[[#This Row],[SFS]]-Tabla15[[#This Row],[AFP]],2)</f>
        <v>25</v>
      </c>
      <c r="Q908" s="63">
        <v>14088.5</v>
      </c>
      <c r="R908" s="53" t="str">
        <f>_xlfn.XLOOKUP(Tabla15[[#This Row],[cedula]],Tabla8[Numero Documento],Tabla8[Gen])</f>
        <v>M</v>
      </c>
      <c r="S908" s="53" t="str">
        <f>_xlfn.XLOOKUP(Tabla15[[#This Row],[cedula]],Tabla8[Numero Documento],Tabla8[Lugar Designado Codigo])</f>
        <v>01.83.03.04</v>
      </c>
    </row>
    <row r="909" spans="1:19">
      <c r="A909" s="53" t="s">
        <v>3049</v>
      </c>
      <c r="B909" s="53" t="s">
        <v>2492</v>
      </c>
      <c r="C909" s="53" t="s">
        <v>3087</v>
      </c>
      <c r="D909" s="53" t="str">
        <f>Tabla15[[#This Row],[cedula]]&amp;Tabla15[[#This Row],[prog]]&amp;LEFT(Tabla15[[#This Row],[tipo]],3)</f>
        <v>0220012653611FIJ</v>
      </c>
      <c r="E909" s="53" t="s">
        <v>554</v>
      </c>
      <c r="F909" s="53" t="s">
        <v>8</v>
      </c>
      <c r="G909" s="53" t="str">
        <f>_xlfn.XLOOKUP(Tabla15[[#This Row],[cedula]],Tabla8[Numero Documento],Tabla8[Lugar Designado])</f>
        <v>DIRECCION GENERAL DE MUSEOS</v>
      </c>
      <c r="H909" s="53" t="s">
        <v>11</v>
      </c>
      <c r="I909" s="62"/>
      <c r="J909" s="53" t="str">
        <f>_xlfn.XLOOKUP(Tabla15[[#This Row],[cargo]],Tabla612[CARGO],Tabla612[CATEGORIA DEL SERVIDOR],"FIJO")</f>
        <v>ESTATUTO SIMPLIFICADO</v>
      </c>
      <c r="K909" s="53" t="str">
        <f>IF(ISTEXT(Tabla15[[#This Row],[CARRERA]]),Tabla15[[#This Row],[CARRERA]],Tabla15[[#This Row],[STATUS]])</f>
        <v>ESTATUTO SIMPLIFICADO</v>
      </c>
      <c r="L909" s="63">
        <v>15000</v>
      </c>
      <c r="M909" s="65">
        <v>0</v>
      </c>
      <c r="N909" s="63">
        <v>456</v>
      </c>
      <c r="O909" s="63">
        <v>430.5</v>
      </c>
      <c r="P909" s="29">
        <f>ROUND(Tabla15[[#This Row],[sbruto]]-Tabla15[[#This Row],[sneto]]-Tabla15[[#This Row],[ISR]]-Tabla15[[#This Row],[SFS]]-Tabla15[[#This Row],[AFP]],2)</f>
        <v>325</v>
      </c>
      <c r="Q909" s="63">
        <v>13788.5</v>
      </c>
      <c r="R909" s="53" t="str">
        <f>_xlfn.XLOOKUP(Tabla15[[#This Row],[cedula]],Tabla8[Numero Documento],Tabla8[Gen])</f>
        <v>F</v>
      </c>
      <c r="S909" s="53" t="str">
        <f>_xlfn.XLOOKUP(Tabla15[[#This Row],[cedula]],Tabla8[Numero Documento],Tabla8[Lugar Designado Codigo])</f>
        <v>01.83.03.04</v>
      </c>
    </row>
    <row r="910" spans="1:19">
      <c r="A910" s="53" t="s">
        <v>3049</v>
      </c>
      <c r="B910" s="53" t="s">
        <v>2500</v>
      </c>
      <c r="C910" s="53" t="s">
        <v>3087</v>
      </c>
      <c r="D910" s="53" t="str">
        <f>Tabla15[[#This Row],[cedula]]&amp;Tabla15[[#This Row],[prog]]&amp;LEFT(Tabla15[[#This Row],[tipo]],3)</f>
        <v>0011731314811FIJ</v>
      </c>
      <c r="E910" s="53" t="s">
        <v>3348</v>
      </c>
      <c r="F910" s="53" t="s">
        <v>8</v>
      </c>
      <c r="G910" s="53" t="str">
        <f>_xlfn.XLOOKUP(Tabla15[[#This Row],[cedula]],Tabla8[Numero Documento],Tabla8[Lugar Designado])</f>
        <v>DIRECCION GENERAL DE MUSEOS</v>
      </c>
      <c r="H910" s="53" t="s">
        <v>11</v>
      </c>
      <c r="I910" s="62"/>
      <c r="J910" s="53" t="str">
        <f>_xlfn.XLOOKUP(Tabla15[[#This Row],[cargo]],Tabla612[CARGO],Tabla612[CATEGORIA DEL SERVIDOR],"FIJO")</f>
        <v>ESTATUTO SIMPLIFICADO</v>
      </c>
      <c r="K910" s="53" t="str">
        <f>IF(ISTEXT(Tabla15[[#This Row],[CARRERA]]),Tabla15[[#This Row],[CARRERA]],Tabla15[[#This Row],[STATUS]])</f>
        <v>ESTATUTO SIMPLIFICADO</v>
      </c>
      <c r="L910" s="63">
        <v>15000</v>
      </c>
      <c r="M910" s="66">
        <v>0</v>
      </c>
      <c r="N910" s="63">
        <v>456</v>
      </c>
      <c r="O910" s="63">
        <v>430.5</v>
      </c>
      <c r="P910" s="29">
        <f>ROUND(Tabla15[[#This Row],[sbruto]]-Tabla15[[#This Row],[sneto]]-Tabla15[[#This Row],[ISR]]-Tabla15[[#This Row],[SFS]]-Tabla15[[#This Row],[AFP]],2)</f>
        <v>7131.4</v>
      </c>
      <c r="Q910" s="63">
        <v>6982.1</v>
      </c>
      <c r="R910" s="53" t="str">
        <f>_xlfn.XLOOKUP(Tabla15[[#This Row],[cedula]],Tabla8[Numero Documento],Tabla8[Gen])</f>
        <v>F</v>
      </c>
      <c r="S910" s="53" t="str">
        <f>_xlfn.XLOOKUP(Tabla15[[#This Row],[cedula]],Tabla8[Numero Documento],Tabla8[Lugar Designado Codigo])</f>
        <v>01.83.03.04</v>
      </c>
    </row>
    <row r="911" spans="1:19">
      <c r="A911" s="53" t="s">
        <v>3049</v>
      </c>
      <c r="B911" s="53" t="s">
        <v>2423</v>
      </c>
      <c r="C911" s="53" t="s">
        <v>3087</v>
      </c>
      <c r="D911" s="53" t="str">
        <f>Tabla15[[#This Row],[cedula]]&amp;Tabla15[[#This Row],[prog]]&amp;LEFT(Tabla15[[#This Row],[tipo]],3)</f>
        <v>0010748272111FIJ</v>
      </c>
      <c r="E911" s="53" t="s">
        <v>480</v>
      </c>
      <c r="F911" s="53" t="s">
        <v>481</v>
      </c>
      <c r="G911" s="53" t="str">
        <f>_xlfn.XLOOKUP(Tabla15[[#This Row],[cedula]],Tabla8[Numero Documento],Tabla8[Lugar Designado])</f>
        <v>DIRECCION GENERAL DE MUSEOS</v>
      </c>
      <c r="H911" s="53" t="s">
        <v>11</v>
      </c>
      <c r="I911" s="62"/>
      <c r="J911" s="53" t="str">
        <f>_xlfn.XLOOKUP(Tabla15[[#This Row],[cargo]],Tabla612[CARGO],Tabla612[CATEGORIA DEL SERVIDOR],"FIJO")</f>
        <v>FIJO</v>
      </c>
      <c r="K911" s="53" t="str">
        <f>IF(ISTEXT(Tabla15[[#This Row],[CARRERA]]),Tabla15[[#This Row],[CARRERA]],Tabla15[[#This Row],[STATUS]])</f>
        <v>FIJO</v>
      </c>
      <c r="L911" s="63">
        <v>14591.03</v>
      </c>
      <c r="M911" s="67">
        <v>0</v>
      </c>
      <c r="N911" s="63">
        <v>443.57</v>
      </c>
      <c r="O911" s="63">
        <v>418.76</v>
      </c>
      <c r="P911" s="29">
        <f>ROUND(Tabla15[[#This Row],[sbruto]]-Tabla15[[#This Row],[sneto]]-Tabla15[[#This Row],[ISR]]-Tabla15[[#This Row],[SFS]]-Tabla15[[#This Row],[AFP]],2)</f>
        <v>10997.06</v>
      </c>
      <c r="Q911" s="63">
        <v>2731.64</v>
      </c>
      <c r="R911" s="53" t="str">
        <f>_xlfn.XLOOKUP(Tabla15[[#This Row],[cedula]],Tabla8[Numero Documento],Tabla8[Gen])</f>
        <v>M</v>
      </c>
      <c r="S911" s="53" t="str">
        <f>_xlfn.XLOOKUP(Tabla15[[#This Row],[cedula]],Tabla8[Numero Documento],Tabla8[Lugar Designado Codigo])</f>
        <v>01.83.03.04</v>
      </c>
    </row>
    <row r="912" spans="1:19">
      <c r="A912" s="53" t="s">
        <v>3049</v>
      </c>
      <c r="B912" s="53" t="s">
        <v>1431</v>
      </c>
      <c r="C912" s="53" t="s">
        <v>3087</v>
      </c>
      <c r="D912" s="53" t="str">
        <f>Tabla15[[#This Row],[cedula]]&amp;Tabla15[[#This Row],[prog]]&amp;LEFT(Tabla15[[#This Row],[tipo]],3)</f>
        <v>0310507902811FIJ</v>
      </c>
      <c r="E912" s="53" t="s">
        <v>436</v>
      </c>
      <c r="F912" s="53" t="s">
        <v>381</v>
      </c>
      <c r="G912" s="53" t="str">
        <f>_xlfn.XLOOKUP(Tabla15[[#This Row],[cedula]],Tabla8[Numero Documento],Tabla8[Lugar Designado])</f>
        <v>DIRECCION GENERAL DE MUSEOS</v>
      </c>
      <c r="H912" s="53" t="s">
        <v>11</v>
      </c>
      <c r="I912" s="62" t="str">
        <f>_xlfn.XLOOKUP(Tabla15[[#This Row],[cedula]],TCARRERA[CEDULA],TCARRERA[CATEGORIA DEL SERVIDOR],"")</f>
        <v>CARRERA ADMINISTRATIVA</v>
      </c>
      <c r="J912" s="53" t="str">
        <f>_xlfn.XLOOKUP(Tabla15[[#This Row],[cargo]],Tabla612[CARGO],Tabla612[CATEGORIA DEL SERVIDOR],"FIJO")</f>
        <v>FIJO</v>
      </c>
      <c r="K912" s="53" t="str">
        <f>IF(ISTEXT(Tabla15[[#This Row],[CARRERA]]),Tabla15[[#This Row],[CARRERA]],Tabla15[[#This Row],[STATUS]])</f>
        <v>CARRERA ADMINISTRATIVA</v>
      </c>
      <c r="L912" s="63">
        <v>12650</v>
      </c>
      <c r="M912" s="67">
        <v>0</v>
      </c>
      <c r="N912" s="63">
        <v>384.56</v>
      </c>
      <c r="O912" s="63">
        <v>363.06</v>
      </c>
      <c r="P912" s="29">
        <f>ROUND(Tabla15[[#This Row],[sbruto]]-Tabla15[[#This Row],[sneto]]-Tabla15[[#This Row],[ISR]]-Tabla15[[#This Row],[SFS]]-Tabla15[[#This Row],[AFP]],2)</f>
        <v>1537.45</v>
      </c>
      <c r="Q912" s="63">
        <v>10364.93</v>
      </c>
      <c r="R912" s="53" t="str">
        <f>_xlfn.XLOOKUP(Tabla15[[#This Row],[cedula]],Tabla8[Numero Documento],Tabla8[Gen])</f>
        <v>M</v>
      </c>
      <c r="S912" s="53" t="str">
        <f>_xlfn.XLOOKUP(Tabla15[[#This Row],[cedula]],Tabla8[Numero Documento],Tabla8[Lugar Designado Codigo])</f>
        <v>01.83.03.04</v>
      </c>
    </row>
    <row r="913" spans="1:19">
      <c r="A913" s="53" t="s">
        <v>3049</v>
      </c>
      <c r="B913" s="53" t="s">
        <v>2318</v>
      </c>
      <c r="C913" s="53" t="s">
        <v>3087</v>
      </c>
      <c r="D913" s="53" t="str">
        <f>Tabla15[[#This Row],[cedula]]&amp;Tabla15[[#This Row],[prog]]&amp;LEFT(Tabla15[[#This Row],[tipo]],3)</f>
        <v>0320036093511FIJ</v>
      </c>
      <c r="E913" s="53" t="s">
        <v>380</v>
      </c>
      <c r="F913" s="53" t="s">
        <v>381</v>
      </c>
      <c r="G913" s="53" t="str">
        <f>_xlfn.XLOOKUP(Tabla15[[#This Row],[cedula]],Tabla8[Numero Documento],Tabla8[Lugar Designado])</f>
        <v>DIRECCION GENERAL DE MUSEOS</v>
      </c>
      <c r="H913" s="53" t="s">
        <v>11</v>
      </c>
      <c r="I913" s="62"/>
      <c r="J913" s="53" t="str">
        <f>_xlfn.XLOOKUP(Tabla15[[#This Row],[cargo]],Tabla612[CARGO],Tabla612[CATEGORIA DEL SERVIDOR],"FIJO")</f>
        <v>FIJO</v>
      </c>
      <c r="K913" s="53" t="str">
        <f>IF(ISTEXT(Tabla15[[#This Row],[CARRERA]]),Tabla15[[#This Row],[CARRERA]],Tabla15[[#This Row],[STATUS]])</f>
        <v>FIJO</v>
      </c>
      <c r="L913" s="63">
        <v>12650</v>
      </c>
      <c r="M913" s="67">
        <v>0</v>
      </c>
      <c r="N913" s="63">
        <v>384.56</v>
      </c>
      <c r="O913" s="63">
        <v>363.06</v>
      </c>
      <c r="P913" s="29">
        <f>ROUND(Tabla15[[#This Row],[sbruto]]-Tabla15[[#This Row],[sneto]]-Tabla15[[#This Row],[ISR]]-Tabla15[[#This Row],[SFS]]-Tabla15[[#This Row],[AFP]],2)</f>
        <v>325</v>
      </c>
      <c r="Q913" s="63">
        <v>11577.38</v>
      </c>
      <c r="R913" s="53" t="str">
        <f>_xlfn.XLOOKUP(Tabla15[[#This Row],[cedula]],Tabla8[Numero Documento],Tabla8[Gen])</f>
        <v>F</v>
      </c>
      <c r="S913" s="53" t="str">
        <f>_xlfn.XLOOKUP(Tabla15[[#This Row],[cedula]],Tabla8[Numero Documento],Tabla8[Lugar Designado Codigo])</f>
        <v>01.83.03.04</v>
      </c>
    </row>
    <row r="914" spans="1:19">
      <c r="A914" s="53" t="s">
        <v>3049</v>
      </c>
      <c r="B914" s="53" t="s">
        <v>2389</v>
      </c>
      <c r="C914" s="53" t="s">
        <v>3087</v>
      </c>
      <c r="D914" s="53" t="str">
        <f>Tabla15[[#This Row],[cedula]]&amp;Tabla15[[#This Row],[prog]]&amp;LEFT(Tabla15[[#This Row],[tipo]],3)</f>
        <v>0310499757611FIJ</v>
      </c>
      <c r="E914" s="53" t="s">
        <v>453</v>
      </c>
      <c r="F914" s="53" t="s">
        <v>381</v>
      </c>
      <c r="G914" s="53" t="str">
        <f>_xlfn.XLOOKUP(Tabla15[[#This Row],[cedula]],Tabla8[Numero Documento],Tabla8[Lugar Designado])</f>
        <v>DIRECCION GENERAL DE MUSEOS</v>
      </c>
      <c r="H914" s="53" t="s">
        <v>11</v>
      </c>
      <c r="I914" s="62"/>
      <c r="J914" s="53" t="str">
        <f>_xlfn.XLOOKUP(Tabla15[[#This Row],[cargo]],Tabla612[CARGO],Tabla612[CATEGORIA DEL SERVIDOR],"FIJO")</f>
        <v>FIJO</v>
      </c>
      <c r="K914" s="53" t="str">
        <f>IF(ISTEXT(Tabla15[[#This Row],[CARRERA]]),Tabla15[[#This Row],[CARRERA]],Tabla15[[#This Row],[STATUS]])</f>
        <v>FIJO</v>
      </c>
      <c r="L914" s="63">
        <v>12650</v>
      </c>
      <c r="M914" s="66">
        <v>0</v>
      </c>
      <c r="N914" s="63">
        <v>384.56</v>
      </c>
      <c r="O914" s="63">
        <v>363.06</v>
      </c>
      <c r="P914" s="29">
        <f>ROUND(Tabla15[[#This Row],[sbruto]]-Tabla15[[#This Row],[sneto]]-Tabla15[[#This Row],[ISR]]-Tabla15[[#This Row],[SFS]]-Tabla15[[#This Row],[AFP]],2)</f>
        <v>3049.9</v>
      </c>
      <c r="Q914" s="63">
        <v>8852.48</v>
      </c>
      <c r="R914" s="53" t="str">
        <f>_xlfn.XLOOKUP(Tabla15[[#This Row],[cedula]],Tabla8[Numero Documento],Tabla8[Gen])</f>
        <v>M</v>
      </c>
      <c r="S914" s="53" t="str">
        <f>_xlfn.XLOOKUP(Tabla15[[#This Row],[cedula]],Tabla8[Numero Documento],Tabla8[Lugar Designado Codigo])</f>
        <v>01.83.03.04</v>
      </c>
    </row>
    <row r="915" spans="1:19">
      <c r="A915" s="53" t="s">
        <v>3049</v>
      </c>
      <c r="B915" s="53" t="s">
        <v>2409</v>
      </c>
      <c r="C915" s="53" t="s">
        <v>3087</v>
      </c>
      <c r="D915" s="53" t="str">
        <f>Tabla15[[#This Row],[cedula]]&amp;Tabla15[[#This Row],[prog]]&amp;LEFT(Tabla15[[#This Row],[tipo]],3)</f>
        <v>0010338817911FIJ</v>
      </c>
      <c r="E915" s="53" t="s">
        <v>468</v>
      </c>
      <c r="F915" s="53" t="s">
        <v>396</v>
      </c>
      <c r="G915" s="53" t="str">
        <f>_xlfn.XLOOKUP(Tabla15[[#This Row],[cedula]],Tabla8[Numero Documento],Tabla8[Lugar Designado])</f>
        <v>DIRECCION GENERAL DE MUSEOS</v>
      </c>
      <c r="H915" s="53" t="s">
        <v>11</v>
      </c>
      <c r="I915" s="62"/>
      <c r="J915" s="53" t="str">
        <f>_xlfn.XLOOKUP(Tabla15[[#This Row],[cargo]],Tabla612[CARGO],Tabla612[CATEGORIA DEL SERVIDOR],"FIJO")</f>
        <v>FIJO</v>
      </c>
      <c r="K915" s="53" t="str">
        <f>IF(ISTEXT(Tabla15[[#This Row],[CARRERA]]),Tabla15[[#This Row],[CARRERA]],Tabla15[[#This Row],[STATUS]])</f>
        <v>FIJO</v>
      </c>
      <c r="L915" s="63">
        <v>12311.75</v>
      </c>
      <c r="M915" s="67">
        <v>0</v>
      </c>
      <c r="N915" s="63">
        <v>374.28</v>
      </c>
      <c r="O915" s="63">
        <v>353.35</v>
      </c>
      <c r="P915" s="29">
        <f>ROUND(Tabla15[[#This Row],[sbruto]]-Tabla15[[#This Row],[sneto]]-Tabla15[[#This Row],[ISR]]-Tabla15[[#This Row],[SFS]]-Tabla15[[#This Row],[AFP]],2)</f>
        <v>740.35</v>
      </c>
      <c r="Q915" s="63">
        <v>10843.77</v>
      </c>
      <c r="R915" s="53" t="str">
        <f>_xlfn.XLOOKUP(Tabla15[[#This Row],[cedula]],Tabla8[Numero Documento],Tabla8[Gen])</f>
        <v>M</v>
      </c>
      <c r="S915" s="53" t="str">
        <f>_xlfn.XLOOKUP(Tabla15[[#This Row],[cedula]],Tabla8[Numero Documento],Tabla8[Lugar Designado Codigo])</f>
        <v>01.83.03.04</v>
      </c>
    </row>
    <row r="916" spans="1:19">
      <c r="A916" s="53" t="s">
        <v>3049</v>
      </c>
      <c r="B916" s="53" t="s">
        <v>1393</v>
      </c>
      <c r="C916" s="53" t="s">
        <v>3087</v>
      </c>
      <c r="D916" s="53" t="str">
        <f>Tabla15[[#This Row],[cedula]]&amp;Tabla15[[#This Row],[prog]]&amp;LEFT(Tabla15[[#This Row],[tipo]],3)</f>
        <v>0011024270811FIJ</v>
      </c>
      <c r="E916" s="53" t="s">
        <v>353</v>
      </c>
      <c r="F916" s="53" t="s">
        <v>55</v>
      </c>
      <c r="G916" s="53" t="str">
        <f>_xlfn.XLOOKUP(Tabla15[[#This Row],[cedula]],Tabla8[Numero Documento],Tabla8[Lugar Designado])</f>
        <v>DIRECCION GENERAL DE MUSEOS</v>
      </c>
      <c r="H916" s="53" t="s">
        <v>11</v>
      </c>
      <c r="I916" s="62" t="str">
        <f>_xlfn.XLOOKUP(Tabla15[[#This Row],[cedula]],TCARRERA[CEDULA],TCARRERA[CATEGORIA DEL SERVIDOR],"")</f>
        <v>CARRERA ADMINISTRATIVA</v>
      </c>
      <c r="J916" s="53" t="str">
        <f>_xlfn.XLOOKUP(Tabla15[[#This Row],[cargo]],Tabla612[CARGO],Tabla612[CATEGORIA DEL SERVIDOR],"FIJO")</f>
        <v>FIJO</v>
      </c>
      <c r="K916" s="53" t="str">
        <f>IF(ISTEXT(Tabla15[[#This Row],[CARRERA]]),Tabla15[[#This Row],[CARRERA]],Tabla15[[#This Row],[STATUS]])</f>
        <v>CARRERA ADMINISTRATIVA</v>
      </c>
      <c r="L916" s="63">
        <v>12242.81</v>
      </c>
      <c r="M916" s="67">
        <v>0</v>
      </c>
      <c r="N916" s="63">
        <v>372.18</v>
      </c>
      <c r="O916" s="63">
        <v>351.37</v>
      </c>
      <c r="P916" s="29">
        <f>ROUND(Tabla15[[#This Row],[sbruto]]-Tabla15[[#This Row],[sneto]]-Tabla15[[#This Row],[ISR]]-Tabla15[[#This Row],[SFS]]-Tabla15[[#This Row],[AFP]],2)</f>
        <v>375</v>
      </c>
      <c r="Q916" s="63">
        <v>11144.26</v>
      </c>
      <c r="R916" s="53" t="str">
        <f>_xlfn.XLOOKUP(Tabla15[[#This Row],[cedula]],Tabla8[Numero Documento],Tabla8[Gen])</f>
        <v>F</v>
      </c>
      <c r="S916" s="53" t="str">
        <f>_xlfn.XLOOKUP(Tabla15[[#This Row],[cedula]],Tabla8[Numero Documento],Tabla8[Lugar Designado Codigo])</f>
        <v>01.83.03.04</v>
      </c>
    </row>
    <row r="917" spans="1:19">
      <c r="A917" s="53" t="s">
        <v>3049</v>
      </c>
      <c r="B917" s="53" t="s">
        <v>1433</v>
      </c>
      <c r="C917" s="53" t="s">
        <v>3087</v>
      </c>
      <c r="D917" s="53" t="str">
        <f>Tabla15[[#This Row],[cedula]]&amp;Tabla15[[#This Row],[prog]]&amp;LEFT(Tabla15[[#This Row],[tipo]],3)</f>
        <v>0010455460511FIJ</v>
      </c>
      <c r="E917" s="53" t="s">
        <v>1432</v>
      </c>
      <c r="F917" s="53" t="s">
        <v>1434</v>
      </c>
      <c r="G917" s="53" t="str">
        <f>_xlfn.XLOOKUP(Tabla15[[#This Row],[cedula]],Tabla8[Numero Documento],Tabla8[Lugar Designado])</f>
        <v>DIRECCION GENERAL DE MUSEOS</v>
      </c>
      <c r="H917" s="53" t="s">
        <v>11</v>
      </c>
      <c r="I917" s="62" t="str">
        <f>_xlfn.XLOOKUP(Tabla15[[#This Row],[cedula]],TCARRERA[CEDULA],TCARRERA[CATEGORIA DEL SERVIDOR],"")</f>
        <v>CARRERA ADMINISTRATIVA</v>
      </c>
      <c r="J917" s="53" t="str">
        <f>_xlfn.XLOOKUP(Tabla15[[#This Row],[cargo]],Tabla612[CARGO],Tabla612[CATEGORIA DEL SERVIDOR],"FIJO")</f>
        <v>FIJO</v>
      </c>
      <c r="K917" s="53" t="str">
        <f>IF(ISTEXT(Tabla15[[#This Row],[CARRERA]]),Tabla15[[#This Row],[CARRERA]],Tabla15[[#This Row],[STATUS]])</f>
        <v>CARRERA ADMINISTRATIVA</v>
      </c>
      <c r="L917" s="63">
        <v>11559.93</v>
      </c>
      <c r="M917" s="65">
        <v>0</v>
      </c>
      <c r="N917" s="63">
        <v>351.42</v>
      </c>
      <c r="O917" s="63">
        <v>331.77</v>
      </c>
      <c r="P917" s="29">
        <f>ROUND(Tabla15[[#This Row],[sbruto]]-Tabla15[[#This Row],[sneto]]-Tabla15[[#This Row],[ISR]]-Tabla15[[#This Row],[SFS]]-Tabla15[[#This Row],[AFP]],2)</f>
        <v>25</v>
      </c>
      <c r="Q917" s="63">
        <v>10851.74</v>
      </c>
      <c r="R917" s="53" t="str">
        <f>_xlfn.XLOOKUP(Tabla15[[#This Row],[cedula]],Tabla8[Numero Documento],Tabla8[Gen])</f>
        <v>F</v>
      </c>
      <c r="S917" s="53" t="str">
        <f>_xlfn.XLOOKUP(Tabla15[[#This Row],[cedula]],Tabla8[Numero Documento],Tabla8[Lugar Designado Codigo])</f>
        <v>01.83.03.04</v>
      </c>
    </row>
    <row r="918" spans="1:19">
      <c r="A918" s="53" t="s">
        <v>3049</v>
      </c>
      <c r="B918" s="53" t="s">
        <v>1440</v>
      </c>
      <c r="C918" s="53" t="s">
        <v>3087</v>
      </c>
      <c r="D918" s="53" t="str">
        <f>Tabla15[[#This Row],[cedula]]&amp;Tabla15[[#This Row],[prog]]&amp;LEFT(Tabla15[[#This Row],[tipo]],3)</f>
        <v>0010656922111FIJ</v>
      </c>
      <c r="E918" s="53" t="s">
        <v>462</v>
      </c>
      <c r="F918" s="53" t="s">
        <v>393</v>
      </c>
      <c r="G918" s="53" t="str">
        <f>_xlfn.XLOOKUP(Tabla15[[#This Row],[cedula]],Tabla8[Numero Documento],Tabla8[Lugar Designado])</f>
        <v>DIRECCION GENERAL DE MUSEOS</v>
      </c>
      <c r="H918" s="53" t="s">
        <v>11</v>
      </c>
      <c r="I918" s="62" t="str">
        <f>_xlfn.XLOOKUP(Tabla15[[#This Row],[cedula]],TCARRERA[CEDULA],TCARRERA[CATEGORIA DEL SERVIDOR],"")</f>
        <v>CARRERA ADMINISTRATIVA</v>
      </c>
      <c r="J918" s="53" t="str">
        <f>_xlfn.XLOOKUP(Tabla15[[#This Row],[cargo]],Tabla612[CARGO],Tabla612[CATEGORIA DEL SERVIDOR],"FIJO")</f>
        <v>FIJO</v>
      </c>
      <c r="K918" s="53" t="str">
        <f>IF(ISTEXT(Tabla15[[#This Row],[CARRERA]]),Tabla15[[#This Row],[CARRERA]],Tabla15[[#This Row],[STATUS]])</f>
        <v>CARRERA ADMINISTRATIVA</v>
      </c>
      <c r="L918" s="63">
        <v>11385</v>
      </c>
      <c r="M918" s="65">
        <v>0</v>
      </c>
      <c r="N918" s="63">
        <v>346.1</v>
      </c>
      <c r="O918" s="63">
        <v>326.75</v>
      </c>
      <c r="P918" s="29">
        <f>ROUND(Tabla15[[#This Row],[sbruto]]-Tabla15[[#This Row],[sneto]]-Tabla15[[#This Row],[ISR]]-Tabla15[[#This Row],[SFS]]-Tabla15[[#This Row],[AFP]],2)</f>
        <v>75</v>
      </c>
      <c r="Q918" s="63">
        <v>10637.15</v>
      </c>
      <c r="R918" s="53" t="str">
        <f>_xlfn.XLOOKUP(Tabla15[[#This Row],[cedula]],Tabla8[Numero Documento],Tabla8[Gen])</f>
        <v>M</v>
      </c>
      <c r="S918" s="53" t="str">
        <f>_xlfn.XLOOKUP(Tabla15[[#This Row],[cedula]],Tabla8[Numero Documento],Tabla8[Lugar Designado Codigo])</f>
        <v>01.83.03.04</v>
      </c>
    </row>
    <row r="919" spans="1:19">
      <c r="A919" s="53" t="s">
        <v>3049</v>
      </c>
      <c r="B919" s="53" t="s">
        <v>1401</v>
      </c>
      <c r="C919" s="53" t="s">
        <v>3087</v>
      </c>
      <c r="D919" s="53" t="str">
        <f>Tabla15[[#This Row],[cedula]]&amp;Tabla15[[#This Row],[prog]]&amp;LEFT(Tabla15[[#This Row],[tipo]],3)</f>
        <v>0010906097011FIJ</v>
      </c>
      <c r="E919" s="53" t="s">
        <v>369</v>
      </c>
      <c r="F919" s="53" t="s">
        <v>8</v>
      </c>
      <c r="G919" s="53" t="str">
        <f>_xlfn.XLOOKUP(Tabla15[[#This Row],[cedula]],Tabla8[Numero Documento],Tabla8[Lugar Designado])</f>
        <v>DIRECCION GENERAL DE MUSEOS</v>
      </c>
      <c r="H919" s="53" t="s">
        <v>11</v>
      </c>
      <c r="I919" s="62" t="str">
        <f>_xlfn.XLOOKUP(Tabla15[[#This Row],[cedula]],TCARRERA[CEDULA],TCARRERA[CATEGORIA DEL SERVIDOR],"")</f>
        <v>CARRERA ADMINISTRATIVA</v>
      </c>
      <c r="J919" s="53" t="str">
        <f>_xlfn.XLOOKUP(Tabla15[[#This Row],[cargo]],Tabla612[CARGO],Tabla612[CATEGORIA DEL SERVIDOR],"FIJO")</f>
        <v>ESTATUTO SIMPLIFICADO</v>
      </c>
      <c r="K919" s="53" t="str">
        <f>IF(ISTEXT(Tabla15[[#This Row],[CARRERA]]),Tabla15[[#This Row],[CARRERA]],Tabla15[[#This Row],[STATUS]])</f>
        <v>CARRERA ADMINISTRATIVA</v>
      </c>
      <c r="L919" s="63">
        <v>11000</v>
      </c>
      <c r="M919" s="66">
        <v>0</v>
      </c>
      <c r="N919" s="63">
        <v>334.4</v>
      </c>
      <c r="O919" s="63">
        <v>315.7</v>
      </c>
      <c r="P919" s="29">
        <f>ROUND(Tabla15[[#This Row],[sbruto]]-Tabla15[[#This Row],[sneto]]-Tabla15[[#This Row],[ISR]]-Tabla15[[#This Row],[SFS]]-Tabla15[[#This Row],[AFP]],2)</f>
        <v>4076.61</v>
      </c>
      <c r="Q919" s="63">
        <v>6273.29</v>
      </c>
      <c r="R919" s="53" t="str">
        <f>_xlfn.XLOOKUP(Tabla15[[#This Row],[cedula]],Tabla8[Numero Documento],Tabla8[Gen])</f>
        <v>F</v>
      </c>
      <c r="S919" s="53" t="str">
        <f>_xlfn.XLOOKUP(Tabla15[[#This Row],[cedula]],Tabla8[Numero Documento],Tabla8[Lugar Designado Codigo])</f>
        <v>01.83.03.04</v>
      </c>
    </row>
    <row r="920" spans="1:19">
      <c r="A920" s="53" t="s">
        <v>3049</v>
      </c>
      <c r="B920" s="53" t="s">
        <v>1422</v>
      </c>
      <c r="C920" s="53" t="s">
        <v>3087</v>
      </c>
      <c r="D920" s="53" t="str">
        <f>Tabla15[[#This Row],[cedula]]&amp;Tabla15[[#This Row],[prog]]&amp;LEFT(Tabla15[[#This Row],[tipo]],3)</f>
        <v>0011401029111FIJ</v>
      </c>
      <c r="E920" s="53" t="s">
        <v>414</v>
      </c>
      <c r="F920" s="53" t="s">
        <v>8</v>
      </c>
      <c r="G920" s="53" t="str">
        <f>_xlfn.XLOOKUP(Tabla15[[#This Row],[cedula]],Tabla8[Numero Documento],Tabla8[Lugar Designado])</f>
        <v>DIRECCION GENERAL DE MUSEOS</v>
      </c>
      <c r="H920" s="53" t="s">
        <v>11</v>
      </c>
      <c r="I920" s="62" t="str">
        <f>_xlfn.XLOOKUP(Tabla15[[#This Row],[cedula]],TCARRERA[CEDULA],TCARRERA[CATEGORIA DEL SERVIDOR],"")</f>
        <v>CARRERA ADMINISTRATIVA</v>
      </c>
      <c r="J920" s="53" t="str">
        <f>_xlfn.XLOOKUP(Tabla15[[#This Row],[cargo]],Tabla612[CARGO],Tabla612[CATEGORIA DEL SERVIDOR],"FIJO")</f>
        <v>ESTATUTO SIMPLIFICADO</v>
      </c>
      <c r="K920" s="53" t="str">
        <f>IF(ISTEXT(Tabla15[[#This Row],[CARRERA]]),Tabla15[[#This Row],[CARRERA]],Tabla15[[#This Row],[STATUS]])</f>
        <v>CARRERA ADMINISTRATIVA</v>
      </c>
      <c r="L920" s="63">
        <v>11000</v>
      </c>
      <c r="M920" s="66">
        <v>0</v>
      </c>
      <c r="N920" s="63">
        <v>334.4</v>
      </c>
      <c r="O920" s="63">
        <v>315.7</v>
      </c>
      <c r="P920" s="29">
        <f>ROUND(Tabla15[[#This Row],[sbruto]]-Tabla15[[#This Row],[sneto]]-Tabla15[[#This Row],[ISR]]-Tabla15[[#This Row],[SFS]]-Tabla15[[#This Row],[AFP]],2)</f>
        <v>1539</v>
      </c>
      <c r="Q920" s="63">
        <v>8810.9</v>
      </c>
      <c r="R920" s="53" t="str">
        <f>_xlfn.XLOOKUP(Tabla15[[#This Row],[cedula]],Tabla8[Numero Documento],Tabla8[Gen])</f>
        <v>F</v>
      </c>
      <c r="S920" s="53" t="str">
        <f>_xlfn.XLOOKUP(Tabla15[[#This Row],[cedula]],Tabla8[Numero Documento],Tabla8[Lugar Designado Codigo])</f>
        <v>01.83.03.04</v>
      </c>
    </row>
    <row r="921" spans="1:19">
      <c r="A921" s="53" t="s">
        <v>3049</v>
      </c>
      <c r="B921" s="53" t="s">
        <v>1444</v>
      </c>
      <c r="C921" s="53" t="s">
        <v>3087</v>
      </c>
      <c r="D921" s="53" t="str">
        <f>Tabla15[[#This Row],[cedula]]&amp;Tabla15[[#This Row],[prog]]&amp;LEFT(Tabla15[[#This Row],[tipo]],3)</f>
        <v>0010603974611FIJ</v>
      </c>
      <c r="E921" s="53" t="s">
        <v>472</v>
      </c>
      <c r="F921" s="53" t="s">
        <v>27</v>
      </c>
      <c r="G921" s="53" t="str">
        <f>_xlfn.XLOOKUP(Tabla15[[#This Row],[cedula]],Tabla8[Numero Documento],Tabla8[Lugar Designado])</f>
        <v>DIRECCION GENERAL DE MUSEOS</v>
      </c>
      <c r="H921" s="53" t="s">
        <v>11</v>
      </c>
      <c r="I921" s="62" t="str">
        <f>_xlfn.XLOOKUP(Tabla15[[#This Row],[cedula]],TCARRERA[CEDULA],TCARRERA[CATEGORIA DEL SERVIDOR],"")</f>
        <v>CARRERA ADMINISTRATIVA</v>
      </c>
      <c r="J921" s="53" t="str">
        <f>_xlfn.XLOOKUP(Tabla15[[#This Row],[cargo]],Tabla612[CARGO],Tabla612[CATEGORIA DEL SERVIDOR],"FIJO")</f>
        <v>ESTATUTO SIMPLIFICADO</v>
      </c>
      <c r="K921" s="53" t="str">
        <f>IF(ISTEXT(Tabla15[[#This Row],[CARRERA]]),Tabla15[[#This Row],[CARRERA]],Tabla15[[#This Row],[STATUS]])</f>
        <v>CARRERA ADMINISTRATIVA</v>
      </c>
      <c r="L921" s="63">
        <v>11000</v>
      </c>
      <c r="M921" s="65">
        <v>0</v>
      </c>
      <c r="N921" s="63">
        <v>334.4</v>
      </c>
      <c r="O921" s="63">
        <v>315.7</v>
      </c>
      <c r="P921" s="29">
        <f>ROUND(Tabla15[[#This Row],[sbruto]]-Tabla15[[#This Row],[sneto]]-Tabla15[[#This Row],[ISR]]-Tabla15[[#This Row],[SFS]]-Tabla15[[#This Row],[AFP]],2)</f>
        <v>1587.45</v>
      </c>
      <c r="Q921" s="63">
        <v>8762.4500000000007</v>
      </c>
      <c r="R921" s="53" t="str">
        <f>_xlfn.XLOOKUP(Tabla15[[#This Row],[cedula]],Tabla8[Numero Documento],Tabla8[Gen])</f>
        <v>M</v>
      </c>
      <c r="S921" s="53" t="str">
        <f>_xlfn.XLOOKUP(Tabla15[[#This Row],[cedula]],Tabla8[Numero Documento],Tabla8[Lugar Designado Codigo])</f>
        <v>01.83.03.04</v>
      </c>
    </row>
    <row r="922" spans="1:19">
      <c r="A922" s="53" t="s">
        <v>3049</v>
      </c>
      <c r="B922" s="53" t="s">
        <v>1455</v>
      </c>
      <c r="C922" s="53" t="s">
        <v>3087</v>
      </c>
      <c r="D922" s="53" t="str">
        <f>Tabla15[[#This Row],[cedula]]&amp;Tabla15[[#This Row],[prog]]&amp;LEFT(Tabla15[[#This Row],[tipo]],3)</f>
        <v>0010549943811FIJ</v>
      </c>
      <c r="E922" s="53" t="s">
        <v>494</v>
      </c>
      <c r="F922" s="53" t="s">
        <v>442</v>
      </c>
      <c r="G922" s="53" t="str">
        <f>_xlfn.XLOOKUP(Tabla15[[#This Row],[cedula]],Tabla8[Numero Documento],Tabla8[Lugar Designado])</f>
        <v>DIRECCION GENERAL DE MUSEOS</v>
      </c>
      <c r="H922" s="53" t="s">
        <v>11</v>
      </c>
      <c r="I922" s="62" t="str">
        <f>_xlfn.XLOOKUP(Tabla15[[#This Row],[cedula]],TCARRERA[CEDULA],TCARRERA[CATEGORIA DEL SERVIDOR],"")</f>
        <v>CARRERA ADMINISTRATIVA</v>
      </c>
      <c r="J922" s="53" t="str">
        <f>_xlfn.XLOOKUP(Tabla15[[#This Row],[cargo]],Tabla612[CARGO],Tabla612[CATEGORIA DEL SERVIDOR],"FIJO")</f>
        <v>ESTATUTO SIMPLIFICADO</v>
      </c>
      <c r="K922" s="53" t="str">
        <f>IF(ISTEXT(Tabla15[[#This Row],[CARRERA]]),Tabla15[[#This Row],[CARRERA]],Tabla15[[#This Row],[STATUS]])</f>
        <v>CARRERA ADMINISTRATIVA</v>
      </c>
      <c r="L922" s="63">
        <v>11000</v>
      </c>
      <c r="M922" s="67">
        <v>0</v>
      </c>
      <c r="N922" s="63">
        <v>334.4</v>
      </c>
      <c r="O922" s="63">
        <v>315.7</v>
      </c>
      <c r="P922" s="29">
        <f>ROUND(Tabla15[[#This Row],[sbruto]]-Tabla15[[#This Row],[sneto]]-Tabla15[[#This Row],[ISR]]-Tabla15[[#This Row],[SFS]]-Tabla15[[#This Row],[AFP]],2)</f>
        <v>1887.45</v>
      </c>
      <c r="Q922" s="63">
        <v>8462.4500000000007</v>
      </c>
      <c r="R922" s="53" t="str">
        <f>_xlfn.XLOOKUP(Tabla15[[#This Row],[cedula]],Tabla8[Numero Documento],Tabla8[Gen])</f>
        <v>M</v>
      </c>
      <c r="S922" s="53" t="str">
        <f>_xlfn.XLOOKUP(Tabla15[[#This Row],[cedula]],Tabla8[Numero Documento],Tabla8[Lugar Designado Codigo])</f>
        <v>01.83.03.04</v>
      </c>
    </row>
    <row r="923" spans="1:19">
      <c r="A923" s="53" t="s">
        <v>3049</v>
      </c>
      <c r="B923" s="53" t="s">
        <v>1467</v>
      </c>
      <c r="C923" s="53" t="s">
        <v>3087</v>
      </c>
      <c r="D923" s="53" t="str">
        <f>Tabla15[[#This Row],[cedula]]&amp;Tabla15[[#This Row],[prog]]&amp;LEFT(Tabla15[[#This Row],[tipo]],3)</f>
        <v>0011333206811FIJ</v>
      </c>
      <c r="E923" s="53" t="s">
        <v>514</v>
      </c>
      <c r="F923" s="53" t="s">
        <v>474</v>
      </c>
      <c r="G923" s="53" t="str">
        <f>_xlfn.XLOOKUP(Tabla15[[#This Row],[cedula]],Tabla8[Numero Documento],Tabla8[Lugar Designado])</f>
        <v>DIRECCION GENERAL DE MUSEOS</v>
      </c>
      <c r="H923" s="53" t="s">
        <v>11</v>
      </c>
      <c r="I923" s="62" t="str">
        <f>_xlfn.XLOOKUP(Tabla15[[#This Row],[cedula]],TCARRERA[CEDULA],TCARRERA[CATEGORIA DEL SERVIDOR],"")</f>
        <v>CARRERA ADMINISTRATIVA</v>
      </c>
      <c r="J923" s="53" t="str">
        <f>_xlfn.XLOOKUP(Tabla15[[#This Row],[cargo]],Tabla612[CARGO],Tabla612[CATEGORIA DEL SERVIDOR],"FIJO")</f>
        <v>ESTATUTO SIMPLIFICADO</v>
      </c>
      <c r="K923" s="53" t="str">
        <f>IF(ISTEXT(Tabla15[[#This Row],[CARRERA]]),Tabla15[[#This Row],[CARRERA]],Tabla15[[#This Row],[STATUS]])</f>
        <v>CARRERA ADMINISTRATIVA</v>
      </c>
      <c r="L923" s="63">
        <v>11000</v>
      </c>
      <c r="M923" s="66">
        <v>0</v>
      </c>
      <c r="N923" s="63">
        <v>334.4</v>
      </c>
      <c r="O923" s="63">
        <v>315.7</v>
      </c>
      <c r="P923" s="29">
        <f>ROUND(Tabla15[[#This Row],[sbruto]]-Tabla15[[#This Row],[sneto]]-Tabla15[[#This Row],[ISR]]-Tabla15[[#This Row],[SFS]]-Tabla15[[#This Row],[AFP]],2)</f>
        <v>7292.67</v>
      </c>
      <c r="Q923" s="63">
        <v>3057.23</v>
      </c>
      <c r="R923" s="53" t="str">
        <f>_xlfn.XLOOKUP(Tabla15[[#This Row],[cedula]],Tabla8[Numero Documento],Tabla8[Gen])</f>
        <v>M</v>
      </c>
      <c r="S923" s="53" t="str">
        <f>_xlfn.XLOOKUP(Tabla15[[#This Row],[cedula]],Tabla8[Numero Documento],Tabla8[Lugar Designado Codigo])</f>
        <v>01.83.03.04</v>
      </c>
    </row>
    <row r="924" spans="1:19">
      <c r="A924" s="53" t="s">
        <v>3049</v>
      </c>
      <c r="B924" s="53" t="s">
        <v>2295</v>
      </c>
      <c r="C924" s="53" t="s">
        <v>3087</v>
      </c>
      <c r="D924" s="53" t="str">
        <f>Tabla15[[#This Row],[cedula]]&amp;Tabla15[[#This Row],[prog]]&amp;LEFT(Tabla15[[#This Row],[tipo]],3)</f>
        <v>0540063133811FIJ</v>
      </c>
      <c r="E924" s="53" t="s">
        <v>1285</v>
      </c>
      <c r="F924" s="53" t="s">
        <v>8</v>
      </c>
      <c r="G924" s="53" t="str">
        <f>_xlfn.XLOOKUP(Tabla15[[#This Row],[cedula]],Tabla8[Numero Documento],Tabla8[Lugar Designado])</f>
        <v>DIRECCION GENERAL DE MUSEOS</v>
      </c>
      <c r="H924" s="53" t="s">
        <v>11</v>
      </c>
      <c r="I924" s="62"/>
      <c r="J924" s="53" t="str">
        <f>_xlfn.XLOOKUP(Tabla15[[#This Row],[cargo]],Tabla612[CARGO],Tabla612[CATEGORIA DEL SERVIDOR],"FIJO")</f>
        <v>ESTATUTO SIMPLIFICADO</v>
      </c>
      <c r="K924" s="53" t="str">
        <f>IF(ISTEXT(Tabla15[[#This Row],[CARRERA]]),Tabla15[[#This Row],[CARRERA]],Tabla15[[#This Row],[STATUS]])</f>
        <v>ESTATUTO SIMPLIFICADO</v>
      </c>
      <c r="L924" s="63">
        <v>11000</v>
      </c>
      <c r="M924" s="67">
        <v>0</v>
      </c>
      <c r="N924" s="63">
        <v>334.4</v>
      </c>
      <c r="O924" s="63">
        <v>315.7</v>
      </c>
      <c r="P924" s="29">
        <f>ROUND(Tabla15[[#This Row],[sbruto]]-Tabla15[[#This Row],[sneto]]-Tabla15[[#This Row],[ISR]]-Tabla15[[#This Row],[SFS]]-Tabla15[[#This Row],[AFP]],2)</f>
        <v>25</v>
      </c>
      <c r="Q924" s="63">
        <v>10324.9</v>
      </c>
      <c r="R924" s="53" t="str">
        <f>_xlfn.XLOOKUP(Tabla15[[#This Row],[cedula]],Tabla8[Numero Documento],Tabla8[Gen])</f>
        <v>F</v>
      </c>
      <c r="S924" s="53" t="str">
        <f>_xlfn.XLOOKUP(Tabla15[[#This Row],[cedula]],Tabla8[Numero Documento],Tabla8[Lugar Designado Codigo])</f>
        <v>01.83.03.04</v>
      </c>
    </row>
    <row r="925" spans="1:19">
      <c r="A925" s="53" t="s">
        <v>3049</v>
      </c>
      <c r="B925" s="53" t="s">
        <v>2301</v>
      </c>
      <c r="C925" s="53" t="s">
        <v>3087</v>
      </c>
      <c r="D925" s="53" t="str">
        <f>Tabla15[[#This Row],[cedula]]&amp;Tabla15[[#This Row],[prog]]&amp;LEFT(Tabla15[[#This Row],[tipo]],3)</f>
        <v>0440009518011FIJ</v>
      </c>
      <c r="E925" s="53" t="s">
        <v>368</v>
      </c>
      <c r="F925" s="53" t="s">
        <v>128</v>
      </c>
      <c r="G925" s="53" t="str">
        <f>_xlfn.XLOOKUP(Tabla15[[#This Row],[cedula]],Tabla8[Numero Documento],Tabla8[Lugar Designado])</f>
        <v>DIRECCION GENERAL DE MUSEOS</v>
      </c>
      <c r="H925" s="53" t="s">
        <v>11</v>
      </c>
      <c r="I925" s="62"/>
      <c r="J925" s="53" t="str">
        <f>_xlfn.XLOOKUP(Tabla15[[#This Row],[cargo]],Tabla612[CARGO],Tabla612[CATEGORIA DEL SERVIDOR],"FIJO")</f>
        <v>ESTATUTO SIMPLIFICADO</v>
      </c>
      <c r="K925" s="53" t="str">
        <f>IF(ISTEXT(Tabla15[[#This Row],[CARRERA]]),Tabla15[[#This Row],[CARRERA]],Tabla15[[#This Row],[STATUS]])</f>
        <v>ESTATUTO SIMPLIFICADO</v>
      </c>
      <c r="L925" s="63">
        <v>11000</v>
      </c>
      <c r="M925" s="67">
        <v>0</v>
      </c>
      <c r="N925" s="63">
        <v>334.4</v>
      </c>
      <c r="O925" s="63">
        <v>315.7</v>
      </c>
      <c r="P925" s="29">
        <f>ROUND(Tabla15[[#This Row],[sbruto]]-Tabla15[[#This Row],[sneto]]-Tabla15[[#This Row],[ISR]]-Tabla15[[#This Row],[SFS]]-Tabla15[[#This Row],[AFP]],2)</f>
        <v>25</v>
      </c>
      <c r="Q925" s="63">
        <v>10324.9</v>
      </c>
      <c r="R925" s="53" t="str">
        <f>_xlfn.XLOOKUP(Tabla15[[#This Row],[cedula]],Tabla8[Numero Documento],Tabla8[Gen])</f>
        <v>M</v>
      </c>
      <c r="S925" s="53" t="str">
        <f>_xlfn.XLOOKUP(Tabla15[[#This Row],[cedula]],Tabla8[Numero Documento],Tabla8[Lugar Designado Codigo])</f>
        <v>01.83.03.04</v>
      </c>
    </row>
    <row r="926" spans="1:19">
      <c r="A926" s="53" t="s">
        <v>3049</v>
      </c>
      <c r="B926" s="53" t="s">
        <v>2311</v>
      </c>
      <c r="C926" s="53" t="s">
        <v>3087</v>
      </c>
      <c r="D926" s="53" t="str">
        <f>Tabla15[[#This Row],[cedula]]&amp;Tabla15[[#This Row],[prog]]&amp;LEFT(Tabla15[[#This Row],[tipo]],3)</f>
        <v>0850002702711FIJ</v>
      </c>
      <c r="E926" s="53" t="s">
        <v>376</v>
      </c>
      <c r="F926" s="53" t="s">
        <v>8</v>
      </c>
      <c r="G926" s="53" t="str">
        <f>_xlfn.XLOOKUP(Tabla15[[#This Row],[cedula]],Tabla8[Numero Documento],Tabla8[Lugar Designado])</f>
        <v>DIRECCION GENERAL DE MUSEOS</v>
      </c>
      <c r="H926" s="53" t="s">
        <v>11</v>
      </c>
      <c r="I926" s="62"/>
      <c r="J926" s="53" t="str">
        <f>_xlfn.XLOOKUP(Tabla15[[#This Row],[cargo]],Tabla612[CARGO],Tabla612[CATEGORIA DEL SERVIDOR],"FIJO")</f>
        <v>ESTATUTO SIMPLIFICADO</v>
      </c>
      <c r="K926" s="53" t="str">
        <f>IF(ISTEXT(Tabla15[[#This Row],[CARRERA]]),Tabla15[[#This Row],[CARRERA]],Tabla15[[#This Row],[STATUS]])</f>
        <v>ESTATUTO SIMPLIFICADO</v>
      </c>
      <c r="L926" s="63">
        <v>11000</v>
      </c>
      <c r="M926" s="65">
        <v>0</v>
      </c>
      <c r="N926" s="63">
        <v>334.4</v>
      </c>
      <c r="O926" s="63">
        <v>315.7</v>
      </c>
      <c r="P926" s="29">
        <f>ROUND(Tabla15[[#This Row],[sbruto]]-Tabla15[[#This Row],[sneto]]-Tabla15[[#This Row],[ISR]]-Tabla15[[#This Row],[SFS]]-Tabla15[[#This Row],[AFP]],2)</f>
        <v>25</v>
      </c>
      <c r="Q926" s="63">
        <v>10324.9</v>
      </c>
      <c r="R926" s="53" t="str">
        <f>_xlfn.XLOOKUP(Tabla15[[#This Row],[cedula]],Tabla8[Numero Documento],Tabla8[Gen])</f>
        <v>F</v>
      </c>
      <c r="S926" s="53" t="str">
        <f>_xlfn.XLOOKUP(Tabla15[[#This Row],[cedula]],Tabla8[Numero Documento],Tabla8[Lugar Designado Codigo])</f>
        <v>01.83.03.04</v>
      </c>
    </row>
    <row r="927" spans="1:19">
      <c r="A927" s="53" t="s">
        <v>3049</v>
      </c>
      <c r="B927" s="53" t="s">
        <v>2340</v>
      </c>
      <c r="C927" s="53" t="s">
        <v>3087</v>
      </c>
      <c r="D927" s="53" t="str">
        <f>Tabla15[[#This Row],[cedula]]&amp;Tabla15[[#This Row],[prog]]&amp;LEFT(Tabla15[[#This Row],[tipo]],3)</f>
        <v>0310099246411FIJ</v>
      </c>
      <c r="E927" s="53" t="s">
        <v>411</v>
      </c>
      <c r="F927" s="53" t="s">
        <v>128</v>
      </c>
      <c r="G927" s="53" t="str">
        <f>_xlfn.XLOOKUP(Tabla15[[#This Row],[cedula]],Tabla8[Numero Documento],Tabla8[Lugar Designado])</f>
        <v>DIRECCION GENERAL DE MUSEOS</v>
      </c>
      <c r="H927" s="53" t="s">
        <v>11</v>
      </c>
      <c r="I927" s="62"/>
      <c r="J927" s="53" t="str">
        <f>_xlfn.XLOOKUP(Tabla15[[#This Row],[cargo]],Tabla612[CARGO],Tabla612[CATEGORIA DEL SERVIDOR],"FIJO")</f>
        <v>ESTATUTO SIMPLIFICADO</v>
      </c>
      <c r="K927" s="53" t="str">
        <f>IF(ISTEXT(Tabla15[[#This Row],[CARRERA]]),Tabla15[[#This Row],[CARRERA]],Tabla15[[#This Row],[STATUS]])</f>
        <v>ESTATUTO SIMPLIFICADO</v>
      </c>
      <c r="L927" s="63">
        <v>11000</v>
      </c>
      <c r="M927" s="67">
        <v>0</v>
      </c>
      <c r="N927" s="63">
        <v>334.4</v>
      </c>
      <c r="O927" s="63">
        <v>315.7</v>
      </c>
      <c r="P927" s="29">
        <f>ROUND(Tabla15[[#This Row],[sbruto]]-Tabla15[[#This Row],[sneto]]-Tabla15[[#This Row],[ISR]]-Tabla15[[#This Row],[SFS]]-Tabla15[[#This Row],[AFP]],2)</f>
        <v>25</v>
      </c>
      <c r="Q927" s="63">
        <v>10324.9</v>
      </c>
      <c r="R927" s="53" t="str">
        <f>_xlfn.XLOOKUP(Tabla15[[#This Row],[cedula]],Tabla8[Numero Documento],Tabla8[Gen])</f>
        <v>M</v>
      </c>
      <c r="S927" s="53" t="str">
        <f>_xlfn.XLOOKUP(Tabla15[[#This Row],[cedula]],Tabla8[Numero Documento],Tabla8[Lugar Designado Codigo])</f>
        <v>01.83.03.04</v>
      </c>
    </row>
    <row r="928" spans="1:19">
      <c r="A928" s="53" t="s">
        <v>3049</v>
      </c>
      <c r="B928" s="53" t="s">
        <v>2342</v>
      </c>
      <c r="C928" s="53" t="s">
        <v>3087</v>
      </c>
      <c r="D928" s="53" t="str">
        <f>Tabla15[[#This Row],[cedula]]&amp;Tabla15[[#This Row],[prog]]&amp;LEFT(Tabla15[[#This Row],[tipo]],3)</f>
        <v>0010919791311FIJ</v>
      </c>
      <c r="E928" s="53" t="s">
        <v>412</v>
      </c>
      <c r="F928" s="53" t="s">
        <v>8</v>
      </c>
      <c r="G928" s="53" t="str">
        <f>_xlfn.XLOOKUP(Tabla15[[#This Row],[cedula]],Tabla8[Numero Documento],Tabla8[Lugar Designado])</f>
        <v>DIRECCION GENERAL DE MUSEOS</v>
      </c>
      <c r="H928" s="53" t="s">
        <v>11</v>
      </c>
      <c r="I928" s="62"/>
      <c r="J928" s="53" t="str">
        <f>_xlfn.XLOOKUP(Tabla15[[#This Row],[cargo]],Tabla612[CARGO],Tabla612[CATEGORIA DEL SERVIDOR],"FIJO")</f>
        <v>ESTATUTO SIMPLIFICADO</v>
      </c>
      <c r="K928" s="53" t="str">
        <f>IF(ISTEXT(Tabla15[[#This Row],[CARRERA]]),Tabla15[[#This Row],[CARRERA]],Tabla15[[#This Row],[STATUS]])</f>
        <v>ESTATUTO SIMPLIFICADO</v>
      </c>
      <c r="L928" s="63">
        <v>11000</v>
      </c>
      <c r="M928" s="65">
        <v>0</v>
      </c>
      <c r="N928" s="63">
        <v>334.4</v>
      </c>
      <c r="O928" s="63">
        <v>315.7</v>
      </c>
      <c r="P928" s="29">
        <f>ROUND(Tabla15[[#This Row],[sbruto]]-Tabla15[[#This Row],[sneto]]-Tabla15[[#This Row],[ISR]]-Tabla15[[#This Row],[SFS]]-Tabla15[[#This Row],[AFP]],2)</f>
        <v>3287.46</v>
      </c>
      <c r="Q928" s="63">
        <v>7062.44</v>
      </c>
      <c r="R928" s="53" t="str">
        <f>_xlfn.XLOOKUP(Tabla15[[#This Row],[cedula]],Tabla8[Numero Documento],Tabla8[Gen])</f>
        <v>F</v>
      </c>
      <c r="S928" s="53" t="str">
        <f>_xlfn.XLOOKUP(Tabla15[[#This Row],[cedula]],Tabla8[Numero Documento],Tabla8[Lugar Designado Codigo])</f>
        <v>01.83.03.04</v>
      </c>
    </row>
    <row r="929" spans="1:19">
      <c r="A929" s="53" t="s">
        <v>3049</v>
      </c>
      <c r="B929" s="53" t="s">
        <v>2347</v>
      </c>
      <c r="C929" s="53" t="s">
        <v>3087</v>
      </c>
      <c r="D929" s="53" t="str">
        <f>Tabla15[[#This Row],[cedula]]&amp;Tabla15[[#This Row],[prog]]&amp;LEFT(Tabla15[[#This Row],[tipo]],3)</f>
        <v>0220003226211FIJ</v>
      </c>
      <c r="E929" s="53" t="s">
        <v>417</v>
      </c>
      <c r="F929" s="53" t="s">
        <v>418</v>
      </c>
      <c r="G929" s="53" t="str">
        <f>_xlfn.XLOOKUP(Tabla15[[#This Row],[cedula]],Tabla8[Numero Documento],Tabla8[Lugar Designado])</f>
        <v>DIRECCION GENERAL DE MUSEOS</v>
      </c>
      <c r="H929" s="53" t="s">
        <v>11</v>
      </c>
      <c r="I929" s="62"/>
      <c r="J929" s="53" t="str">
        <f>_xlfn.XLOOKUP(Tabla15[[#This Row],[cargo]],Tabla612[CARGO],Tabla612[CATEGORIA DEL SERVIDOR],"FIJO")</f>
        <v>FIJO</v>
      </c>
      <c r="K929" s="53" t="str">
        <f>IF(ISTEXT(Tabla15[[#This Row],[CARRERA]]),Tabla15[[#This Row],[CARRERA]],Tabla15[[#This Row],[STATUS]])</f>
        <v>FIJO</v>
      </c>
      <c r="L929" s="63">
        <v>11000</v>
      </c>
      <c r="M929" s="65">
        <v>0</v>
      </c>
      <c r="N929" s="63">
        <v>334.4</v>
      </c>
      <c r="O929" s="63">
        <v>315.7</v>
      </c>
      <c r="P929" s="29">
        <f>ROUND(Tabla15[[#This Row],[sbruto]]-Tabla15[[#This Row],[sneto]]-Tabla15[[#This Row],[ISR]]-Tabla15[[#This Row],[SFS]]-Tabla15[[#This Row],[AFP]],2)</f>
        <v>1921</v>
      </c>
      <c r="Q929" s="63">
        <v>8428.9</v>
      </c>
      <c r="R929" s="53" t="str">
        <f>_xlfn.XLOOKUP(Tabla15[[#This Row],[cedula]],Tabla8[Numero Documento],Tabla8[Gen])</f>
        <v>M</v>
      </c>
      <c r="S929" s="53" t="str">
        <f>_xlfn.XLOOKUP(Tabla15[[#This Row],[cedula]],Tabla8[Numero Documento],Tabla8[Lugar Designado Codigo])</f>
        <v>01.83.03.04</v>
      </c>
    </row>
    <row r="930" spans="1:19">
      <c r="A930" s="53" t="s">
        <v>3049</v>
      </c>
      <c r="B930" s="53" t="s">
        <v>2348</v>
      </c>
      <c r="C930" s="53" t="s">
        <v>3087</v>
      </c>
      <c r="D930" s="53" t="str">
        <f>Tabla15[[#This Row],[cedula]]&amp;Tabla15[[#This Row],[prog]]&amp;LEFT(Tabla15[[#This Row],[tipo]],3)</f>
        <v>0540014339111FIJ</v>
      </c>
      <c r="E930" s="53" t="s">
        <v>1611</v>
      </c>
      <c r="F930" s="53" t="s">
        <v>27</v>
      </c>
      <c r="G930" s="53" t="str">
        <f>_xlfn.XLOOKUP(Tabla15[[#This Row],[cedula]],Tabla8[Numero Documento],Tabla8[Lugar Designado])</f>
        <v>DIRECCION GENERAL DE MUSEOS</v>
      </c>
      <c r="H930" s="53" t="s">
        <v>11</v>
      </c>
      <c r="I930" s="62"/>
      <c r="J930" s="53" t="str">
        <f>_xlfn.XLOOKUP(Tabla15[[#This Row],[cargo]],Tabla612[CARGO],Tabla612[CATEGORIA DEL SERVIDOR],"FIJO")</f>
        <v>ESTATUTO SIMPLIFICADO</v>
      </c>
      <c r="K930" s="53" t="str">
        <f>IF(ISTEXT(Tabla15[[#This Row],[CARRERA]]),Tabla15[[#This Row],[CARRERA]],Tabla15[[#This Row],[STATUS]])</f>
        <v>ESTATUTO SIMPLIFICADO</v>
      </c>
      <c r="L930" s="63">
        <v>11000</v>
      </c>
      <c r="M930" s="65">
        <v>0</v>
      </c>
      <c r="N930" s="63">
        <v>334.4</v>
      </c>
      <c r="O930" s="63">
        <v>315.7</v>
      </c>
      <c r="P930" s="29">
        <f>ROUND(Tabla15[[#This Row],[sbruto]]-Tabla15[[#This Row],[sneto]]-Tabla15[[#This Row],[ISR]]-Tabla15[[#This Row],[SFS]]-Tabla15[[#This Row],[AFP]],2)</f>
        <v>25</v>
      </c>
      <c r="Q930" s="63">
        <v>10324.9</v>
      </c>
      <c r="R930" s="53" t="str">
        <f>_xlfn.XLOOKUP(Tabla15[[#This Row],[cedula]],Tabla8[Numero Documento],Tabla8[Gen])</f>
        <v>M</v>
      </c>
      <c r="S930" s="53" t="str">
        <f>_xlfn.XLOOKUP(Tabla15[[#This Row],[cedula]],Tabla8[Numero Documento],Tabla8[Lugar Designado Codigo])</f>
        <v>01.83.03.04</v>
      </c>
    </row>
    <row r="931" spans="1:19">
      <c r="A931" s="53" t="s">
        <v>3049</v>
      </c>
      <c r="B931" s="53" t="s">
        <v>2387</v>
      </c>
      <c r="C931" s="53" t="s">
        <v>3087</v>
      </c>
      <c r="D931" s="53" t="str">
        <f>Tabla15[[#This Row],[cedula]]&amp;Tabla15[[#This Row],[prog]]&amp;LEFT(Tabla15[[#This Row],[tipo]],3)</f>
        <v>0011892900911FIJ</v>
      </c>
      <c r="E931" s="53" t="s">
        <v>450</v>
      </c>
      <c r="F931" s="53" t="s">
        <v>210</v>
      </c>
      <c r="G931" s="53" t="str">
        <f>_xlfn.XLOOKUP(Tabla15[[#This Row],[cedula]],Tabla8[Numero Documento],Tabla8[Lugar Designado])</f>
        <v>DIRECCION GENERAL DE MUSEOS</v>
      </c>
      <c r="H931" s="53" t="s">
        <v>11</v>
      </c>
      <c r="I931" s="62"/>
      <c r="J931" s="53" t="str">
        <f>_xlfn.XLOOKUP(Tabla15[[#This Row],[cargo]],Tabla612[CARGO],Tabla612[CATEGORIA DEL SERVIDOR],"FIJO")</f>
        <v>FIJO</v>
      </c>
      <c r="K931" s="53" t="str">
        <f>IF(ISTEXT(Tabla15[[#This Row],[CARRERA]]),Tabla15[[#This Row],[CARRERA]],Tabla15[[#This Row],[STATUS]])</f>
        <v>FIJO</v>
      </c>
      <c r="L931" s="63">
        <v>11000</v>
      </c>
      <c r="M931" s="67">
        <v>0</v>
      </c>
      <c r="N931" s="63">
        <v>334.4</v>
      </c>
      <c r="O931" s="63">
        <v>315.7</v>
      </c>
      <c r="P931" s="29">
        <f>ROUND(Tabla15[[#This Row],[sbruto]]-Tabla15[[#This Row],[sneto]]-Tabla15[[#This Row],[ISR]]-Tabla15[[#This Row],[SFS]]-Tabla15[[#This Row],[AFP]],2)</f>
        <v>8195.2000000000007</v>
      </c>
      <c r="Q931" s="63">
        <v>2154.6999999999998</v>
      </c>
      <c r="R931" s="53" t="str">
        <f>_xlfn.XLOOKUP(Tabla15[[#This Row],[cedula]],Tabla8[Numero Documento],Tabla8[Gen])</f>
        <v>F</v>
      </c>
      <c r="S931" s="53" t="str">
        <f>_xlfn.XLOOKUP(Tabla15[[#This Row],[cedula]],Tabla8[Numero Documento],Tabla8[Lugar Designado Codigo])</f>
        <v>01.83.03.04</v>
      </c>
    </row>
    <row r="932" spans="1:19">
      <c r="A932" s="53" t="s">
        <v>3049</v>
      </c>
      <c r="B932" s="53" t="s">
        <v>2399</v>
      </c>
      <c r="C932" s="53" t="s">
        <v>3087</v>
      </c>
      <c r="D932" s="53" t="str">
        <f>Tabla15[[#This Row],[cedula]]&amp;Tabla15[[#This Row],[prog]]&amp;LEFT(Tabla15[[#This Row],[tipo]],3)</f>
        <v>0310389087111FIJ</v>
      </c>
      <c r="E932" s="53" t="s">
        <v>461</v>
      </c>
      <c r="F932" s="53" t="s">
        <v>95</v>
      </c>
      <c r="G932" s="53" t="str">
        <f>_xlfn.XLOOKUP(Tabla15[[#This Row],[cedula]],Tabla8[Numero Documento],Tabla8[Lugar Designado])</f>
        <v>DIRECCION GENERAL DE MUSEOS</v>
      </c>
      <c r="H932" s="53" t="s">
        <v>11</v>
      </c>
      <c r="I932" s="62"/>
      <c r="J932" s="53" t="str">
        <f>_xlfn.XLOOKUP(Tabla15[[#This Row],[cargo]],Tabla612[CARGO],Tabla612[CATEGORIA DEL SERVIDOR],"FIJO")</f>
        <v>ESTATUTO SIMPLIFICADO</v>
      </c>
      <c r="K932" s="53" t="str">
        <f>IF(ISTEXT(Tabla15[[#This Row],[CARRERA]]),Tabla15[[#This Row],[CARRERA]],Tabla15[[#This Row],[STATUS]])</f>
        <v>ESTATUTO SIMPLIFICADO</v>
      </c>
      <c r="L932" s="63">
        <v>11000</v>
      </c>
      <c r="M932" s="67">
        <v>0</v>
      </c>
      <c r="N932" s="63">
        <v>334.4</v>
      </c>
      <c r="O932" s="63">
        <v>315.7</v>
      </c>
      <c r="P932" s="29">
        <f>ROUND(Tabla15[[#This Row],[sbruto]]-Tabla15[[#This Row],[sneto]]-Tabla15[[#This Row],[ISR]]-Tabla15[[#This Row],[SFS]]-Tabla15[[#This Row],[AFP]],2)</f>
        <v>25</v>
      </c>
      <c r="Q932" s="63">
        <v>10324.9</v>
      </c>
      <c r="R932" s="53" t="str">
        <f>_xlfn.XLOOKUP(Tabla15[[#This Row],[cedula]],Tabla8[Numero Documento],Tabla8[Gen])</f>
        <v>M</v>
      </c>
      <c r="S932" s="53" t="str">
        <f>_xlfn.XLOOKUP(Tabla15[[#This Row],[cedula]],Tabla8[Numero Documento],Tabla8[Lugar Designado Codigo])</f>
        <v>01.83.03.04</v>
      </c>
    </row>
    <row r="933" spans="1:19">
      <c r="A933" s="53" t="s">
        <v>3049</v>
      </c>
      <c r="B933" s="53" t="s">
        <v>2408</v>
      </c>
      <c r="C933" s="53" t="s">
        <v>3087</v>
      </c>
      <c r="D933" s="53" t="str">
        <f>Tabla15[[#This Row],[cedula]]&amp;Tabla15[[#This Row],[prog]]&amp;LEFT(Tabla15[[#This Row],[tipo]],3)</f>
        <v>0370045994811FIJ</v>
      </c>
      <c r="E933" s="53" t="s">
        <v>467</v>
      </c>
      <c r="F933" s="53" t="s">
        <v>210</v>
      </c>
      <c r="G933" s="53" t="str">
        <f>_xlfn.XLOOKUP(Tabla15[[#This Row],[cedula]],Tabla8[Numero Documento],Tabla8[Lugar Designado])</f>
        <v>DIRECCION GENERAL DE MUSEOS</v>
      </c>
      <c r="H933" s="53" t="s">
        <v>11</v>
      </c>
      <c r="I933" s="62"/>
      <c r="J933" s="53" t="str">
        <f>_xlfn.XLOOKUP(Tabla15[[#This Row],[cargo]],Tabla612[CARGO],Tabla612[CATEGORIA DEL SERVIDOR],"FIJO")</f>
        <v>FIJO</v>
      </c>
      <c r="K933" s="53" t="str">
        <f>IF(ISTEXT(Tabla15[[#This Row],[CARRERA]]),Tabla15[[#This Row],[CARRERA]],Tabla15[[#This Row],[STATUS]])</f>
        <v>FIJO</v>
      </c>
      <c r="L933" s="63">
        <v>11000</v>
      </c>
      <c r="M933" s="65">
        <v>0</v>
      </c>
      <c r="N933" s="63">
        <v>334.4</v>
      </c>
      <c r="O933" s="63">
        <v>315.7</v>
      </c>
      <c r="P933" s="29">
        <f>ROUND(Tabla15[[#This Row],[sbruto]]-Tabla15[[#This Row],[sneto]]-Tabla15[[#This Row],[ISR]]-Tabla15[[#This Row],[SFS]]-Tabla15[[#This Row],[AFP]],2)</f>
        <v>25</v>
      </c>
      <c r="Q933" s="63">
        <v>10324.9</v>
      </c>
      <c r="R933" s="53" t="str">
        <f>_xlfn.XLOOKUP(Tabla15[[#This Row],[cedula]],Tabla8[Numero Documento],Tabla8[Gen])</f>
        <v>F</v>
      </c>
      <c r="S933" s="53" t="str">
        <f>_xlfn.XLOOKUP(Tabla15[[#This Row],[cedula]],Tabla8[Numero Documento],Tabla8[Lugar Designado Codigo])</f>
        <v>01.83.03.04</v>
      </c>
    </row>
    <row r="934" spans="1:19">
      <c r="A934" s="53" t="s">
        <v>3049</v>
      </c>
      <c r="B934" s="53" t="s">
        <v>2414</v>
      </c>
      <c r="C934" s="53" t="s">
        <v>3087</v>
      </c>
      <c r="D934" s="53" t="str">
        <f>Tabla15[[#This Row],[cedula]]&amp;Tabla15[[#This Row],[prog]]&amp;LEFT(Tabla15[[#This Row],[tipo]],3)</f>
        <v>0350018796211FIJ</v>
      </c>
      <c r="E934" s="53" t="s">
        <v>471</v>
      </c>
      <c r="F934" s="53" t="s">
        <v>128</v>
      </c>
      <c r="G934" s="53" t="str">
        <f>_xlfn.XLOOKUP(Tabla15[[#This Row],[cedula]],Tabla8[Numero Documento],Tabla8[Lugar Designado])</f>
        <v>DIRECCION GENERAL DE MUSEOS</v>
      </c>
      <c r="H934" s="53" t="s">
        <v>11</v>
      </c>
      <c r="I934" s="62"/>
      <c r="J934" s="53" t="str">
        <f>_xlfn.XLOOKUP(Tabla15[[#This Row],[cargo]],Tabla612[CARGO],Tabla612[CATEGORIA DEL SERVIDOR],"FIJO")</f>
        <v>ESTATUTO SIMPLIFICADO</v>
      </c>
      <c r="K934" s="53" t="str">
        <f>IF(ISTEXT(Tabla15[[#This Row],[CARRERA]]),Tabla15[[#This Row],[CARRERA]],Tabla15[[#This Row],[STATUS]])</f>
        <v>ESTATUTO SIMPLIFICADO</v>
      </c>
      <c r="L934" s="63">
        <v>11000</v>
      </c>
      <c r="M934" s="67">
        <v>0</v>
      </c>
      <c r="N934" s="63">
        <v>334.4</v>
      </c>
      <c r="O934" s="63">
        <v>315.7</v>
      </c>
      <c r="P934" s="29">
        <f>ROUND(Tabla15[[#This Row],[sbruto]]-Tabla15[[#This Row],[sneto]]-Tabla15[[#This Row],[ISR]]-Tabla15[[#This Row],[SFS]]-Tabla15[[#This Row],[AFP]],2)</f>
        <v>25</v>
      </c>
      <c r="Q934" s="63">
        <v>10324.9</v>
      </c>
      <c r="R934" s="53" t="str">
        <f>_xlfn.XLOOKUP(Tabla15[[#This Row],[cedula]],Tabla8[Numero Documento],Tabla8[Gen])</f>
        <v>M</v>
      </c>
      <c r="S934" s="53" t="str">
        <f>_xlfn.XLOOKUP(Tabla15[[#This Row],[cedula]],Tabla8[Numero Documento],Tabla8[Lugar Designado Codigo])</f>
        <v>01.83.03.04</v>
      </c>
    </row>
    <row r="935" spans="1:19">
      <c r="A935" s="53" t="s">
        <v>3049</v>
      </c>
      <c r="B935" s="53" t="s">
        <v>2422</v>
      </c>
      <c r="C935" s="53" t="s">
        <v>3087</v>
      </c>
      <c r="D935" s="53" t="str">
        <f>Tabla15[[#This Row],[cedula]]&amp;Tabla15[[#This Row],[prog]]&amp;LEFT(Tabla15[[#This Row],[tipo]],3)</f>
        <v>0010759076211FIJ</v>
      </c>
      <c r="E935" s="53" t="s">
        <v>479</v>
      </c>
      <c r="F935" s="53" t="s">
        <v>444</v>
      </c>
      <c r="G935" s="53" t="str">
        <f>_xlfn.XLOOKUP(Tabla15[[#This Row],[cedula]],Tabla8[Numero Documento],Tabla8[Lugar Designado])</f>
        <v>DIRECCION GENERAL DE MUSEOS</v>
      </c>
      <c r="H935" s="53" t="s">
        <v>11</v>
      </c>
      <c r="I935" s="62"/>
      <c r="J935" s="53" t="str">
        <f>_xlfn.XLOOKUP(Tabla15[[#This Row],[cargo]],Tabla612[CARGO],Tabla612[CATEGORIA DEL SERVIDOR],"FIJO")</f>
        <v>FIJO</v>
      </c>
      <c r="K935" s="53" t="str">
        <f>IF(ISTEXT(Tabla15[[#This Row],[CARRERA]]),Tabla15[[#This Row],[CARRERA]],Tabla15[[#This Row],[STATUS]])</f>
        <v>FIJO</v>
      </c>
      <c r="L935" s="63">
        <v>11000</v>
      </c>
      <c r="M935" s="67">
        <v>0</v>
      </c>
      <c r="N935" s="63">
        <v>334.4</v>
      </c>
      <c r="O935" s="63">
        <v>315.7</v>
      </c>
      <c r="P935" s="29">
        <f>ROUND(Tabla15[[#This Row],[sbruto]]-Tabla15[[#This Row],[sneto]]-Tabla15[[#This Row],[ISR]]-Tabla15[[#This Row],[SFS]]-Tabla15[[#This Row],[AFP]],2)</f>
        <v>75</v>
      </c>
      <c r="Q935" s="63">
        <v>10274.9</v>
      </c>
      <c r="R935" s="53" t="str">
        <f>_xlfn.XLOOKUP(Tabla15[[#This Row],[cedula]],Tabla8[Numero Documento],Tabla8[Gen])</f>
        <v>M</v>
      </c>
      <c r="S935" s="53" t="str">
        <f>_xlfn.XLOOKUP(Tabla15[[#This Row],[cedula]],Tabla8[Numero Documento],Tabla8[Lugar Designado Codigo])</f>
        <v>01.83.03.04</v>
      </c>
    </row>
    <row r="936" spans="1:19">
      <c r="A936" s="53" t="s">
        <v>3049</v>
      </c>
      <c r="B936" s="53" t="s">
        <v>2426</v>
      </c>
      <c r="C936" s="53" t="s">
        <v>3087</v>
      </c>
      <c r="D936" s="53" t="str">
        <f>Tabla15[[#This Row],[cedula]]&amp;Tabla15[[#This Row],[prog]]&amp;LEFT(Tabla15[[#This Row],[tipo]],3)</f>
        <v>0010944077611FIJ</v>
      </c>
      <c r="E936" s="53" t="s">
        <v>1204</v>
      </c>
      <c r="F936" s="53" t="s">
        <v>442</v>
      </c>
      <c r="G936" s="53" t="str">
        <f>_xlfn.XLOOKUP(Tabla15[[#This Row],[cedula]],Tabla8[Numero Documento],Tabla8[Lugar Designado])</f>
        <v>DIRECCION GENERAL DE MUSEOS</v>
      </c>
      <c r="H936" s="53" t="s">
        <v>11</v>
      </c>
      <c r="I936" s="62"/>
      <c r="J936" s="53" t="str">
        <f>_xlfn.XLOOKUP(Tabla15[[#This Row],[cargo]],Tabla612[CARGO],Tabla612[CATEGORIA DEL SERVIDOR],"FIJO")</f>
        <v>ESTATUTO SIMPLIFICADO</v>
      </c>
      <c r="K936" s="53" t="str">
        <f>IF(ISTEXT(Tabla15[[#This Row],[CARRERA]]),Tabla15[[#This Row],[CARRERA]],Tabla15[[#This Row],[STATUS]])</f>
        <v>ESTATUTO SIMPLIFICADO</v>
      </c>
      <c r="L936" s="63">
        <v>11000</v>
      </c>
      <c r="M936" s="67">
        <v>0</v>
      </c>
      <c r="N936" s="63">
        <v>334.4</v>
      </c>
      <c r="O936" s="63">
        <v>315.7</v>
      </c>
      <c r="P936" s="29">
        <f>ROUND(Tabla15[[#This Row],[sbruto]]-Tabla15[[#This Row],[sneto]]-Tabla15[[#This Row],[ISR]]-Tabla15[[#This Row],[SFS]]-Tabla15[[#This Row],[AFP]],2)</f>
        <v>25</v>
      </c>
      <c r="Q936" s="63">
        <v>10324.9</v>
      </c>
      <c r="R936" s="53" t="str">
        <f>_xlfn.XLOOKUP(Tabla15[[#This Row],[cedula]],Tabla8[Numero Documento],Tabla8[Gen])</f>
        <v>M</v>
      </c>
      <c r="S936" s="53" t="str">
        <f>_xlfn.XLOOKUP(Tabla15[[#This Row],[cedula]],Tabla8[Numero Documento],Tabla8[Lugar Designado Codigo])</f>
        <v>01.83.03.04</v>
      </c>
    </row>
    <row r="937" spans="1:19">
      <c r="A937" s="53" t="s">
        <v>3049</v>
      </c>
      <c r="B937" s="53" t="s">
        <v>2429</v>
      </c>
      <c r="C937" s="53" t="s">
        <v>3087</v>
      </c>
      <c r="D937" s="53" t="str">
        <f>Tabla15[[#This Row],[cedula]]&amp;Tabla15[[#This Row],[prog]]&amp;LEFT(Tabla15[[#This Row],[tipo]],3)</f>
        <v>0310384600611FIJ</v>
      </c>
      <c r="E937" s="53" t="s">
        <v>488</v>
      </c>
      <c r="F937" s="53" t="s">
        <v>128</v>
      </c>
      <c r="G937" s="53" t="str">
        <f>_xlfn.XLOOKUP(Tabla15[[#This Row],[cedula]],Tabla8[Numero Documento],Tabla8[Lugar Designado])</f>
        <v>DIRECCION GENERAL DE MUSEOS</v>
      </c>
      <c r="H937" s="53" t="s">
        <v>11</v>
      </c>
      <c r="I937" s="62"/>
      <c r="J937" s="53" t="str">
        <f>_xlfn.XLOOKUP(Tabla15[[#This Row],[cargo]],Tabla612[CARGO],Tabla612[CATEGORIA DEL SERVIDOR],"FIJO")</f>
        <v>ESTATUTO SIMPLIFICADO</v>
      </c>
      <c r="K937" s="53" t="str">
        <f>IF(ISTEXT(Tabla15[[#This Row],[CARRERA]]),Tabla15[[#This Row],[CARRERA]],Tabla15[[#This Row],[STATUS]])</f>
        <v>ESTATUTO SIMPLIFICADO</v>
      </c>
      <c r="L937" s="63">
        <v>11000</v>
      </c>
      <c r="M937" s="65">
        <v>0</v>
      </c>
      <c r="N937" s="63">
        <v>334.4</v>
      </c>
      <c r="O937" s="63">
        <v>315.7</v>
      </c>
      <c r="P937" s="29">
        <f>ROUND(Tabla15[[#This Row],[sbruto]]-Tabla15[[#This Row],[sneto]]-Tabla15[[#This Row],[ISR]]-Tabla15[[#This Row],[SFS]]-Tabla15[[#This Row],[AFP]],2)</f>
        <v>25</v>
      </c>
      <c r="Q937" s="63">
        <v>10324.9</v>
      </c>
      <c r="R937" s="53" t="str">
        <f>_xlfn.XLOOKUP(Tabla15[[#This Row],[cedula]],Tabla8[Numero Documento],Tabla8[Gen])</f>
        <v>M</v>
      </c>
      <c r="S937" s="53" t="str">
        <f>_xlfn.XLOOKUP(Tabla15[[#This Row],[cedula]],Tabla8[Numero Documento],Tabla8[Lugar Designado Codigo])</f>
        <v>01.83.03.04</v>
      </c>
    </row>
    <row r="938" spans="1:19">
      <c r="A938" s="53" t="s">
        <v>3049</v>
      </c>
      <c r="B938" s="53" t="s">
        <v>2436</v>
      </c>
      <c r="C938" s="53" t="s">
        <v>3087</v>
      </c>
      <c r="D938" s="53" t="str">
        <f>Tabla15[[#This Row],[cedula]]&amp;Tabla15[[#This Row],[prog]]&amp;LEFT(Tabla15[[#This Row],[tipo]],3)</f>
        <v>0010696293911FIJ</v>
      </c>
      <c r="E938" s="53" t="s">
        <v>496</v>
      </c>
      <c r="F938" s="53" t="s">
        <v>210</v>
      </c>
      <c r="G938" s="53" t="str">
        <f>_xlfn.XLOOKUP(Tabla15[[#This Row],[cedula]],Tabla8[Numero Documento],Tabla8[Lugar Designado])</f>
        <v>DIRECCION GENERAL DE MUSEOS</v>
      </c>
      <c r="H938" s="53" t="s">
        <v>11</v>
      </c>
      <c r="I938" s="62"/>
      <c r="J938" s="53" t="str">
        <f>_xlfn.XLOOKUP(Tabla15[[#This Row],[cargo]],Tabla612[CARGO],Tabla612[CATEGORIA DEL SERVIDOR],"FIJO")</f>
        <v>FIJO</v>
      </c>
      <c r="K938" s="53" t="str">
        <f>IF(ISTEXT(Tabla15[[#This Row],[CARRERA]]),Tabla15[[#This Row],[CARRERA]],Tabla15[[#This Row],[STATUS]])</f>
        <v>FIJO</v>
      </c>
      <c r="L938" s="63">
        <v>11000</v>
      </c>
      <c r="M938" s="65">
        <v>0</v>
      </c>
      <c r="N938" s="63">
        <v>334.4</v>
      </c>
      <c r="O938" s="63">
        <v>315.7</v>
      </c>
      <c r="P938" s="29">
        <f>ROUND(Tabla15[[#This Row],[sbruto]]-Tabla15[[#This Row],[sneto]]-Tabla15[[#This Row],[ISR]]-Tabla15[[#This Row],[SFS]]-Tabla15[[#This Row],[AFP]],2)</f>
        <v>25</v>
      </c>
      <c r="Q938" s="63">
        <v>10324.9</v>
      </c>
      <c r="R938" s="53" t="str">
        <f>_xlfn.XLOOKUP(Tabla15[[#This Row],[cedula]],Tabla8[Numero Documento],Tabla8[Gen])</f>
        <v>M</v>
      </c>
      <c r="S938" s="53" t="str">
        <f>_xlfn.XLOOKUP(Tabla15[[#This Row],[cedula]],Tabla8[Numero Documento],Tabla8[Lugar Designado Codigo])</f>
        <v>01.83.03.04</v>
      </c>
    </row>
    <row r="939" spans="1:19">
      <c r="A939" s="53" t="s">
        <v>3049</v>
      </c>
      <c r="B939" s="53" t="s">
        <v>2446</v>
      </c>
      <c r="C939" s="53" t="s">
        <v>3087</v>
      </c>
      <c r="D939" s="53" t="str">
        <f>Tabla15[[#This Row],[cedula]]&amp;Tabla15[[#This Row],[prog]]&amp;LEFT(Tabla15[[#This Row],[tipo]],3)</f>
        <v>0310409203011FIJ</v>
      </c>
      <c r="E939" s="53" t="s">
        <v>508</v>
      </c>
      <c r="F939" s="53" t="s">
        <v>8</v>
      </c>
      <c r="G939" s="53" t="str">
        <f>_xlfn.XLOOKUP(Tabla15[[#This Row],[cedula]],Tabla8[Numero Documento],Tabla8[Lugar Designado])</f>
        <v>DIRECCION GENERAL DE MUSEOS</v>
      </c>
      <c r="H939" s="53" t="s">
        <v>11</v>
      </c>
      <c r="I939" s="62"/>
      <c r="J939" s="53" t="str">
        <f>_xlfn.XLOOKUP(Tabla15[[#This Row],[cargo]],Tabla612[CARGO],Tabla612[CATEGORIA DEL SERVIDOR],"FIJO")</f>
        <v>ESTATUTO SIMPLIFICADO</v>
      </c>
      <c r="K939" s="53" t="str">
        <f>IF(ISTEXT(Tabla15[[#This Row],[CARRERA]]),Tabla15[[#This Row],[CARRERA]],Tabla15[[#This Row],[STATUS]])</f>
        <v>ESTATUTO SIMPLIFICADO</v>
      </c>
      <c r="L939" s="63">
        <v>11000</v>
      </c>
      <c r="M939" s="67">
        <v>0</v>
      </c>
      <c r="N939" s="63">
        <v>334.4</v>
      </c>
      <c r="O939" s="63">
        <v>315.7</v>
      </c>
      <c r="P939" s="29">
        <f>ROUND(Tabla15[[#This Row],[sbruto]]-Tabla15[[#This Row],[sneto]]-Tabla15[[#This Row],[ISR]]-Tabla15[[#This Row],[SFS]]-Tabla15[[#This Row],[AFP]],2)</f>
        <v>25</v>
      </c>
      <c r="Q939" s="63">
        <v>10324.9</v>
      </c>
      <c r="R939" s="53" t="str">
        <f>_xlfn.XLOOKUP(Tabla15[[#This Row],[cedula]],Tabla8[Numero Documento],Tabla8[Gen])</f>
        <v>F</v>
      </c>
      <c r="S939" s="53" t="str">
        <f>_xlfn.XLOOKUP(Tabla15[[#This Row],[cedula]],Tabla8[Numero Documento],Tabla8[Lugar Designado Codigo])</f>
        <v>01.83.03.04</v>
      </c>
    </row>
    <row r="940" spans="1:19">
      <c r="A940" s="53" t="s">
        <v>3049</v>
      </c>
      <c r="B940" s="53" t="s">
        <v>2460</v>
      </c>
      <c r="C940" s="53" t="s">
        <v>3087</v>
      </c>
      <c r="D940" s="53" t="str">
        <f>Tabla15[[#This Row],[cedula]]&amp;Tabla15[[#This Row],[prog]]&amp;LEFT(Tabla15[[#This Row],[tipo]],3)</f>
        <v>0440007386411FIJ</v>
      </c>
      <c r="E940" s="53" t="s">
        <v>527</v>
      </c>
      <c r="F940" s="53" t="s">
        <v>8</v>
      </c>
      <c r="G940" s="53" t="str">
        <f>_xlfn.XLOOKUP(Tabla15[[#This Row],[cedula]],Tabla8[Numero Documento],Tabla8[Lugar Designado])</f>
        <v>DIRECCION GENERAL DE MUSEOS</v>
      </c>
      <c r="H940" s="53" t="s">
        <v>11</v>
      </c>
      <c r="I940" s="62"/>
      <c r="J940" s="53" t="str">
        <f>_xlfn.XLOOKUP(Tabla15[[#This Row],[cargo]],Tabla612[CARGO],Tabla612[CATEGORIA DEL SERVIDOR],"FIJO")</f>
        <v>ESTATUTO SIMPLIFICADO</v>
      </c>
      <c r="K940" s="53" t="str">
        <f>IF(ISTEXT(Tabla15[[#This Row],[CARRERA]]),Tabla15[[#This Row],[CARRERA]],Tabla15[[#This Row],[STATUS]])</f>
        <v>ESTATUTO SIMPLIFICADO</v>
      </c>
      <c r="L940" s="63">
        <v>11000</v>
      </c>
      <c r="M940" s="65">
        <v>0</v>
      </c>
      <c r="N940" s="63">
        <v>334.4</v>
      </c>
      <c r="O940" s="63">
        <v>315.7</v>
      </c>
      <c r="P940" s="29">
        <f>ROUND(Tabla15[[#This Row],[sbruto]]-Tabla15[[#This Row],[sneto]]-Tabla15[[#This Row],[ISR]]-Tabla15[[#This Row],[SFS]]-Tabla15[[#This Row],[AFP]],2)</f>
        <v>75</v>
      </c>
      <c r="Q940" s="63">
        <v>10274.9</v>
      </c>
      <c r="R940" s="53" t="str">
        <f>_xlfn.XLOOKUP(Tabla15[[#This Row],[cedula]],Tabla8[Numero Documento],Tabla8[Gen])</f>
        <v>M</v>
      </c>
      <c r="S940" s="53" t="str">
        <f>_xlfn.XLOOKUP(Tabla15[[#This Row],[cedula]],Tabla8[Numero Documento],Tabla8[Lugar Designado Codigo])</f>
        <v>01.83.03.04</v>
      </c>
    </row>
    <row r="941" spans="1:19">
      <c r="A941" s="53" t="s">
        <v>3049</v>
      </c>
      <c r="B941" s="53" t="s">
        <v>2475</v>
      </c>
      <c r="C941" s="53" t="s">
        <v>3087</v>
      </c>
      <c r="D941" s="53" t="str">
        <f>Tabla15[[#This Row],[cedula]]&amp;Tabla15[[#This Row],[prog]]&amp;LEFT(Tabla15[[#This Row],[tipo]],3)</f>
        <v>0050010561411FIJ</v>
      </c>
      <c r="E941" s="53" t="s">
        <v>538</v>
      </c>
      <c r="F941" s="53" t="s">
        <v>539</v>
      </c>
      <c r="G941" s="53" t="str">
        <f>_xlfn.XLOOKUP(Tabla15[[#This Row],[cedula]],Tabla8[Numero Documento],Tabla8[Lugar Designado])</f>
        <v>DIRECCION GENERAL DE MUSEOS</v>
      </c>
      <c r="H941" s="53" t="s">
        <v>11</v>
      </c>
      <c r="I941" s="62"/>
      <c r="J941" s="53" t="str">
        <f>_xlfn.XLOOKUP(Tabla15[[#This Row],[cargo]],Tabla612[CARGO],Tabla612[CATEGORIA DEL SERVIDOR],"FIJO")</f>
        <v>FIJO</v>
      </c>
      <c r="K941" s="53" t="str">
        <f>IF(ISTEXT(Tabla15[[#This Row],[CARRERA]]),Tabla15[[#This Row],[CARRERA]],Tabla15[[#This Row],[STATUS]])</f>
        <v>FIJO</v>
      </c>
      <c r="L941" s="63">
        <v>11000</v>
      </c>
      <c r="M941" s="67">
        <v>0</v>
      </c>
      <c r="N941" s="63">
        <v>334.4</v>
      </c>
      <c r="O941" s="63">
        <v>315.7</v>
      </c>
      <c r="P941" s="29">
        <f>ROUND(Tabla15[[#This Row],[sbruto]]-Tabla15[[#This Row],[sneto]]-Tabla15[[#This Row],[ISR]]-Tabla15[[#This Row],[SFS]]-Tabla15[[#This Row],[AFP]],2)</f>
        <v>125</v>
      </c>
      <c r="Q941" s="63">
        <v>10224.9</v>
      </c>
      <c r="R941" s="53" t="str">
        <f>_xlfn.XLOOKUP(Tabla15[[#This Row],[cedula]],Tabla8[Numero Documento],Tabla8[Gen])</f>
        <v>M</v>
      </c>
      <c r="S941" s="53" t="str">
        <f>_xlfn.XLOOKUP(Tabla15[[#This Row],[cedula]],Tabla8[Numero Documento],Tabla8[Lugar Designado Codigo])</f>
        <v>01.83.03.04</v>
      </c>
    </row>
    <row r="942" spans="1:19">
      <c r="A942" s="53" t="s">
        <v>3049</v>
      </c>
      <c r="B942" s="53" t="s">
        <v>2479</v>
      </c>
      <c r="C942" s="53" t="s">
        <v>3087</v>
      </c>
      <c r="D942" s="53" t="str">
        <f>Tabla15[[#This Row],[cedula]]&amp;Tabla15[[#This Row],[prog]]&amp;LEFT(Tabla15[[#This Row],[tipo]],3)</f>
        <v>0850000906611FIJ</v>
      </c>
      <c r="E942" s="53" t="s">
        <v>544</v>
      </c>
      <c r="F942" s="53" t="s">
        <v>128</v>
      </c>
      <c r="G942" s="53" t="str">
        <f>_xlfn.XLOOKUP(Tabla15[[#This Row],[cedula]],Tabla8[Numero Documento],Tabla8[Lugar Designado])</f>
        <v>DIRECCION GENERAL DE MUSEOS</v>
      </c>
      <c r="H942" s="53" t="s">
        <v>11</v>
      </c>
      <c r="I942" s="62"/>
      <c r="J942" s="53" t="str">
        <f>_xlfn.XLOOKUP(Tabla15[[#This Row],[cargo]],Tabla612[CARGO],Tabla612[CATEGORIA DEL SERVIDOR],"FIJO")</f>
        <v>ESTATUTO SIMPLIFICADO</v>
      </c>
      <c r="K942" s="53" t="str">
        <f>IF(ISTEXT(Tabla15[[#This Row],[CARRERA]]),Tabla15[[#This Row],[CARRERA]],Tabla15[[#This Row],[STATUS]])</f>
        <v>ESTATUTO SIMPLIFICADO</v>
      </c>
      <c r="L942" s="63">
        <v>11000</v>
      </c>
      <c r="M942" s="66">
        <v>0</v>
      </c>
      <c r="N942" s="63">
        <v>334.4</v>
      </c>
      <c r="O942" s="63">
        <v>315.7</v>
      </c>
      <c r="P942" s="29">
        <f>ROUND(Tabla15[[#This Row],[sbruto]]-Tabla15[[#This Row],[sneto]]-Tabla15[[#This Row],[ISR]]-Tabla15[[#This Row],[SFS]]-Tabla15[[#This Row],[AFP]],2)</f>
        <v>25</v>
      </c>
      <c r="Q942" s="63">
        <v>10324.9</v>
      </c>
      <c r="R942" s="53" t="str">
        <f>_xlfn.XLOOKUP(Tabla15[[#This Row],[cedula]],Tabla8[Numero Documento],Tabla8[Gen])</f>
        <v>M</v>
      </c>
      <c r="S942" s="53" t="str">
        <f>_xlfn.XLOOKUP(Tabla15[[#This Row],[cedula]],Tabla8[Numero Documento],Tabla8[Lugar Designado Codigo])</f>
        <v>01.83.03.04</v>
      </c>
    </row>
    <row r="943" spans="1:19">
      <c r="A943" s="53" t="s">
        <v>3049</v>
      </c>
      <c r="B943" s="53" t="s">
        <v>2510</v>
      </c>
      <c r="C943" s="53" t="s">
        <v>3087</v>
      </c>
      <c r="D943" s="53" t="str">
        <f>Tabla15[[#This Row],[cedula]]&amp;Tabla15[[#This Row],[prog]]&amp;LEFT(Tabla15[[#This Row],[tipo]],3)</f>
        <v>0490028541411FIJ</v>
      </c>
      <c r="E943" s="53" t="s">
        <v>568</v>
      </c>
      <c r="F943" s="53" t="s">
        <v>128</v>
      </c>
      <c r="G943" s="53" t="str">
        <f>_xlfn.XLOOKUP(Tabla15[[#This Row],[cedula]],Tabla8[Numero Documento],Tabla8[Lugar Designado])</f>
        <v>DIRECCION GENERAL DE MUSEOS</v>
      </c>
      <c r="H943" s="53" t="s">
        <v>11</v>
      </c>
      <c r="I943" s="62"/>
      <c r="J943" s="53" t="str">
        <f>_xlfn.XLOOKUP(Tabla15[[#This Row],[cargo]],Tabla612[CARGO],Tabla612[CATEGORIA DEL SERVIDOR],"FIJO")</f>
        <v>ESTATUTO SIMPLIFICADO</v>
      </c>
      <c r="K943" s="53" t="str">
        <f>IF(ISTEXT(Tabla15[[#This Row],[CARRERA]]),Tabla15[[#This Row],[CARRERA]],Tabla15[[#This Row],[STATUS]])</f>
        <v>ESTATUTO SIMPLIFICADO</v>
      </c>
      <c r="L943" s="63">
        <v>11000</v>
      </c>
      <c r="M943" s="66">
        <v>0</v>
      </c>
      <c r="N943" s="63">
        <v>334.4</v>
      </c>
      <c r="O943" s="63">
        <v>315.7</v>
      </c>
      <c r="P943" s="29">
        <f>ROUND(Tabla15[[#This Row],[sbruto]]-Tabla15[[#This Row],[sneto]]-Tabla15[[#This Row],[ISR]]-Tabla15[[#This Row],[SFS]]-Tabla15[[#This Row],[AFP]],2)</f>
        <v>25</v>
      </c>
      <c r="Q943" s="63">
        <v>10324.9</v>
      </c>
      <c r="R943" s="53" t="str">
        <f>_xlfn.XLOOKUP(Tabla15[[#This Row],[cedula]],Tabla8[Numero Documento],Tabla8[Gen])</f>
        <v>M</v>
      </c>
      <c r="S943" s="53" t="str">
        <f>_xlfn.XLOOKUP(Tabla15[[#This Row],[cedula]],Tabla8[Numero Documento],Tabla8[Lugar Designado Codigo])</f>
        <v>01.83.03.04</v>
      </c>
    </row>
    <row r="944" spans="1:19">
      <c r="A944" s="53" t="s">
        <v>3049</v>
      </c>
      <c r="B944" s="53" t="s">
        <v>2511</v>
      </c>
      <c r="C944" s="53" t="s">
        <v>3087</v>
      </c>
      <c r="D944" s="53" t="str">
        <f>Tabla15[[#This Row],[cedula]]&amp;Tabla15[[#This Row],[prog]]&amp;LEFT(Tabla15[[#This Row],[tipo]],3)</f>
        <v>0850009231011FIJ</v>
      </c>
      <c r="E944" s="53" t="s">
        <v>569</v>
      </c>
      <c r="F944" s="53" t="s">
        <v>128</v>
      </c>
      <c r="G944" s="53" t="str">
        <f>_xlfn.XLOOKUP(Tabla15[[#This Row],[cedula]],Tabla8[Numero Documento],Tabla8[Lugar Designado])</f>
        <v>DIRECCION GENERAL DE MUSEOS</v>
      </c>
      <c r="H944" s="53" t="s">
        <v>11</v>
      </c>
      <c r="I944" s="62"/>
      <c r="J944" s="53" t="str">
        <f>_xlfn.XLOOKUP(Tabla15[[#This Row],[cargo]],Tabla612[CARGO],Tabla612[CATEGORIA DEL SERVIDOR],"FIJO")</f>
        <v>ESTATUTO SIMPLIFICADO</v>
      </c>
      <c r="K944" s="53" t="str">
        <f>IF(ISTEXT(Tabla15[[#This Row],[CARRERA]]),Tabla15[[#This Row],[CARRERA]],Tabla15[[#This Row],[STATUS]])</f>
        <v>ESTATUTO SIMPLIFICADO</v>
      </c>
      <c r="L944" s="63">
        <v>11000</v>
      </c>
      <c r="M944" s="67">
        <v>0</v>
      </c>
      <c r="N944" s="63">
        <v>334.4</v>
      </c>
      <c r="O944" s="63">
        <v>315.7</v>
      </c>
      <c r="P944" s="29">
        <f>ROUND(Tabla15[[#This Row],[sbruto]]-Tabla15[[#This Row],[sneto]]-Tabla15[[#This Row],[ISR]]-Tabla15[[#This Row],[SFS]]-Tabla15[[#This Row],[AFP]],2)</f>
        <v>25</v>
      </c>
      <c r="Q944" s="63">
        <v>10324.9</v>
      </c>
      <c r="R944" s="53" t="str">
        <f>_xlfn.XLOOKUP(Tabla15[[#This Row],[cedula]],Tabla8[Numero Documento],Tabla8[Gen])</f>
        <v>M</v>
      </c>
      <c r="S944" s="53" t="str">
        <f>_xlfn.XLOOKUP(Tabla15[[#This Row],[cedula]],Tabla8[Numero Documento],Tabla8[Lugar Designado Codigo])</f>
        <v>01.83.03.04</v>
      </c>
    </row>
    <row r="945" spans="1:19">
      <c r="A945" s="53" t="s">
        <v>3049</v>
      </c>
      <c r="B945" s="53" t="s">
        <v>2524</v>
      </c>
      <c r="C945" s="53" t="s">
        <v>3087</v>
      </c>
      <c r="D945" s="53" t="str">
        <f>Tabla15[[#This Row],[cedula]]&amp;Tabla15[[#This Row],[prog]]&amp;LEFT(Tabla15[[#This Row],[tipo]],3)</f>
        <v>0310050322011FIJ</v>
      </c>
      <c r="E945" s="53" t="s">
        <v>581</v>
      </c>
      <c r="F945" s="53" t="s">
        <v>8</v>
      </c>
      <c r="G945" s="53" t="str">
        <f>_xlfn.XLOOKUP(Tabla15[[#This Row],[cedula]],Tabla8[Numero Documento],Tabla8[Lugar Designado])</f>
        <v>DIRECCION GENERAL DE MUSEOS</v>
      </c>
      <c r="H945" s="53" t="s">
        <v>11</v>
      </c>
      <c r="I945" s="62"/>
      <c r="J945" s="53" t="str">
        <f>_xlfn.XLOOKUP(Tabla15[[#This Row],[cargo]],Tabla612[CARGO],Tabla612[CATEGORIA DEL SERVIDOR],"FIJO")</f>
        <v>ESTATUTO SIMPLIFICADO</v>
      </c>
      <c r="K945" s="53" t="str">
        <f>IF(ISTEXT(Tabla15[[#This Row],[CARRERA]]),Tabla15[[#This Row],[CARRERA]],Tabla15[[#This Row],[STATUS]])</f>
        <v>ESTATUTO SIMPLIFICADO</v>
      </c>
      <c r="L945" s="63">
        <v>11000</v>
      </c>
      <c r="M945" s="65">
        <v>0</v>
      </c>
      <c r="N945" s="63">
        <v>334.4</v>
      </c>
      <c r="O945" s="63">
        <v>315.7</v>
      </c>
      <c r="P945" s="29">
        <f>ROUND(Tabla15[[#This Row],[sbruto]]-Tabla15[[#This Row],[sneto]]-Tabla15[[#This Row],[ISR]]-Tabla15[[#This Row],[SFS]]-Tabla15[[#This Row],[AFP]],2)</f>
        <v>325</v>
      </c>
      <c r="Q945" s="63">
        <v>10024.9</v>
      </c>
      <c r="R945" s="53" t="str">
        <f>_xlfn.XLOOKUP(Tabla15[[#This Row],[cedula]],Tabla8[Numero Documento],Tabla8[Gen])</f>
        <v>F</v>
      </c>
      <c r="S945" s="53" t="str">
        <f>_xlfn.XLOOKUP(Tabla15[[#This Row],[cedula]],Tabla8[Numero Documento],Tabla8[Lugar Designado Codigo])</f>
        <v>01.83.03.04</v>
      </c>
    </row>
    <row r="946" spans="1:19">
      <c r="A946" s="53" t="s">
        <v>3049</v>
      </c>
      <c r="B946" s="53" t="s">
        <v>1410</v>
      </c>
      <c r="C946" s="53" t="s">
        <v>3087</v>
      </c>
      <c r="D946" s="53" t="str">
        <f>Tabla15[[#This Row],[cedula]]&amp;Tabla15[[#This Row],[prog]]&amp;LEFT(Tabla15[[#This Row],[tipo]],3)</f>
        <v>0010786480311FIJ</v>
      </c>
      <c r="E946" s="53" t="s">
        <v>382</v>
      </c>
      <c r="F946" s="53" t="s">
        <v>210</v>
      </c>
      <c r="G946" s="53" t="str">
        <f>_xlfn.XLOOKUP(Tabla15[[#This Row],[cedula]],Tabla8[Numero Documento],Tabla8[Lugar Designado])</f>
        <v>DIRECCION GENERAL DE MUSEOS</v>
      </c>
      <c r="H946" s="53" t="s">
        <v>11</v>
      </c>
      <c r="I946" s="62" t="str">
        <f>_xlfn.XLOOKUP(Tabla15[[#This Row],[cedula]],TCARRERA[CEDULA],TCARRERA[CATEGORIA DEL SERVIDOR],"")</f>
        <v>CARRERA ADMINISTRATIVA</v>
      </c>
      <c r="J946" s="53" t="str">
        <f>_xlfn.XLOOKUP(Tabla15[[#This Row],[cargo]],Tabla612[CARGO],Tabla612[CATEGORIA DEL SERVIDOR],"FIJO")</f>
        <v>FIJO</v>
      </c>
      <c r="K946" s="53" t="str">
        <f>IF(ISTEXT(Tabla15[[#This Row],[CARRERA]]),Tabla15[[#This Row],[CARRERA]],Tabla15[[#This Row],[STATUS]])</f>
        <v>CARRERA ADMINISTRATIVA</v>
      </c>
      <c r="L946" s="63">
        <v>10000</v>
      </c>
      <c r="M946" s="65">
        <v>0</v>
      </c>
      <c r="N946" s="63">
        <v>304</v>
      </c>
      <c r="O946" s="63">
        <v>287</v>
      </c>
      <c r="P946" s="29">
        <f>ROUND(Tabla15[[#This Row],[sbruto]]-Tabla15[[#This Row],[sneto]]-Tabla15[[#This Row],[ISR]]-Tabla15[[#This Row],[SFS]]-Tabla15[[#This Row],[AFP]],2)</f>
        <v>6868.7</v>
      </c>
      <c r="Q946" s="63">
        <v>2540.3000000000002</v>
      </c>
      <c r="R946" s="53" t="str">
        <f>_xlfn.XLOOKUP(Tabla15[[#This Row],[cedula]],Tabla8[Numero Documento],Tabla8[Gen])</f>
        <v>F</v>
      </c>
      <c r="S946" s="53" t="str">
        <f>_xlfn.XLOOKUP(Tabla15[[#This Row],[cedula]],Tabla8[Numero Documento],Tabla8[Lugar Designado Codigo])</f>
        <v>01.83.03.04</v>
      </c>
    </row>
    <row r="947" spans="1:19">
      <c r="A947" s="53" t="s">
        <v>3049</v>
      </c>
      <c r="B947" s="53" t="s">
        <v>1446</v>
      </c>
      <c r="C947" s="53" t="s">
        <v>3087</v>
      </c>
      <c r="D947" s="53" t="str">
        <f>Tabla15[[#This Row],[cedula]]&amp;Tabla15[[#This Row],[prog]]&amp;LEFT(Tabla15[[#This Row],[tipo]],3)</f>
        <v>0010391556711FIJ</v>
      </c>
      <c r="E947" s="53" t="s">
        <v>478</v>
      </c>
      <c r="F947" s="53" t="s">
        <v>27</v>
      </c>
      <c r="G947" s="53" t="str">
        <f>_xlfn.XLOOKUP(Tabla15[[#This Row],[cedula]],Tabla8[Numero Documento],Tabla8[Lugar Designado])</f>
        <v>DIRECCION GENERAL DE MUSEOS</v>
      </c>
      <c r="H947" s="53" t="s">
        <v>11</v>
      </c>
      <c r="I947" s="62" t="str">
        <f>_xlfn.XLOOKUP(Tabla15[[#This Row],[cedula]],TCARRERA[CEDULA],TCARRERA[CATEGORIA DEL SERVIDOR],"")</f>
        <v>CARRERA ADMINISTRATIVA</v>
      </c>
      <c r="J947" s="53" t="str">
        <f>_xlfn.XLOOKUP(Tabla15[[#This Row],[cargo]],Tabla612[CARGO],Tabla612[CATEGORIA DEL SERVIDOR],"FIJO")</f>
        <v>ESTATUTO SIMPLIFICADO</v>
      </c>
      <c r="K947" s="53" t="str">
        <f>IF(ISTEXT(Tabla15[[#This Row],[CARRERA]]),Tabla15[[#This Row],[CARRERA]],Tabla15[[#This Row],[STATUS]])</f>
        <v>CARRERA ADMINISTRATIVA</v>
      </c>
      <c r="L947" s="63">
        <v>10000</v>
      </c>
      <c r="M947" s="67">
        <v>0</v>
      </c>
      <c r="N947" s="63">
        <v>304</v>
      </c>
      <c r="O947" s="63">
        <v>287</v>
      </c>
      <c r="P947" s="29">
        <f>ROUND(Tabla15[[#This Row],[sbruto]]-Tabla15[[#This Row],[sneto]]-Tabla15[[#This Row],[ISR]]-Tabla15[[#This Row],[SFS]]-Tabla15[[#This Row],[AFP]],2)</f>
        <v>2784.3</v>
      </c>
      <c r="Q947" s="63">
        <v>6624.7</v>
      </c>
      <c r="R947" s="53" t="str">
        <f>_xlfn.XLOOKUP(Tabla15[[#This Row],[cedula]],Tabla8[Numero Documento],Tabla8[Gen])</f>
        <v>M</v>
      </c>
      <c r="S947" s="53" t="str">
        <f>_xlfn.XLOOKUP(Tabla15[[#This Row],[cedula]],Tabla8[Numero Documento],Tabla8[Lugar Designado Codigo])</f>
        <v>01.83.03.04</v>
      </c>
    </row>
    <row r="948" spans="1:19">
      <c r="A948" s="53" t="s">
        <v>3049</v>
      </c>
      <c r="B948" s="53" t="s">
        <v>1480</v>
      </c>
      <c r="C948" s="53" t="s">
        <v>3087</v>
      </c>
      <c r="D948" s="53" t="str">
        <f>Tabla15[[#This Row],[cedula]]&amp;Tabla15[[#This Row],[prog]]&amp;LEFT(Tabla15[[#This Row],[tipo]],3)</f>
        <v>0010023503511FIJ</v>
      </c>
      <c r="E948" s="53" t="s">
        <v>530</v>
      </c>
      <c r="F948" s="53" t="s">
        <v>27</v>
      </c>
      <c r="G948" s="53" t="str">
        <f>_xlfn.XLOOKUP(Tabla15[[#This Row],[cedula]],Tabla8[Numero Documento],Tabla8[Lugar Designado])</f>
        <v>DIRECCION GENERAL DE MUSEOS</v>
      </c>
      <c r="H948" s="53" t="s">
        <v>11</v>
      </c>
      <c r="I948" s="62" t="str">
        <f>_xlfn.XLOOKUP(Tabla15[[#This Row],[cedula]],TCARRERA[CEDULA],TCARRERA[CATEGORIA DEL SERVIDOR],"")</f>
        <v>CARRERA ADMINISTRATIVA</v>
      </c>
      <c r="J948" s="53" t="str">
        <f>_xlfn.XLOOKUP(Tabla15[[#This Row],[cargo]],Tabla612[CARGO],Tabla612[CATEGORIA DEL SERVIDOR],"FIJO")</f>
        <v>ESTATUTO SIMPLIFICADO</v>
      </c>
      <c r="K948" s="53" t="str">
        <f>IF(ISTEXT(Tabla15[[#This Row],[CARRERA]]),Tabla15[[#This Row],[CARRERA]],Tabla15[[#This Row],[STATUS]])</f>
        <v>CARRERA ADMINISTRATIVA</v>
      </c>
      <c r="L948" s="63">
        <v>10000</v>
      </c>
      <c r="M948" s="66">
        <v>0</v>
      </c>
      <c r="N948" s="63">
        <v>304</v>
      </c>
      <c r="O948" s="63">
        <v>287</v>
      </c>
      <c r="P948" s="29">
        <f>ROUND(Tabla15[[#This Row],[sbruto]]-Tabla15[[#This Row],[sneto]]-Tabla15[[#This Row],[ISR]]-Tabla15[[#This Row],[SFS]]-Tabla15[[#This Row],[AFP]],2)</f>
        <v>75</v>
      </c>
      <c r="Q948" s="63">
        <v>9334</v>
      </c>
      <c r="R948" s="53" t="str">
        <f>_xlfn.XLOOKUP(Tabla15[[#This Row],[cedula]],Tabla8[Numero Documento],Tabla8[Gen])</f>
        <v>M</v>
      </c>
      <c r="S948" s="53" t="str">
        <f>_xlfn.XLOOKUP(Tabla15[[#This Row],[cedula]],Tabla8[Numero Documento],Tabla8[Lugar Designado Codigo])</f>
        <v>01.83.03.04</v>
      </c>
    </row>
    <row r="949" spans="1:19">
      <c r="A949" s="53" t="s">
        <v>3049</v>
      </c>
      <c r="B949" s="53" t="s">
        <v>1493</v>
      </c>
      <c r="C949" s="53" t="s">
        <v>3087</v>
      </c>
      <c r="D949" s="53" t="str">
        <f>Tabla15[[#This Row],[cedula]]&amp;Tabla15[[#This Row],[prog]]&amp;LEFT(Tabla15[[#This Row],[tipo]],3)</f>
        <v>0011293616611FIJ</v>
      </c>
      <c r="E949" s="53" t="s">
        <v>557</v>
      </c>
      <c r="F949" s="53" t="s">
        <v>393</v>
      </c>
      <c r="G949" s="53" t="str">
        <f>_xlfn.XLOOKUP(Tabla15[[#This Row],[cedula]],Tabla8[Numero Documento],Tabla8[Lugar Designado])</f>
        <v>DIRECCION GENERAL DE MUSEOS</v>
      </c>
      <c r="H949" s="53" t="s">
        <v>11</v>
      </c>
      <c r="I949" s="62" t="str">
        <f>_xlfn.XLOOKUP(Tabla15[[#This Row],[cedula]],TCARRERA[CEDULA],TCARRERA[CATEGORIA DEL SERVIDOR],"")</f>
        <v>CARRERA ADMINISTRATIVA</v>
      </c>
      <c r="J949" s="53" t="str">
        <f>_xlfn.XLOOKUP(Tabla15[[#This Row],[cargo]],Tabla612[CARGO],Tabla612[CATEGORIA DEL SERVIDOR],"FIJO")</f>
        <v>FIJO</v>
      </c>
      <c r="K949" s="53" t="str">
        <f>IF(ISTEXT(Tabla15[[#This Row],[CARRERA]]),Tabla15[[#This Row],[CARRERA]],Tabla15[[#This Row],[STATUS]])</f>
        <v>CARRERA ADMINISTRATIVA</v>
      </c>
      <c r="L949" s="63">
        <v>10000</v>
      </c>
      <c r="M949" s="67">
        <v>0</v>
      </c>
      <c r="N949" s="63">
        <v>304</v>
      </c>
      <c r="O949" s="63">
        <v>287</v>
      </c>
      <c r="P949" s="29">
        <f>ROUND(Tabla15[[#This Row],[sbruto]]-Tabla15[[#This Row],[sneto]]-Tabla15[[#This Row],[ISR]]-Tabla15[[#This Row],[SFS]]-Tabla15[[#This Row],[AFP]],2)</f>
        <v>1587.45</v>
      </c>
      <c r="Q949" s="63">
        <v>7821.55</v>
      </c>
      <c r="R949" s="53" t="str">
        <f>_xlfn.XLOOKUP(Tabla15[[#This Row],[cedula]],Tabla8[Numero Documento],Tabla8[Gen])</f>
        <v>M</v>
      </c>
      <c r="S949" s="53" t="str">
        <f>_xlfn.XLOOKUP(Tabla15[[#This Row],[cedula]],Tabla8[Numero Documento],Tabla8[Lugar Designado Codigo])</f>
        <v>01.83.03.04</v>
      </c>
    </row>
    <row r="950" spans="1:19">
      <c r="A950" s="53" t="s">
        <v>3049</v>
      </c>
      <c r="B950" s="53" t="s">
        <v>1500</v>
      </c>
      <c r="C950" s="53" t="s">
        <v>3087</v>
      </c>
      <c r="D950" s="53" t="str">
        <f>Tabla15[[#This Row],[cedula]]&amp;Tabla15[[#This Row],[prog]]&amp;LEFT(Tabla15[[#This Row],[tipo]],3)</f>
        <v>0010501561411FIJ</v>
      </c>
      <c r="E950" s="53" t="s">
        <v>565</v>
      </c>
      <c r="F950" s="53" t="s">
        <v>393</v>
      </c>
      <c r="G950" s="53" t="str">
        <f>_xlfn.XLOOKUP(Tabla15[[#This Row],[cedula]],Tabla8[Numero Documento],Tabla8[Lugar Designado])</f>
        <v>DIRECCION GENERAL DE MUSEOS</v>
      </c>
      <c r="H950" s="53" t="s">
        <v>11</v>
      </c>
      <c r="I950" s="62" t="str">
        <f>_xlfn.XLOOKUP(Tabla15[[#This Row],[cedula]],TCARRERA[CEDULA],TCARRERA[CATEGORIA DEL SERVIDOR],"")</f>
        <v>CARRERA ADMINISTRATIVA</v>
      </c>
      <c r="J950" s="53" t="str">
        <f>_xlfn.XLOOKUP(Tabla15[[#This Row],[cargo]],Tabla612[CARGO],Tabla612[CATEGORIA DEL SERVIDOR],"FIJO")</f>
        <v>FIJO</v>
      </c>
      <c r="K950" s="53" t="str">
        <f>IF(ISTEXT(Tabla15[[#This Row],[CARRERA]]),Tabla15[[#This Row],[CARRERA]],Tabla15[[#This Row],[STATUS]])</f>
        <v>CARRERA ADMINISTRATIVA</v>
      </c>
      <c r="L950" s="63">
        <v>10000</v>
      </c>
      <c r="M950" s="67">
        <v>0</v>
      </c>
      <c r="N950" s="63">
        <v>304</v>
      </c>
      <c r="O950" s="63">
        <v>287</v>
      </c>
      <c r="P950" s="29">
        <f>ROUND(Tabla15[[#This Row],[sbruto]]-Tabla15[[#This Row],[sneto]]-Tabla15[[#This Row],[ISR]]-Tabla15[[#This Row],[SFS]]-Tabla15[[#This Row],[AFP]],2)</f>
        <v>1637.45</v>
      </c>
      <c r="Q950" s="63">
        <v>7771.55</v>
      </c>
      <c r="R950" s="53" t="str">
        <f>_xlfn.XLOOKUP(Tabla15[[#This Row],[cedula]],Tabla8[Numero Documento],Tabla8[Gen])</f>
        <v>M</v>
      </c>
      <c r="S950" s="53" t="str">
        <f>_xlfn.XLOOKUP(Tabla15[[#This Row],[cedula]],Tabla8[Numero Documento],Tabla8[Lugar Designado Codigo])</f>
        <v>01.83.03.04</v>
      </c>
    </row>
    <row r="951" spans="1:19">
      <c r="A951" s="53" t="s">
        <v>3049</v>
      </c>
      <c r="B951" s="53" t="s">
        <v>1504</v>
      </c>
      <c r="C951" s="53" t="s">
        <v>3087</v>
      </c>
      <c r="D951" s="53" t="str">
        <f>Tabla15[[#This Row],[cedula]]&amp;Tabla15[[#This Row],[prog]]&amp;LEFT(Tabla15[[#This Row],[tipo]],3)</f>
        <v>0011414153411FIJ</v>
      </c>
      <c r="E951" s="53" t="s">
        <v>582</v>
      </c>
      <c r="F951" s="53" t="s">
        <v>583</v>
      </c>
      <c r="G951" s="53" t="str">
        <f>_xlfn.XLOOKUP(Tabla15[[#This Row],[cedula]],Tabla8[Numero Documento],Tabla8[Lugar Designado])</f>
        <v>DIRECCION GENERAL DE MUSEOS</v>
      </c>
      <c r="H951" s="53" t="s">
        <v>11</v>
      </c>
      <c r="I951" s="62" t="str">
        <f>_xlfn.XLOOKUP(Tabla15[[#This Row],[cedula]],TCARRERA[CEDULA],TCARRERA[CATEGORIA DEL SERVIDOR],"")</f>
        <v>CARRERA ADMINISTRATIVA</v>
      </c>
      <c r="J951" s="53" t="str">
        <f>_xlfn.XLOOKUP(Tabla15[[#This Row],[cargo]],Tabla612[CARGO],Tabla612[CATEGORIA DEL SERVIDOR],"FIJO")</f>
        <v>FIJO</v>
      </c>
      <c r="K951" s="53" t="str">
        <f>IF(ISTEXT(Tabla15[[#This Row],[CARRERA]]),Tabla15[[#This Row],[CARRERA]],Tabla15[[#This Row],[STATUS]])</f>
        <v>CARRERA ADMINISTRATIVA</v>
      </c>
      <c r="L951" s="63">
        <v>10000</v>
      </c>
      <c r="M951" s="67">
        <v>0</v>
      </c>
      <c r="N951" s="63">
        <v>304</v>
      </c>
      <c r="O951" s="63">
        <v>287</v>
      </c>
      <c r="P951" s="29">
        <f>ROUND(Tabla15[[#This Row],[sbruto]]-Tabla15[[#This Row],[sneto]]-Tabla15[[#This Row],[ISR]]-Tabla15[[#This Row],[SFS]]-Tabla15[[#This Row],[AFP]],2)</f>
        <v>75</v>
      </c>
      <c r="Q951" s="63">
        <v>9334</v>
      </c>
      <c r="R951" s="53" t="str">
        <f>_xlfn.XLOOKUP(Tabla15[[#This Row],[cedula]],Tabla8[Numero Documento],Tabla8[Gen])</f>
        <v>F</v>
      </c>
      <c r="S951" s="53" t="str">
        <f>_xlfn.XLOOKUP(Tabla15[[#This Row],[cedula]],Tabla8[Numero Documento],Tabla8[Lugar Designado Codigo])</f>
        <v>01.83.03.04</v>
      </c>
    </row>
    <row r="952" spans="1:19">
      <c r="A952" s="53" t="s">
        <v>3049</v>
      </c>
      <c r="B952" s="53" t="s">
        <v>2294</v>
      </c>
      <c r="C952" s="53" t="s">
        <v>3087</v>
      </c>
      <c r="D952" s="53" t="str">
        <f>Tabla15[[#This Row],[cedula]]&amp;Tabla15[[#This Row],[prog]]&amp;LEFT(Tabla15[[#This Row],[tipo]],3)</f>
        <v>0530002633211FIJ</v>
      </c>
      <c r="E952" s="53" t="s">
        <v>364</v>
      </c>
      <c r="F952" s="53" t="s">
        <v>365</v>
      </c>
      <c r="G952" s="53" t="str">
        <f>_xlfn.XLOOKUP(Tabla15[[#This Row],[cedula]],Tabla8[Numero Documento],Tabla8[Lugar Designado])</f>
        <v>DIRECCION GENERAL DE MUSEOS</v>
      </c>
      <c r="H952" s="53" t="s">
        <v>11</v>
      </c>
      <c r="I952" s="62"/>
      <c r="J952" s="53" t="str">
        <f>_xlfn.XLOOKUP(Tabla15[[#This Row],[cargo]],Tabla612[CARGO],Tabla612[CATEGORIA DEL SERVIDOR],"FIJO")</f>
        <v>FIJO</v>
      </c>
      <c r="K952" s="53" t="str">
        <f>IF(ISTEXT(Tabla15[[#This Row],[CARRERA]]),Tabla15[[#This Row],[CARRERA]],Tabla15[[#This Row],[STATUS]])</f>
        <v>FIJO</v>
      </c>
      <c r="L952" s="63">
        <v>10000</v>
      </c>
      <c r="M952" s="67">
        <v>0</v>
      </c>
      <c r="N952" s="63">
        <v>304</v>
      </c>
      <c r="O952" s="63">
        <v>287</v>
      </c>
      <c r="P952" s="29">
        <f>ROUND(Tabla15[[#This Row],[sbruto]]-Tabla15[[#This Row],[sneto]]-Tabla15[[#This Row],[ISR]]-Tabla15[[#This Row],[SFS]]-Tabla15[[#This Row],[AFP]],2)</f>
        <v>7545.48</v>
      </c>
      <c r="Q952" s="63">
        <v>1863.52</v>
      </c>
      <c r="R952" s="53" t="str">
        <f>_xlfn.XLOOKUP(Tabla15[[#This Row],[cedula]],Tabla8[Numero Documento],Tabla8[Gen])</f>
        <v>F</v>
      </c>
      <c r="S952" s="53" t="str">
        <f>_xlfn.XLOOKUP(Tabla15[[#This Row],[cedula]],Tabla8[Numero Documento],Tabla8[Lugar Designado Codigo])</f>
        <v>01.83.03.04</v>
      </c>
    </row>
    <row r="953" spans="1:19">
      <c r="A953" s="53" t="s">
        <v>3049</v>
      </c>
      <c r="B953" s="53" t="s">
        <v>2305</v>
      </c>
      <c r="C953" s="53" t="s">
        <v>3087</v>
      </c>
      <c r="D953" s="53" t="str">
        <f>Tabla15[[#This Row],[cedula]]&amp;Tabla15[[#This Row],[prog]]&amp;LEFT(Tabla15[[#This Row],[tipo]],3)</f>
        <v>0010297966311FIJ</v>
      </c>
      <c r="E953" s="53" t="s">
        <v>372</v>
      </c>
      <c r="F953" s="53" t="s">
        <v>8</v>
      </c>
      <c r="G953" s="53" t="str">
        <f>_xlfn.XLOOKUP(Tabla15[[#This Row],[cedula]],Tabla8[Numero Documento],Tabla8[Lugar Designado])</f>
        <v>DIRECCION GENERAL DE MUSEOS</v>
      </c>
      <c r="H953" s="53" t="s">
        <v>11</v>
      </c>
      <c r="I953" s="62"/>
      <c r="J953" s="53" t="str">
        <f>_xlfn.XLOOKUP(Tabla15[[#This Row],[cargo]],Tabla612[CARGO],Tabla612[CATEGORIA DEL SERVIDOR],"FIJO")</f>
        <v>ESTATUTO SIMPLIFICADO</v>
      </c>
      <c r="K953" s="53" t="str">
        <f>IF(ISTEXT(Tabla15[[#This Row],[CARRERA]]),Tabla15[[#This Row],[CARRERA]],Tabla15[[#This Row],[STATUS]])</f>
        <v>ESTATUTO SIMPLIFICADO</v>
      </c>
      <c r="L953" s="63">
        <v>10000</v>
      </c>
      <c r="M953" s="67">
        <v>0</v>
      </c>
      <c r="N953" s="63">
        <v>304</v>
      </c>
      <c r="O953" s="63">
        <v>287</v>
      </c>
      <c r="P953" s="29">
        <f>ROUND(Tabla15[[#This Row],[sbruto]]-Tabla15[[#This Row],[sneto]]-Tabla15[[#This Row],[ISR]]-Tabla15[[#This Row],[SFS]]-Tabla15[[#This Row],[AFP]],2)</f>
        <v>4275.3100000000004</v>
      </c>
      <c r="Q953" s="63">
        <v>5133.6899999999996</v>
      </c>
      <c r="R953" s="53" t="str">
        <f>_xlfn.XLOOKUP(Tabla15[[#This Row],[cedula]],Tabla8[Numero Documento],Tabla8[Gen])</f>
        <v>F</v>
      </c>
      <c r="S953" s="53" t="str">
        <f>_xlfn.XLOOKUP(Tabla15[[#This Row],[cedula]],Tabla8[Numero Documento],Tabla8[Lugar Designado Codigo])</f>
        <v>01.83.03.04</v>
      </c>
    </row>
    <row r="954" spans="1:19">
      <c r="A954" s="53" t="s">
        <v>3049</v>
      </c>
      <c r="B954" s="53" t="s">
        <v>2317</v>
      </c>
      <c r="C954" s="53" t="s">
        <v>3087</v>
      </c>
      <c r="D954" s="53" t="str">
        <f>Tabla15[[#This Row],[cedula]]&amp;Tabla15[[#This Row],[prog]]&amp;LEFT(Tabla15[[#This Row],[tipo]],3)</f>
        <v>0010237268711FIJ</v>
      </c>
      <c r="E954" s="53" t="s">
        <v>379</v>
      </c>
      <c r="F954" s="53" t="s">
        <v>8</v>
      </c>
      <c r="G954" s="53" t="str">
        <f>_xlfn.XLOOKUP(Tabla15[[#This Row],[cedula]],Tabla8[Numero Documento],Tabla8[Lugar Designado])</f>
        <v>DIRECCION GENERAL DE MUSEOS</v>
      </c>
      <c r="H954" s="53" t="s">
        <v>11</v>
      </c>
      <c r="I954" s="62"/>
      <c r="J954" s="53" t="str">
        <f>_xlfn.XLOOKUP(Tabla15[[#This Row],[cargo]],Tabla612[CARGO],Tabla612[CATEGORIA DEL SERVIDOR],"FIJO")</f>
        <v>ESTATUTO SIMPLIFICADO</v>
      </c>
      <c r="K954" s="53" t="str">
        <f>IF(ISTEXT(Tabla15[[#This Row],[CARRERA]]),Tabla15[[#This Row],[CARRERA]],Tabla15[[#This Row],[STATUS]])</f>
        <v>ESTATUTO SIMPLIFICADO</v>
      </c>
      <c r="L954" s="63">
        <v>10000</v>
      </c>
      <c r="M954" s="67">
        <v>0</v>
      </c>
      <c r="N954" s="63">
        <v>304</v>
      </c>
      <c r="O954" s="63">
        <v>287</v>
      </c>
      <c r="P954" s="29">
        <f>ROUND(Tabla15[[#This Row],[sbruto]]-Tabla15[[#This Row],[sneto]]-Tabla15[[#This Row],[ISR]]-Tabla15[[#This Row],[SFS]]-Tabla15[[#This Row],[AFP]],2)</f>
        <v>375</v>
      </c>
      <c r="Q954" s="63">
        <v>9034</v>
      </c>
      <c r="R954" s="53" t="str">
        <f>_xlfn.XLOOKUP(Tabla15[[#This Row],[cedula]],Tabla8[Numero Documento],Tabla8[Gen])</f>
        <v>F</v>
      </c>
      <c r="S954" s="53" t="str">
        <f>_xlfn.XLOOKUP(Tabla15[[#This Row],[cedula]],Tabla8[Numero Documento],Tabla8[Lugar Designado Codigo])</f>
        <v>01.83.03.04</v>
      </c>
    </row>
    <row r="955" spans="1:19">
      <c r="A955" s="53" t="s">
        <v>3049</v>
      </c>
      <c r="B955" s="53" t="s">
        <v>2321</v>
      </c>
      <c r="C955" s="53" t="s">
        <v>3087</v>
      </c>
      <c r="D955" s="53" t="str">
        <f>Tabla15[[#This Row],[cedula]]&amp;Tabla15[[#This Row],[prog]]&amp;LEFT(Tabla15[[#This Row],[tipo]],3)</f>
        <v>0490043938311FIJ</v>
      </c>
      <c r="E955" s="53" t="s">
        <v>383</v>
      </c>
      <c r="F955" s="53" t="s">
        <v>128</v>
      </c>
      <c r="G955" s="53" t="str">
        <f>_xlfn.XLOOKUP(Tabla15[[#This Row],[cedula]],Tabla8[Numero Documento],Tabla8[Lugar Designado])</f>
        <v>DIRECCION GENERAL DE MUSEOS</v>
      </c>
      <c r="H955" s="53" t="s">
        <v>11</v>
      </c>
      <c r="I955" s="62"/>
      <c r="J955" s="53" t="str">
        <f>_xlfn.XLOOKUP(Tabla15[[#This Row],[cargo]],Tabla612[CARGO],Tabla612[CATEGORIA DEL SERVIDOR],"FIJO")</f>
        <v>ESTATUTO SIMPLIFICADO</v>
      </c>
      <c r="K955" s="53" t="str">
        <f>IF(ISTEXT(Tabla15[[#This Row],[CARRERA]]),Tabla15[[#This Row],[CARRERA]],Tabla15[[#This Row],[STATUS]])</f>
        <v>ESTATUTO SIMPLIFICADO</v>
      </c>
      <c r="L955" s="63">
        <v>10000</v>
      </c>
      <c r="M955" s="66">
        <v>0</v>
      </c>
      <c r="N955" s="63">
        <v>304</v>
      </c>
      <c r="O955" s="63">
        <v>287</v>
      </c>
      <c r="P955" s="29">
        <f>ROUND(Tabla15[[#This Row],[sbruto]]-Tabla15[[#This Row],[sneto]]-Tabla15[[#This Row],[ISR]]-Tabla15[[#This Row],[SFS]]-Tabla15[[#This Row],[AFP]],2)</f>
        <v>25</v>
      </c>
      <c r="Q955" s="63">
        <v>9384</v>
      </c>
      <c r="R955" s="53" t="str">
        <f>_xlfn.XLOOKUP(Tabla15[[#This Row],[cedula]],Tabla8[Numero Documento],Tabla8[Gen])</f>
        <v>M</v>
      </c>
      <c r="S955" s="53" t="str">
        <f>_xlfn.XLOOKUP(Tabla15[[#This Row],[cedula]],Tabla8[Numero Documento],Tabla8[Lugar Designado Codigo])</f>
        <v>01.83.03.04</v>
      </c>
    </row>
    <row r="956" spans="1:19">
      <c r="A956" s="53" t="s">
        <v>3049</v>
      </c>
      <c r="B956" s="53" t="s">
        <v>2328</v>
      </c>
      <c r="C956" s="53" t="s">
        <v>3087</v>
      </c>
      <c r="D956" s="53" t="str">
        <f>Tabla15[[#This Row],[cedula]]&amp;Tabla15[[#This Row],[prog]]&amp;LEFT(Tabla15[[#This Row],[tipo]],3)</f>
        <v>0010834279111FIJ</v>
      </c>
      <c r="E956" s="53" t="s">
        <v>390</v>
      </c>
      <c r="F956" s="53" t="s">
        <v>27</v>
      </c>
      <c r="G956" s="53" t="str">
        <f>_xlfn.XLOOKUP(Tabla15[[#This Row],[cedula]],Tabla8[Numero Documento],Tabla8[Lugar Designado])</f>
        <v>DIRECCION GENERAL DE MUSEOS</v>
      </c>
      <c r="H956" s="53" t="s">
        <v>11</v>
      </c>
      <c r="I956" s="62"/>
      <c r="J956" s="53" t="str">
        <f>_xlfn.XLOOKUP(Tabla15[[#This Row],[cargo]],Tabla612[CARGO],Tabla612[CATEGORIA DEL SERVIDOR],"FIJO")</f>
        <v>ESTATUTO SIMPLIFICADO</v>
      </c>
      <c r="K956" s="53" t="str">
        <f>IF(ISTEXT(Tabla15[[#This Row],[CARRERA]]),Tabla15[[#This Row],[CARRERA]],Tabla15[[#This Row],[STATUS]])</f>
        <v>ESTATUTO SIMPLIFICADO</v>
      </c>
      <c r="L956" s="63">
        <v>10000</v>
      </c>
      <c r="M956" s="67">
        <v>0</v>
      </c>
      <c r="N956" s="63">
        <v>304</v>
      </c>
      <c r="O956" s="63">
        <v>287</v>
      </c>
      <c r="P956" s="29">
        <f>ROUND(Tabla15[[#This Row],[sbruto]]-Tabla15[[#This Row],[sneto]]-Tabla15[[#This Row],[ISR]]-Tabla15[[#This Row],[SFS]]-Tabla15[[#This Row],[AFP]],2)</f>
        <v>375</v>
      </c>
      <c r="Q956" s="63">
        <v>9034</v>
      </c>
      <c r="R956" s="53" t="str">
        <f>_xlfn.XLOOKUP(Tabla15[[#This Row],[cedula]],Tabla8[Numero Documento],Tabla8[Gen])</f>
        <v>M</v>
      </c>
      <c r="S956" s="53" t="str">
        <f>_xlfn.XLOOKUP(Tabla15[[#This Row],[cedula]],Tabla8[Numero Documento],Tabla8[Lugar Designado Codigo])</f>
        <v>01.83.03.04</v>
      </c>
    </row>
    <row r="957" spans="1:19">
      <c r="A957" s="53" t="s">
        <v>3049</v>
      </c>
      <c r="B957" s="53" t="s">
        <v>2329</v>
      </c>
      <c r="C957" s="53" t="s">
        <v>3087</v>
      </c>
      <c r="D957" s="53" t="str">
        <f>Tabla15[[#This Row],[cedula]]&amp;Tabla15[[#This Row],[prog]]&amp;LEFT(Tabla15[[#This Row],[tipo]],3)</f>
        <v>0010071036711FIJ</v>
      </c>
      <c r="E957" s="53" t="s">
        <v>392</v>
      </c>
      <c r="F957" s="53" t="s">
        <v>393</v>
      </c>
      <c r="G957" s="53" t="str">
        <f>_xlfn.XLOOKUP(Tabla15[[#This Row],[cedula]],Tabla8[Numero Documento],Tabla8[Lugar Designado])</f>
        <v>DIRECCION GENERAL DE MUSEOS</v>
      </c>
      <c r="H957" s="53" t="s">
        <v>11</v>
      </c>
      <c r="I957" s="62"/>
      <c r="J957" s="53" t="str">
        <f>_xlfn.XLOOKUP(Tabla15[[#This Row],[cargo]],Tabla612[CARGO],Tabla612[CATEGORIA DEL SERVIDOR],"FIJO")</f>
        <v>FIJO</v>
      </c>
      <c r="K957" s="53" t="str">
        <f>IF(ISTEXT(Tabla15[[#This Row],[CARRERA]]),Tabla15[[#This Row],[CARRERA]],Tabla15[[#This Row],[STATUS]])</f>
        <v>FIJO</v>
      </c>
      <c r="L957" s="63">
        <v>10000</v>
      </c>
      <c r="M957" s="65">
        <v>0</v>
      </c>
      <c r="N957" s="63">
        <v>304</v>
      </c>
      <c r="O957" s="63">
        <v>287</v>
      </c>
      <c r="P957" s="29">
        <f>ROUND(Tabla15[[#This Row],[sbruto]]-Tabla15[[#This Row],[sneto]]-Tabla15[[#This Row],[ISR]]-Tabla15[[#This Row],[SFS]]-Tabla15[[#This Row],[AFP]],2)</f>
        <v>4869.4799999999996</v>
      </c>
      <c r="Q957" s="63">
        <v>4539.5200000000004</v>
      </c>
      <c r="R957" s="53" t="str">
        <f>_xlfn.XLOOKUP(Tabla15[[#This Row],[cedula]],Tabla8[Numero Documento],Tabla8[Gen])</f>
        <v>M</v>
      </c>
      <c r="S957" s="53" t="str">
        <f>_xlfn.XLOOKUP(Tabla15[[#This Row],[cedula]],Tabla8[Numero Documento],Tabla8[Lugar Designado Codigo])</f>
        <v>01.83.03.04</v>
      </c>
    </row>
    <row r="958" spans="1:19">
      <c r="A958" s="53" t="s">
        <v>3049</v>
      </c>
      <c r="B958" s="53" t="s">
        <v>2333</v>
      </c>
      <c r="C958" s="53" t="s">
        <v>3087</v>
      </c>
      <c r="D958" s="53" t="str">
        <f>Tabla15[[#This Row],[cedula]]&amp;Tabla15[[#This Row],[prog]]&amp;LEFT(Tabla15[[#This Row],[tipo]],3)</f>
        <v>0010006278511FIJ</v>
      </c>
      <c r="E958" s="53" t="s">
        <v>402</v>
      </c>
      <c r="F958" s="53" t="s">
        <v>210</v>
      </c>
      <c r="G958" s="53" t="str">
        <f>_xlfn.XLOOKUP(Tabla15[[#This Row],[cedula]],Tabla8[Numero Documento],Tabla8[Lugar Designado])</f>
        <v>DIRECCION GENERAL DE MUSEOS</v>
      </c>
      <c r="H958" s="53" t="s">
        <v>11</v>
      </c>
      <c r="I958" s="62"/>
      <c r="J958" s="53" t="str">
        <f>_xlfn.XLOOKUP(Tabla15[[#This Row],[cargo]],Tabla612[CARGO],Tabla612[CATEGORIA DEL SERVIDOR],"FIJO")</f>
        <v>FIJO</v>
      </c>
      <c r="K958" s="53" t="str">
        <f>IF(ISTEXT(Tabla15[[#This Row],[CARRERA]]),Tabla15[[#This Row],[CARRERA]],Tabla15[[#This Row],[STATUS]])</f>
        <v>FIJO</v>
      </c>
      <c r="L958" s="63">
        <v>10000</v>
      </c>
      <c r="M958" s="65">
        <v>0</v>
      </c>
      <c r="N958" s="63">
        <v>304</v>
      </c>
      <c r="O958" s="63">
        <v>287</v>
      </c>
      <c r="P958" s="29">
        <f>ROUND(Tabla15[[#This Row],[sbruto]]-Tabla15[[#This Row],[sneto]]-Tabla15[[#This Row],[ISR]]-Tabla15[[#This Row],[SFS]]-Tabla15[[#This Row],[AFP]],2)</f>
        <v>7220.64</v>
      </c>
      <c r="Q958" s="63">
        <v>2188.36</v>
      </c>
      <c r="R958" s="53" t="str">
        <f>_xlfn.XLOOKUP(Tabla15[[#This Row],[cedula]],Tabla8[Numero Documento],Tabla8[Gen])</f>
        <v>F</v>
      </c>
      <c r="S958" s="53" t="str">
        <f>_xlfn.XLOOKUP(Tabla15[[#This Row],[cedula]],Tabla8[Numero Documento],Tabla8[Lugar Designado Codigo])</f>
        <v>01.83.03.04</v>
      </c>
    </row>
    <row r="959" spans="1:19">
      <c r="A959" s="53" t="s">
        <v>3049</v>
      </c>
      <c r="B959" s="53" t="s">
        <v>2346</v>
      </c>
      <c r="C959" s="53" t="s">
        <v>3087</v>
      </c>
      <c r="D959" s="53" t="str">
        <f>Tabla15[[#This Row],[cedula]]&amp;Tabla15[[#This Row],[prog]]&amp;LEFT(Tabla15[[#This Row],[tipo]],3)</f>
        <v>0050002051611FIJ</v>
      </c>
      <c r="E959" s="53" t="s">
        <v>415</v>
      </c>
      <c r="F959" s="53" t="s">
        <v>416</v>
      </c>
      <c r="G959" s="53" t="str">
        <f>_xlfn.XLOOKUP(Tabla15[[#This Row],[cedula]],Tabla8[Numero Documento],Tabla8[Lugar Designado])</f>
        <v>DIRECCION GENERAL DE MUSEOS</v>
      </c>
      <c r="H959" s="53" t="s">
        <v>11</v>
      </c>
      <c r="I959" s="62"/>
      <c r="J959" s="53" t="str">
        <f>_xlfn.XLOOKUP(Tabla15[[#This Row],[cargo]],Tabla612[CARGO],Tabla612[CATEGORIA DEL SERVIDOR],"FIJO")</f>
        <v>FIJO</v>
      </c>
      <c r="K959" s="53" t="str">
        <f>IF(ISTEXT(Tabla15[[#This Row],[CARRERA]]),Tabla15[[#This Row],[CARRERA]],Tabla15[[#This Row],[STATUS]])</f>
        <v>FIJO</v>
      </c>
      <c r="L959" s="63">
        <v>10000</v>
      </c>
      <c r="M959" s="67">
        <v>0</v>
      </c>
      <c r="N959" s="63">
        <v>304</v>
      </c>
      <c r="O959" s="63">
        <v>287</v>
      </c>
      <c r="P959" s="29">
        <f>ROUND(Tabla15[[#This Row],[sbruto]]-Tabla15[[#This Row],[sneto]]-Tabla15[[#This Row],[ISR]]-Tabla15[[#This Row],[SFS]]-Tabla15[[#This Row],[AFP]],2)</f>
        <v>511</v>
      </c>
      <c r="Q959" s="63">
        <v>8898</v>
      </c>
      <c r="R959" s="53" t="str">
        <f>_xlfn.XLOOKUP(Tabla15[[#This Row],[cedula]],Tabla8[Numero Documento],Tabla8[Gen])</f>
        <v>M</v>
      </c>
      <c r="S959" s="53" t="str">
        <f>_xlfn.XLOOKUP(Tabla15[[#This Row],[cedula]],Tabla8[Numero Documento],Tabla8[Lugar Designado Codigo])</f>
        <v>01.83.03.04</v>
      </c>
    </row>
    <row r="960" spans="1:19">
      <c r="A960" s="53" t="s">
        <v>3049</v>
      </c>
      <c r="B960" s="53" t="s">
        <v>2354</v>
      </c>
      <c r="C960" s="53" t="s">
        <v>3087</v>
      </c>
      <c r="D960" s="53" t="str">
        <f>Tabla15[[#This Row],[cedula]]&amp;Tabla15[[#This Row],[prog]]&amp;LEFT(Tabla15[[#This Row],[tipo]],3)</f>
        <v>2250070093911FIJ</v>
      </c>
      <c r="E960" s="53" t="s">
        <v>422</v>
      </c>
      <c r="F960" s="53" t="s">
        <v>8</v>
      </c>
      <c r="G960" s="53" t="str">
        <f>_xlfn.XLOOKUP(Tabla15[[#This Row],[cedula]],Tabla8[Numero Documento],Tabla8[Lugar Designado])</f>
        <v>DIRECCION GENERAL DE MUSEOS</v>
      </c>
      <c r="H960" s="53" t="s">
        <v>11</v>
      </c>
      <c r="I960" s="62"/>
      <c r="J960" s="53" t="str">
        <f>_xlfn.XLOOKUP(Tabla15[[#This Row],[cargo]],Tabla612[CARGO],Tabla612[CATEGORIA DEL SERVIDOR],"FIJO")</f>
        <v>ESTATUTO SIMPLIFICADO</v>
      </c>
      <c r="K960" s="53" t="str">
        <f>IF(ISTEXT(Tabla15[[#This Row],[CARRERA]]),Tabla15[[#This Row],[CARRERA]],Tabla15[[#This Row],[STATUS]])</f>
        <v>ESTATUTO SIMPLIFICADO</v>
      </c>
      <c r="L960" s="63">
        <v>10000</v>
      </c>
      <c r="M960" s="67">
        <v>0</v>
      </c>
      <c r="N960" s="63">
        <v>304</v>
      </c>
      <c r="O960" s="63">
        <v>287</v>
      </c>
      <c r="P960" s="29">
        <f>ROUND(Tabla15[[#This Row],[sbruto]]-Tabla15[[#This Row],[sneto]]-Tabla15[[#This Row],[ISR]]-Tabla15[[#This Row],[SFS]]-Tabla15[[#This Row],[AFP]],2)</f>
        <v>2083.4499999999998</v>
      </c>
      <c r="Q960" s="63">
        <v>7325.55</v>
      </c>
      <c r="R960" s="53" t="str">
        <f>_xlfn.XLOOKUP(Tabla15[[#This Row],[cedula]],Tabla8[Numero Documento],Tabla8[Gen])</f>
        <v>M</v>
      </c>
      <c r="S960" s="53" t="str">
        <f>_xlfn.XLOOKUP(Tabla15[[#This Row],[cedula]],Tabla8[Numero Documento],Tabla8[Lugar Designado Codigo])</f>
        <v>01.83.03.04</v>
      </c>
    </row>
    <row r="961" spans="1:19">
      <c r="A961" s="53" t="s">
        <v>3049</v>
      </c>
      <c r="B961" s="53" t="s">
        <v>2118</v>
      </c>
      <c r="C961" s="53" t="s">
        <v>3087</v>
      </c>
      <c r="D961" s="53" t="str">
        <f>Tabla15[[#This Row],[cedula]]&amp;Tabla15[[#This Row],[prog]]&amp;LEFT(Tabla15[[#This Row],[tipo]],3)</f>
        <v>0010955027711FIJ</v>
      </c>
      <c r="E961" s="53" t="s">
        <v>3342</v>
      </c>
      <c r="F961" s="53" t="s">
        <v>783</v>
      </c>
      <c r="G961" s="53" t="str">
        <f>_xlfn.XLOOKUP(Tabla15[[#This Row],[cedula]],Tabla8[Numero Documento],Tabla8[Lugar Designado])</f>
        <v>DIRECCION GENERAL DE MUSEOS</v>
      </c>
      <c r="H961" s="53" t="s">
        <v>11</v>
      </c>
      <c r="I961" s="62"/>
      <c r="J961" s="53" t="str">
        <f>_xlfn.XLOOKUP(Tabla15[[#This Row],[cargo]],Tabla612[CARGO],Tabla612[CATEGORIA DEL SERVIDOR],"FIJO")</f>
        <v>ESTATUTO SIMPLIFICADO</v>
      </c>
      <c r="K961" s="53" t="str">
        <f>IF(ISTEXT(Tabla15[[#This Row],[CARRERA]]),Tabla15[[#This Row],[CARRERA]],Tabla15[[#This Row],[STATUS]])</f>
        <v>ESTATUTO SIMPLIFICADO</v>
      </c>
      <c r="L961" s="63">
        <v>10000</v>
      </c>
      <c r="M961" s="65">
        <v>0</v>
      </c>
      <c r="N961" s="63">
        <v>304</v>
      </c>
      <c r="O961" s="63">
        <v>287</v>
      </c>
      <c r="P961" s="29">
        <f>ROUND(Tabla15[[#This Row],[sbruto]]-Tabla15[[#This Row],[sneto]]-Tabla15[[#This Row],[ISR]]-Tabla15[[#This Row],[SFS]]-Tabla15[[#This Row],[AFP]],2)</f>
        <v>7404.53</v>
      </c>
      <c r="Q961" s="63">
        <v>2004.47</v>
      </c>
      <c r="R961" s="53" t="str">
        <f>_xlfn.XLOOKUP(Tabla15[[#This Row],[cedula]],Tabla8[Numero Documento],Tabla8[Gen])</f>
        <v>F</v>
      </c>
      <c r="S961" s="53" t="str">
        <f>_xlfn.XLOOKUP(Tabla15[[#This Row],[cedula]],Tabla8[Numero Documento],Tabla8[Lugar Designado Codigo])</f>
        <v>01.83.03.04</v>
      </c>
    </row>
    <row r="962" spans="1:19">
      <c r="A962" s="53" t="s">
        <v>3049</v>
      </c>
      <c r="B962" s="53" t="s">
        <v>2377</v>
      </c>
      <c r="C962" s="53" t="s">
        <v>3087</v>
      </c>
      <c r="D962" s="53" t="str">
        <f>Tabla15[[#This Row],[cedula]]&amp;Tabla15[[#This Row],[prog]]&amp;LEFT(Tabla15[[#This Row],[tipo]],3)</f>
        <v>0010471905911FIJ</v>
      </c>
      <c r="E962" s="53" t="s">
        <v>443</v>
      </c>
      <c r="F962" s="53" t="s">
        <v>444</v>
      </c>
      <c r="G962" s="53" t="str">
        <f>_xlfn.XLOOKUP(Tabla15[[#This Row],[cedula]],Tabla8[Numero Documento],Tabla8[Lugar Designado])</f>
        <v>DIRECCION GENERAL DE MUSEOS</v>
      </c>
      <c r="H962" s="53" t="s">
        <v>11</v>
      </c>
      <c r="I962" s="62"/>
      <c r="J962" s="53" t="str">
        <f>_xlfn.XLOOKUP(Tabla15[[#This Row],[cargo]],Tabla612[CARGO],Tabla612[CATEGORIA DEL SERVIDOR],"FIJO")</f>
        <v>FIJO</v>
      </c>
      <c r="K962" s="53" t="str">
        <f>IF(ISTEXT(Tabla15[[#This Row],[CARRERA]]),Tabla15[[#This Row],[CARRERA]],Tabla15[[#This Row],[STATUS]])</f>
        <v>FIJO</v>
      </c>
      <c r="L962" s="63">
        <v>10000</v>
      </c>
      <c r="M962" s="65">
        <v>0</v>
      </c>
      <c r="N962" s="63">
        <v>304</v>
      </c>
      <c r="O962" s="63">
        <v>287</v>
      </c>
      <c r="P962" s="29">
        <f>ROUND(Tabla15[[#This Row],[sbruto]]-Tabla15[[#This Row],[sneto]]-Tabla15[[#This Row],[ISR]]-Tabla15[[#This Row],[SFS]]-Tabla15[[#This Row],[AFP]],2)</f>
        <v>575</v>
      </c>
      <c r="Q962" s="63">
        <v>8834</v>
      </c>
      <c r="R962" s="53" t="str">
        <f>_xlfn.XLOOKUP(Tabla15[[#This Row],[cedula]],Tabla8[Numero Documento],Tabla8[Gen])</f>
        <v>M</v>
      </c>
      <c r="S962" s="53" t="str">
        <f>_xlfn.XLOOKUP(Tabla15[[#This Row],[cedula]],Tabla8[Numero Documento],Tabla8[Lugar Designado Codigo])</f>
        <v>01.83.03.04</v>
      </c>
    </row>
    <row r="963" spans="1:19">
      <c r="A963" s="53" t="s">
        <v>3049</v>
      </c>
      <c r="B963" s="53" t="s">
        <v>2378</v>
      </c>
      <c r="C963" s="53" t="s">
        <v>3087</v>
      </c>
      <c r="D963" s="53" t="str">
        <f>Tabla15[[#This Row],[cedula]]&amp;Tabla15[[#This Row],[prog]]&amp;LEFT(Tabla15[[#This Row],[tipo]],3)</f>
        <v>0010559266111FIJ</v>
      </c>
      <c r="E963" s="53" t="s">
        <v>445</v>
      </c>
      <c r="F963" s="53" t="s">
        <v>8</v>
      </c>
      <c r="G963" s="53" t="str">
        <f>_xlfn.XLOOKUP(Tabla15[[#This Row],[cedula]],Tabla8[Numero Documento],Tabla8[Lugar Designado])</f>
        <v>DIRECCION GENERAL DE MUSEOS</v>
      </c>
      <c r="H963" s="53" t="s">
        <v>11</v>
      </c>
      <c r="I963" s="62"/>
      <c r="J963" s="53" t="str">
        <f>_xlfn.XLOOKUP(Tabla15[[#This Row],[cargo]],Tabla612[CARGO],Tabla612[CATEGORIA DEL SERVIDOR],"FIJO")</f>
        <v>ESTATUTO SIMPLIFICADO</v>
      </c>
      <c r="K963" s="53" t="str">
        <f>IF(ISTEXT(Tabla15[[#This Row],[CARRERA]]),Tabla15[[#This Row],[CARRERA]],Tabla15[[#This Row],[STATUS]])</f>
        <v>ESTATUTO SIMPLIFICADO</v>
      </c>
      <c r="L963" s="63">
        <v>10000</v>
      </c>
      <c r="M963" s="66">
        <v>0</v>
      </c>
      <c r="N963" s="63">
        <v>304</v>
      </c>
      <c r="O963" s="63">
        <v>287</v>
      </c>
      <c r="P963" s="29">
        <f>ROUND(Tabla15[[#This Row],[sbruto]]-Tabla15[[#This Row],[sneto]]-Tabla15[[#This Row],[ISR]]-Tabla15[[#This Row],[SFS]]-Tabla15[[#This Row],[AFP]],2)</f>
        <v>7518.09</v>
      </c>
      <c r="Q963" s="63">
        <v>1890.91</v>
      </c>
      <c r="R963" s="53" t="str">
        <f>_xlfn.XLOOKUP(Tabla15[[#This Row],[cedula]],Tabla8[Numero Documento],Tabla8[Gen])</f>
        <v>F</v>
      </c>
      <c r="S963" s="53" t="str">
        <f>_xlfn.XLOOKUP(Tabla15[[#This Row],[cedula]],Tabla8[Numero Documento],Tabla8[Lugar Designado Codigo])</f>
        <v>01.83.03.04</v>
      </c>
    </row>
    <row r="964" spans="1:19">
      <c r="A964" s="53" t="s">
        <v>3049</v>
      </c>
      <c r="B964" s="53" t="s">
        <v>2379</v>
      </c>
      <c r="C964" s="53" t="s">
        <v>3087</v>
      </c>
      <c r="D964" s="53" t="str">
        <f>Tabla15[[#This Row],[cedula]]&amp;Tabla15[[#This Row],[prog]]&amp;LEFT(Tabla15[[#This Row],[tipo]],3)</f>
        <v>0011914968011FIJ</v>
      </c>
      <c r="E964" s="53" t="s">
        <v>446</v>
      </c>
      <c r="F964" s="53" t="s">
        <v>210</v>
      </c>
      <c r="G964" s="53" t="str">
        <f>_xlfn.XLOOKUP(Tabla15[[#This Row],[cedula]],Tabla8[Numero Documento],Tabla8[Lugar Designado])</f>
        <v>DIRECCION GENERAL DE MUSEOS</v>
      </c>
      <c r="H964" s="53" t="s">
        <v>11</v>
      </c>
      <c r="I964" s="62"/>
      <c r="J964" s="53" t="str">
        <f>_xlfn.XLOOKUP(Tabla15[[#This Row],[cargo]],Tabla612[CARGO],Tabla612[CATEGORIA DEL SERVIDOR],"FIJO")</f>
        <v>FIJO</v>
      </c>
      <c r="K964" s="53" t="str">
        <f>IF(ISTEXT(Tabla15[[#This Row],[CARRERA]]),Tabla15[[#This Row],[CARRERA]],Tabla15[[#This Row],[STATUS]])</f>
        <v>FIJO</v>
      </c>
      <c r="L964" s="63">
        <v>10000</v>
      </c>
      <c r="M964" s="67">
        <v>0</v>
      </c>
      <c r="N964" s="63">
        <v>304</v>
      </c>
      <c r="O964" s="63">
        <v>287</v>
      </c>
      <c r="P964" s="29">
        <f>ROUND(Tabla15[[#This Row],[sbruto]]-Tabla15[[#This Row],[sneto]]-Tabla15[[#This Row],[ISR]]-Tabla15[[#This Row],[SFS]]-Tabla15[[#This Row],[AFP]],2)</f>
        <v>25</v>
      </c>
      <c r="Q964" s="63">
        <v>9384</v>
      </c>
      <c r="R964" s="53" t="str">
        <f>_xlfn.XLOOKUP(Tabla15[[#This Row],[cedula]],Tabla8[Numero Documento],Tabla8[Gen])</f>
        <v>F</v>
      </c>
      <c r="S964" s="53" t="str">
        <f>_xlfn.XLOOKUP(Tabla15[[#This Row],[cedula]],Tabla8[Numero Documento],Tabla8[Lugar Designado Codigo])</f>
        <v>01.83.03.04</v>
      </c>
    </row>
    <row r="965" spans="1:19">
      <c r="A965" s="53" t="s">
        <v>3049</v>
      </c>
      <c r="B965" s="53" t="s">
        <v>2388</v>
      </c>
      <c r="C965" s="53" t="s">
        <v>3087</v>
      </c>
      <c r="D965" s="53" t="str">
        <f>Tabla15[[#This Row],[cedula]]&amp;Tabla15[[#This Row],[prog]]&amp;LEFT(Tabla15[[#This Row],[tipo]],3)</f>
        <v>0010246581211FIJ</v>
      </c>
      <c r="E965" s="53" t="s">
        <v>451</v>
      </c>
      <c r="F965" s="53" t="s">
        <v>452</v>
      </c>
      <c r="G965" s="53" t="str">
        <f>_xlfn.XLOOKUP(Tabla15[[#This Row],[cedula]],Tabla8[Numero Documento],Tabla8[Lugar Designado])</f>
        <v>DIRECCION GENERAL DE MUSEOS</v>
      </c>
      <c r="H965" s="53" t="s">
        <v>11</v>
      </c>
      <c r="I965" s="62"/>
      <c r="J965" s="53" t="str">
        <f>_xlfn.XLOOKUP(Tabla15[[#This Row],[cargo]],Tabla612[CARGO],Tabla612[CATEGORIA DEL SERVIDOR],"FIJO")</f>
        <v>FIJO</v>
      </c>
      <c r="K965" s="53" t="str">
        <f>IF(ISTEXT(Tabla15[[#This Row],[CARRERA]]),Tabla15[[#This Row],[CARRERA]],Tabla15[[#This Row],[STATUS]])</f>
        <v>FIJO</v>
      </c>
      <c r="L965" s="63">
        <v>10000</v>
      </c>
      <c r="M965" s="65">
        <v>0</v>
      </c>
      <c r="N965" s="63">
        <v>304</v>
      </c>
      <c r="O965" s="63">
        <v>287</v>
      </c>
      <c r="P965" s="29">
        <f>ROUND(Tabla15[[#This Row],[sbruto]]-Tabla15[[#This Row],[sneto]]-Tabla15[[#This Row],[ISR]]-Tabla15[[#This Row],[SFS]]-Tabla15[[#This Row],[AFP]],2)</f>
        <v>591</v>
      </c>
      <c r="Q965" s="63">
        <v>8818</v>
      </c>
      <c r="R965" s="53" t="str">
        <f>_xlfn.XLOOKUP(Tabla15[[#This Row],[cedula]],Tabla8[Numero Documento],Tabla8[Gen])</f>
        <v>M</v>
      </c>
      <c r="S965" s="53" t="str">
        <f>_xlfn.XLOOKUP(Tabla15[[#This Row],[cedula]],Tabla8[Numero Documento],Tabla8[Lugar Designado Codigo])</f>
        <v>01.83.03.04</v>
      </c>
    </row>
    <row r="966" spans="1:19">
      <c r="A966" s="53" t="s">
        <v>3049</v>
      </c>
      <c r="B966" s="53" t="s">
        <v>2406</v>
      </c>
      <c r="C966" s="53" t="s">
        <v>3087</v>
      </c>
      <c r="D966" s="53" t="str">
        <f>Tabla15[[#This Row],[cedula]]&amp;Tabla15[[#This Row],[prog]]&amp;LEFT(Tabla15[[#This Row],[tipo]],3)</f>
        <v>0310159886411FIJ</v>
      </c>
      <c r="E966" s="53" t="s">
        <v>463</v>
      </c>
      <c r="F966" s="53" t="s">
        <v>128</v>
      </c>
      <c r="G966" s="53" t="str">
        <f>_xlfn.XLOOKUP(Tabla15[[#This Row],[cedula]],Tabla8[Numero Documento],Tabla8[Lugar Designado])</f>
        <v>DIRECCION GENERAL DE MUSEOS</v>
      </c>
      <c r="H966" s="53" t="s">
        <v>11</v>
      </c>
      <c r="I966" s="62"/>
      <c r="J966" s="53" t="str">
        <f>_xlfn.XLOOKUP(Tabla15[[#This Row],[cargo]],Tabla612[CARGO],Tabla612[CATEGORIA DEL SERVIDOR],"FIJO")</f>
        <v>ESTATUTO SIMPLIFICADO</v>
      </c>
      <c r="K966" s="53" t="str">
        <f>IF(ISTEXT(Tabla15[[#This Row],[CARRERA]]),Tabla15[[#This Row],[CARRERA]],Tabla15[[#This Row],[STATUS]])</f>
        <v>ESTATUTO SIMPLIFICADO</v>
      </c>
      <c r="L966" s="63">
        <v>10000</v>
      </c>
      <c r="M966" s="67">
        <v>0</v>
      </c>
      <c r="N966" s="63">
        <v>304</v>
      </c>
      <c r="O966" s="63">
        <v>287</v>
      </c>
      <c r="P966" s="29">
        <f>ROUND(Tabla15[[#This Row],[sbruto]]-Tabla15[[#This Row],[sneto]]-Tabla15[[#This Row],[ISR]]-Tabla15[[#This Row],[SFS]]-Tabla15[[#This Row],[AFP]],2)</f>
        <v>25</v>
      </c>
      <c r="Q966" s="63">
        <v>9384</v>
      </c>
      <c r="R966" s="53" t="str">
        <f>_xlfn.XLOOKUP(Tabla15[[#This Row],[cedula]],Tabla8[Numero Documento],Tabla8[Gen])</f>
        <v>M</v>
      </c>
      <c r="S966" s="53" t="str">
        <f>_xlfn.XLOOKUP(Tabla15[[#This Row],[cedula]],Tabla8[Numero Documento],Tabla8[Lugar Designado Codigo])</f>
        <v>01.83.03.04</v>
      </c>
    </row>
    <row r="967" spans="1:19">
      <c r="A967" s="53" t="s">
        <v>3049</v>
      </c>
      <c r="B967" s="53" t="s">
        <v>2411</v>
      </c>
      <c r="C967" s="53" t="s">
        <v>3087</v>
      </c>
      <c r="D967" s="53" t="str">
        <f>Tabla15[[#This Row],[cedula]]&amp;Tabla15[[#This Row],[prog]]&amp;LEFT(Tabla15[[#This Row],[tipo]],3)</f>
        <v>0010745879611FIJ</v>
      </c>
      <c r="E967" s="53" t="s">
        <v>470</v>
      </c>
      <c r="F967" s="53" t="s">
        <v>210</v>
      </c>
      <c r="G967" s="53" t="str">
        <f>_xlfn.XLOOKUP(Tabla15[[#This Row],[cedula]],Tabla8[Numero Documento],Tabla8[Lugar Designado])</f>
        <v>DIRECCION GENERAL DE MUSEOS</v>
      </c>
      <c r="H967" s="53" t="s">
        <v>11</v>
      </c>
      <c r="I967" s="62"/>
      <c r="J967" s="53" t="str">
        <f>_xlfn.XLOOKUP(Tabla15[[#This Row],[cargo]],Tabla612[CARGO],Tabla612[CATEGORIA DEL SERVIDOR],"FIJO")</f>
        <v>FIJO</v>
      </c>
      <c r="K967" s="53" t="str">
        <f>IF(ISTEXT(Tabla15[[#This Row],[CARRERA]]),Tabla15[[#This Row],[CARRERA]],Tabla15[[#This Row],[STATUS]])</f>
        <v>FIJO</v>
      </c>
      <c r="L967" s="63">
        <v>10000</v>
      </c>
      <c r="M967" s="67">
        <v>0</v>
      </c>
      <c r="N967" s="63">
        <v>304</v>
      </c>
      <c r="O967" s="63">
        <v>287</v>
      </c>
      <c r="P967" s="29">
        <f>ROUND(Tabla15[[#This Row],[sbruto]]-Tabla15[[#This Row],[sneto]]-Tabla15[[#This Row],[ISR]]-Tabla15[[#This Row],[SFS]]-Tabla15[[#This Row],[AFP]],2)</f>
        <v>6012.67</v>
      </c>
      <c r="Q967" s="63">
        <v>3396.33</v>
      </c>
      <c r="R967" s="53" t="str">
        <f>_xlfn.XLOOKUP(Tabla15[[#This Row],[cedula]],Tabla8[Numero Documento],Tabla8[Gen])</f>
        <v>M</v>
      </c>
      <c r="S967" s="53" t="str">
        <f>_xlfn.XLOOKUP(Tabla15[[#This Row],[cedula]],Tabla8[Numero Documento],Tabla8[Lugar Designado Codigo])</f>
        <v>01.83.03.04</v>
      </c>
    </row>
    <row r="968" spans="1:19">
      <c r="A968" s="53" t="s">
        <v>3049</v>
      </c>
      <c r="B968" s="53" t="s">
        <v>2428</v>
      </c>
      <c r="C968" s="53" t="s">
        <v>3087</v>
      </c>
      <c r="D968" s="53" t="str">
        <f>Tabla15[[#This Row],[cedula]]&amp;Tabla15[[#This Row],[prog]]&amp;LEFT(Tabla15[[#This Row],[tipo]],3)</f>
        <v>0010969989211FIJ</v>
      </c>
      <c r="E968" s="53" t="s">
        <v>487</v>
      </c>
      <c r="F968" s="53" t="s">
        <v>210</v>
      </c>
      <c r="G968" s="53" t="str">
        <f>_xlfn.XLOOKUP(Tabla15[[#This Row],[cedula]],Tabla8[Numero Documento],Tabla8[Lugar Designado])</f>
        <v>DIRECCION GENERAL DE MUSEOS</v>
      </c>
      <c r="H968" s="53" t="s">
        <v>11</v>
      </c>
      <c r="I968" s="62"/>
      <c r="J968" s="53" t="str">
        <f>_xlfn.XLOOKUP(Tabla15[[#This Row],[cargo]],Tabla612[CARGO],Tabla612[CATEGORIA DEL SERVIDOR],"FIJO")</f>
        <v>FIJO</v>
      </c>
      <c r="K968" s="53" t="str">
        <f>IF(ISTEXT(Tabla15[[#This Row],[CARRERA]]),Tabla15[[#This Row],[CARRERA]],Tabla15[[#This Row],[STATUS]])</f>
        <v>FIJO</v>
      </c>
      <c r="L968" s="63">
        <v>10000</v>
      </c>
      <c r="M968" s="65">
        <v>0</v>
      </c>
      <c r="N968" s="63">
        <v>304</v>
      </c>
      <c r="O968" s="63">
        <v>287</v>
      </c>
      <c r="P968" s="29">
        <f>ROUND(Tabla15[[#This Row],[sbruto]]-Tabla15[[#This Row],[sneto]]-Tabla15[[#This Row],[ISR]]-Tabla15[[#This Row],[SFS]]-Tabla15[[#This Row],[AFP]],2)</f>
        <v>4428.7</v>
      </c>
      <c r="Q968" s="63">
        <v>4980.3</v>
      </c>
      <c r="R968" s="53" t="str">
        <f>_xlfn.XLOOKUP(Tabla15[[#This Row],[cedula]],Tabla8[Numero Documento],Tabla8[Gen])</f>
        <v>F</v>
      </c>
      <c r="S968" s="53" t="str">
        <f>_xlfn.XLOOKUP(Tabla15[[#This Row],[cedula]],Tabla8[Numero Documento],Tabla8[Lugar Designado Codigo])</f>
        <v>01.83.03.04</v>
      </c>
    </row>
    <row r="969" spans="1:19">
      <c r="A969" s="53" t="s">
        <v>3049</v>
      </c>
      <c r="B969" s="53" t="s">
        <v>2432</v>
      </c>
      <c r="C969" s="53" t="s">
        <v>3087</v>
      </c>
      <c r="D969" s="53" t="str">
        <f>Tabla15[[#This Row],[cedula]]&amp;Tabla15[[#This Row],[prog]]&amp;LEFT(Tabla15[[#This Row],[tipo]],3)</f>
        <v>0010290140211FIJ</v>
      </c>
      <c r="E969" s="53" t="s">
        <v>493</v>
      </c>
      <c r="F969" s="53" t="s">
        <v>210</v>
      </c>
      <c r="G969" s="53" t="str">
        <f>_xlfn.XLOOKUP(Tabla15[[#This Row],[cedula]],Tabla8[Numero Documento],Tabla8[Lugar Designado])</f>
        <v>DIRECCION GENERAL DE MUSEOS</v>
      </c>
      <c r="H969" s="53" t="s">
        <v>11</v>
      </c>
      <c r="I969" s="62"/>
      <c r="J969" s="53" t="str">
        <f>_xlfn.XLOOKUP(Tabla15[[#This Row],[cargo]],Tabla612[CARGO],Tabla612[CATEGORIA DEL SERVIDOR],"FIJO")</f>
        <v>FIJO</v>
      </c>
      <c r="K969" s="53" t="str">
        <f>IF(ISTEXT(Tabla15[[#This Row],[CARRERA]]),Tabla15[[#This Row],[CARRERA]],Tabla15[[#This Row],[STATUS]])</f>
        <v>FIJO</v>
      </c>
      <c r="L969" s="63">
        <v>10000</v>
      </c>
      <c r="M969" s="65">
        <v>0</v>
      </c>
      <c r="N969" s="63">
        <v>304</v>
      </c>
      <c r="O969" s="63">
        <v>287</v>
      </c>
      <c r="P969" s="29">
        <f>ROUND(Tabla15[[#This Row],[sbruto]]-Tabla15[[#This Row],[sneto]]-Tabla15[[#This Row],[ISR]]-Tabla15[[#This Row],[SFS]]-Tabla15[[#This Row],[AFP]],2)</f>
        <v>2304.11</v>
      </c>
      <c r="Q969" s="63">
        <v>7104.89</v>
      </c>
      <c r="R969" s="53" t="str">
        <f>_xlfn.XLOOKUP(Tabla15[[#This Row],[cedula]],Tabla8[Numero Documento],Tabla8[Gen])</f>
        <v>F</v>
      </c>
      <c r="S969" s="53" t="str">
        <f>_xlfn.XLOOKUP(Tabla15[[#This Row],[cedula]],Tabla8[Numero Documento],Tabla8[Lugar Designado Codigo])</f>
        <v>01.83.03.04</v>
      </c>
    </row>
    <row r="970" spans="1:19">
      <c r="A970" s="53" t="s">
        <v>3049</v>
      </c>
      <c r="B970" s="53" t="s">
        <v>2445</v>
      </c>
      <c r="C970" s="53" t="s">
        <v>3087</v>
      </c>
      <c r="D970" s="53" t="str">
        <f>Tabla15[[#This Row],[cedula]]&amp;Tabla15[[#This Row],[prog]]&amp;LEFT(Tabla15[[#This Row],[tipo]],3)</f>
        <v>0010943390411FIJ</v>
      </c>
      <c r="E970" s="53" t="s">
        <v>3344</v>
      </c>
      <c r="F970" s="53" t="s">
        <v>507</v>
      </c>
      <c r="G970" s="53" t="str">
        <f>_xlfn.XLOOKUP(Tabla15[[#This Row],[cedula]],Tabla8[Numero Documento],Tabla8[Lugar Designado])</f>
        <v>DIRECCION GENERAL DE MUSEOS</v>
      </c>
      <c r="H970" s="53" t="s">
        <v>11</v>
      </c>
      <c r="I970" s="62"/>
      <c r="J970" s="53" t="str">
        <f>_xlfn.XLOOKUP(Tabla15[[#This Row],[cargo]],Tabla612[CARGO],Tabla612[CATEGORIA DEL SERVIDOR],"FIJO")</f>
        <v>ESTATUTO SIMPLIFICADO</v>
      </c>
      <c r="K970" s="53" t="str">
        <f>IF(ISTEXT(Tabla15[[#This Row],[CARRERA]]),Tabla15[[#This Row],[CARRERA]],Tabla15[[#This Row],[STATUS]])</f>
        <v>ESTATUTO SIMPLIFICADO</v>
      </c>
      <c r="L970" s="63">
        <v>10000</v>
      </c>
      <c r="M970" s="65">
        <v>0</v>
      </c>
      <c r="N970" s="63">
        <v>304</v>
      </c>
      <c r="O970" s="63">
        <v>287</v>
      </c>
      <c r="P970" s="29">
        <f>ROUND(Tabla15[[#This Row],[sbruto]]-Tabla15[[#This Row],[sneto]]-Tabla15[[#This Row],[ISR]]-Tabla15[[#This Row],[SFS]]-Tabla15[[#This Row],[AFP]],2)</f>
        <v>7475.18</v>
      </c>
      <c r="Q970" s="63">
        <v>1933.82</v>
      </c>
      <c r="R970" s="53" t="str">
        <f>_xlfn.XLOOKUP(Tabla15[[#This Row],[cedula]],Tabla8[Numero Documento],Tabla8[Gen])</f>
        <v>F</v>
      </c>
      <c r="S970" s="53" t="str">
        <f>_xlfn.XLOOKUP(Tabla15[[#This Row],[cedula]],Tabla8[Numero Documento],Tabla8[Lugar Designado Codigo])</f>
        <v>01.83.03.04</v>
      </c>
    </row>
    <row r="971" spans="1:19">
      <c r="A971" s="53" t="s">
        <v>3049</v>
      </c>
      <c r="B971" s="53" t="s">
        <v>2463</v>
      </c>
      <c r="C971" s="53" t="s">
        <v>3087</v>
      </c>
      <c r="D971" s="53" t="str">
        <f>Tabla15[[#This Row],[cedula]]&amp;Tabla15[[#This Row],[prog]]&amp;LEFT(Tabla15[[#This Row],[tipo]],3)</f>
        <v>0310040038511FIJ</v>
      </c>
      <c r="E971" s="53" t="s">
        <v>1479</v>
      </c>
      <c r="F971" s="53" t="s">
        <v>27</v>
      </c>
      <c r="G971" s="53" t="str">
        <f>_xlfn.XLOOKUP(Tabla15[[#This Row],[cedula]],Tabla8[Numero Documento],Tabla8[Lugar Designado])</f>
        <v>DIRECCION GENERAL DE MUSEOS</v>
      </c>
      <c r="H971" s="53" t="s">
        <v>11</v>
      </c>
      <c r="I971" s="62"/>
      <c r="J971" s="53" t="str">
        <f>_xlfn.XLOOKUP(Tabla15[[#This Row],[cargo]],Tabla612[CARGO],Tabla612[CATEGORIA DEL SERVIDOR],"FIJO")</f>
        <v>ESTATUTO SIMPLIFICADO</v>
      </c>
      <c r="K971" s="53" t="str">
        <f>IF(ISTEXT(Tabla15[[#This Row],[CARRERA]]),Tabla15[[#This Row],[CARRERA]],Tabla15[[#This Row],[STATUS]])</f>
        <v>ESTATUTO SIMPLIFICADO</v>
      </c>
      <c r="L971" s="63">
        <v>10000</v>
      </c>
      <c r="M971" s="66">
        <v>0</v>
      </c>
      <c r="N971" s="63">
        <v>304</v>
      </c>
      <c r="O971" s="63">
        <v>287</v>
      </c>
      <c r="P971" s="29">
        <f>ROUND(Tabla15[[#This Row],[sbruto]]-Tabla15[[#This Row],[sneto]]-Tabla15[[#This Row],[ISR]]-Tabla15[[#This Row],[SFS]]-Tabla15[[#This Row],[AFP]],2)</f>
        <v>25</v>
      </c>
      <c r="Q971" s="63">
        <v>9384</v>
      </c>
      <c r="R971" s="53" t="str">
        <f>_xlfn.XLOOKUP(Tabla15[[#This Row],[cedula]],Tabla8[Numero Documento],Tabla8[Gen])</f>
        <v>M</v>
      </c>
      <c r="S971" s="53" t="str">
        <f>_xlfn.XLOOKUP(Tabla15[[#This Row],[cedula]],Tabla8[Numero Documento],Tabla8[Lugar Designado Codigo])</f>
        <v>01.83.03.04</v>
      </c>
    </row>
    <row r="972" spans="1:19">
      <c r="A972" s="53" t="s">
        <v>3049</v>
      </c>
      <c r="B972" s="53" t="s">
        <v>2466</v>
      </c>
      <c r="C972" s="53" t="s">
        <v>3087</v>
      </c>
      <c r="D972" s="53" t="str">
        <f>Tabla15[[#This Row],[cedula]]&amp;Tabla15[[#This Row],[prog]]&amp;LEFT(Tabla15[[#This Row],[tipo]],3)</f>
        <v>0010118401811FIJ</v>
      </c>
      <c r="E972" s="53" t="s">
        <v>529</v>
      </c>
      <c r="F972" s="53" t="s">
        <v>8</v>
      </c>
      <c r="G972" s="53" t="str">
        <f>_xlfn.XLOOKUP(Tabla15[[#This Row],[cedula]],Tabla8[Numero Documento],Tabla8[Lugar Designado])</f>
        <v>DIRECCION GENERAL DE MUSEOS</v>
      </c>
      <c r="H972" s="53" t="s">
        <v>11</v>
      </c>
      <c r="I972" s="62"/>
      <c r="J972" s="53" t="str">
        <f>_xlfn.XLOOKUP(Tabla15[[#This Row],[cargo]],Tabla612[CARGO],Tabla612[CATEGORIA DEL SERVIDOR],"FIJO")</f>
        <v>ESTATUTO SIMPLIFICADO</v>
      </c>
      <c r="K972" s="53" t="str">
        <f>IF(ISTEXT(Tabla15[[#This Row],[CARRERA]]),Tabla15[[#This Row],[CARRERA]],Tabla15[[#This Row],[STATUS]])</f>
        <v>ESTATUTO SIMPLIFICADO</v>
      </c>
      <c r="L972" s="63">
        <v>10000</v>
      </c>
      <c r="M972" s="65">
        <v>0</v>
      </c>
      <c r="N972" s="63">
        <v>304</v>
      </c>
      <c r="O972" s="63">
        <v>287</v>
      </c>
      <c r="P972" s="29">
        <f>ROUND(Tabla15[[#This Row],[sbruto]]-Tabla15[[#This Row],[sneto]]-Tabla15[[#This Row],[ISR]]-Tabla15[[#This Row],[SFS]]-Tabla15[[#This Row],[AFP]],2)</f>
        <v>621</v>
      </c>
      <c r="Q972" s="63">
        <v>8788</v>
      </c>
      <c r="R972" s="53" t="str">
        <f>_xlfn.XLOOKUP(Tabla15[[#This Row],[cedula]],Tabla8[Numero Documento],Tabla8[Gen])</f>
        <v>F</v>
      </c>
      <c r="S972" s="53" t="str">
        <f>_xlfn.XLOOKUP(Tabla15[[#This Row],[cedula]],Tabla8[Numero Documento],Tabla8[Lugar Designado Codigo])</f>
        <v>01.83.03.04</v>
      </c>
    </row>
    <row r="973" spans="1:19">
      <c r="A973" s="53" t="s">
        <v>3049</v>
      </c>
      <c r="B973" s="53" t="s">
        <v>2473</v>
      </c>
      <c r="C973" s="53" t="s">
        <v>3087</v>
      </c>
      <c r="D973" s="53" t="str">
        <f>Tabla15[[#This Row],[cedula]]&amp;Tabla15[[#This Row],[prog]]&amp;LEFT(Tabla15[[#This Row],[tipo]],3)</f>
        <v>0010031826011FIJ</v>
      </c>
      <c r="E973" s="53" t="s">
        <v>535</v>
      </c>
      <c r="F973" s="53" t="s">
        <v>210</v>
      </c>
      <c r="G973" s="53" t="str">
        <f>_xlfn.XLOOKUP(Tabla15[[#This Row],[cedula]],Tabla8[Numero Documento],Tabla8[Lugar Designado])</f>
        <v>DIRECCION GENERAL DE MUSEOS</v>
      </c>
      <c r="H973" s="53" t="s">
        <v>11</v>
      </c>
      <c r="I973" s="62"/>
      <c r="J973" s="53" t="str">
        <f>_xlfn.XLOOKUP(Tabla15[[#This Row],[cargo]],Tabla612[CARGO],Tabla612[CATEGORIA DEL SERVIDOR],"FIJO")</f>
        <v>FIJO</v>
      </c>
      <c r="K973" s="53" t="str">
        <f>IF(ISTEXT(Tabla15[[#This Row],[CARRERA]]),Tabla15[[#This Row],[CARRERA]],Tabla15[[#This Row],[STATUS]])</f>
        <v>FIJO</v>
      </c>
      <c r="L973" s="63">
        <v>10000</v>
      </c>
      <c r="M973" s="65">
        <v>0</v>
      </c>
      <c r="N973" s="63">
        <v>304</v>
      </c>
      <c r="O973" s="63">
        <v>287</v>
      </c>
      <c r="P973" s="29">
        <f>ROUND(Tabla15[[#This Row],[sbruto]]-Tabla15[[#This Row],[sneto]]-Tabla15[[#This Row],[ISR]]-Tabla15[[#This Row],[SFS]]-Tabla15[[#This Row],[AFP]],2)</f>
        <v>6581.96</v>
      </c>
      <c r="Q973" s="63">
        <v>2827.04</v>
      </c>
      <c r="R973" s="53" t="str">
        <f>_xlfn.XLOOKUP(Tabla15[[#This Row],[cedula]],Tabla8[Numero Documento],Tabla8[Gen])</f>
        <v>F</v>
      </c>
      <c r="S973" s="53" t="str">
        <f>_xlfn.XLOOKUP(Tabla15[[#This Row],[cedula]],Tabla8[Numero Documento],Tabla8[Lugar Designado Codigo])</f>
        <v>01.83.03.04</v>
      </c>
    </row>
    <row r="974" spans="1:19">
      <c r="A974" s="53" t="s">
        <v>3049</v>
      </c>
      <c r="B974" s="53" t="s">
        <v>2499</v>
      </c>
      <c r="C974" s="53" t="s">
        <v>3087</v>
      </c>
      <c r="D974" s="53" t="str">
        <f>Tabla15[[#This Row],[cedula]]&amp;Tabla15[[#This Row],[prog]]&amp;LEFT(Tabla15[[#This Row],[tipo]],3)</f>
        <v>0010517523611FIJ</v>
      </c>
      <c r="E974" s="53" t="s">
        <v>559</v>
      </c>
      <c r="F974" s="53" t="s">
        <v>128</v>
      </c>
      <c r="G974" s="53" t="str">
        <f>_xlfn.XLOOKUP(Tabla15[[#This Row],[cedula]],Tabla8[Numero Documento],Tabla8[Lugar Designado])</f>
        <v>DIRECCION GENERAL DE MUSEOS</v>
      </c>
      <c r="H974" s="53" t="s">
        <v>11</v>
      </c>
      <c r="I974" s="62"/>
      <c r="J974" s="53" t="str">
        <f>_xlfn.XLOOKUP(Tabla15[[#This Row],[cargo]],Tabla612[CARGO],Tabla612[CATEGORIA DEL SERVIDOR],"FIJO")</f>
        <v>ESTATUTO SIMPLIFICADO</v>
      </c>
      <c r="K974" s="53" t="str">
        <f>IF(ISTEXT(Tabla15[[#This Row],[CARRERA]]),Tabla15[[#This Row],[CARRERA]],Tabla15[[#This Row],[STATUS]])</f>
        <v>ESTATUTO SIMPLIFICADO</v>
      </c>
      <c r="L974" s="63">
        <v>10000</v>
      </c>
      <c r="M974" s="66">
        <v>0</v>
      </c>
      <c r="N974" s="63">
        <v>304</v>
      </c>
      <c r="O974" s="63">
        <v>287</v>
      </c>
      <c r="P974" s="29">
        <f>ROUND(Tabla15[[#This Row],[sbruto]]-Tabla15[[#This Row],[sneto]]-Tabla15[[#This Row],[ISR]]-Tabla15[[#This Row],[SFS]]-Tabla15[[#This Row],[AFP]],2)</f>
        <v>75</v>
      </c>
      <c r="Q974" s="63">
        <v>9334</v>
      </c>
      <c r="R974" s="53" t="str">
        <f>_xlfn.XLOOKUP(Tabla15[[#This Row],[cedula]],Tabla8[Numero Documento],Tabla8[Gen])</f>
        <v>F</v>
      </c>
      <c r="S974" s="53" t="str">
        <f>_xlfn.XLOOKUP(Tabla15[[#This Row],[cedula]],Tabla8[Numero Documento],Tabla8[Lugar Designado Codigo])</f>
        <v>01.83.03.04</v>
      </c>
    </row>
    <row r="975" spans="1:19">
      <c r="A975" s="53" t="s">
        <v>3049</v>
      </c>
      <c r="B975" s="53" t="s">
        <v>2546</v>
      </c>
      <c r="C975" s="53" t="s">
        <v>3087</v>
      </c>
      <c r="D975" s="53" t="str">
        <f>Tabla15[[#This Row],[cedula]]&amp;Tabla15[[#This Row],[prog]]&amp;LEFT(Tabla15[[#This Row],[tipo]],3)</f>
        <v>0011015097611FIJ</v>
      </c>
      <c r="E975" s="53" t="s">
        <v>1101</v>
      </c>
      <c r="F975" s="53" t="s">
        <v>59</v>
      </c>
      <c r="G975" s="53" t="str">
        <f>_xlfn.XLOOKUP(Tabla15[[#This Row],[cedula]],Tabla8[Numero Documento],Tabla8[Lugar Designado])</f>
        <v>OFICINA NACIONAL DE PATRIMONIO CULTURAL SUBACUATICO</v>
      </c>
      <c r="H975" s="53" t="s">
        <v>11</v>
      </c>
      <c r="I975" s="62"/>
      <c r="J975" s="53" t="str">
        <f>_xlfn.XLOOKUP(Tabla15[[#This Row],[cargo]],Tabla612[CARGO],Tabla612[CATEGORIA DEL SERVIDOR],"FIJO")</f>
        <v>FIJO</v>
      </c>
      <c r="K975" s="53" t="str">
        <f>IF(ISTEXT(Tabla15[[#This Row],[CARRERA]]),Tabla15[[#This Row],[CARRERA]],Tabla15[[#This Row],[STATUS]])</f>
        <v>FIJO</v>
      </c>
      <c r="L975" s="63">
        <v>180000</v>
      </c>
      <c r="M975" s="64">
        <v>31055.42</v>
      </c>
      <c r="N975" s="63">
        <v>4943.8</v>
      </c>
      <c r="O975" s="63">
        <v>5166</v>
      </c>
      <c r="P975" s="29">
        <f>ROUND(Tabla15[[#This Row],[sbruto]]-Tabla15[[#This Row],[sneto]]-Tabla15[[#This Row],[ISR]]-Tabla15[[#This Row],[SFS]]-Tabla15[[#This Row],[AFP]],2)</f>
        <v>25</v>
      </c>
      <c r="Q975" s="63">
        <v>138809.78</v>
      </c>
      <c r="R975" s="53" t="str">
        <f>_xlfn.XLOOKUP(Tabla15[[#This Row],[cedula]],Tabla8[Numero Documento],Tabla8[Gen])</f>
        <v>M</v>
      </c>
      <c r="S975" s="53" t="str">
        <f>_xlfn.XLOOKUP(Tabla15[[#This Row],[cedula]],Tabla8[Numero Documento],Tabla8[Lugar Designado Codigo])</f>
        <v>01.83.03.05</v>
      </c>
    </row>
    <row r="976" spans="1:19">
      <c r="A976" s="53" t="s">
        <v>3049</v>
      </c>
      <c r="B976" s="53" t="s">
        <v>2541</v>
      </c>
      <c r="C976" s="53" t="s">
        <v>3087</v>
      </c>
      <c r="D976" s="53" t="str">
        <f>Tabla15[[#This Row],[cedula]]&amp;Tabla15[[#This Row],[prog]]&amp;LEFT(Tabla15[[#This Row],[tipo]],3)</f>
        <v>0011097505911FIJ</v>
      </c>
      <c r="E976" s="53" t="s">
        <v>600</v>
      </c>
      <c r="F976" s="53" t="s">
        <v>601</v>
      </c>
      <c r="G976" s="53" t="str">
        <f>_xlfn.XLOOKUP(Tabla15[[#This Row],[cedula]],Tabla8[Numero Documento],Tabla8[Lugar Designado])</f>
        <v>OFICINA NACIONAL DE PATRIMONIO CULTURAL SUBACUATICO</v>
      </c>
      <c r="H976" s="53" t="s">
        <v>11</v>
      </c>
      <c r="I976" s="62"/>
      <c r="J976" s="53" t="str">
        <f>_xlfn.XLOOKUP(Tabla15[[#This Row],[cargo]],Tabla612[CARGO],Tabla612[CATEGORIA DEL SERVIDOR],"FIJO")</f>
        <v>FIJO</v>
      </c>
      <c r="K976" s="53" t="str">
        <f>IF(ISTEXT(Tabla15[[#This Row],[CARRERA]]),Tabla15[[#This Row],[CARRERA]],Tabla15[[#This Row],[STATUS]])</f>
        <v>FIJO</v>
      </c>
      <c r="L976" s="63">
        <v>40000</v>
      </c>
      <c r="M976" s="64">
        <v>442.65</v>
      </c>
      <c r="N976" s="63">
        <v>1216</v>
      </c>
      <c r="O976" s="63">
        <v>1148</v>
      </c>
      <c r="P976" s="29">
        <f>ROUND(Tabla15[[#This Row],[sbruto]]-Tabla15[[#This Row],[sneto]]-Tabla15[[#This Row],[ISR]]-Tabla15[[#This Row],[SFS]]-Tabla15[[#This Row],[AFP]],2)</f>
        <v>375</v>
      </c>
      <c r="Q976" s="63">
        <v>36818.35</v>
      </c>
      <c r="R976" s="53" t="str">
        <f>_xlfn.XLOOKUP(Tabla15[[#This Row],[cedula]],Tabla8[Numero Documento],Tabla8[Gen])</f>
        <v>M</v>
      </c>
      <c r="S976" s="53" t="str">
        <f>_xlfn.XLOOKUP(Tabla15[[#This Row],[cedula]],Tabla8[Numero Documento],Tabla8[Lugar Designado Codigo])</f>
        <v>01.83.03.05</v>
      </c>
    </row>
    <row r="977" spans="1:19">
      <c r="A977" s="53" t="s">
        <v>3049</v>
      </c>
      <c r="B977" s="53" t="s">
        <v>2542</v>
      </c>
      <c r="C977" s="53" t="s">
        <v>3087</v>
      </c>
      <c r="D977" s="53" t="str">
        <f>Tabla15[[#This Row],[cedula]]&amp;Tabla15[[#This Row],[prog]]&amp;LEFT(Tabla15[[#This Row],[tipo]],3)</f>
        <v>0010680607811FIJ</v>
      </c>
      <c r="E977" s="53" t="s">
        <v>602</v>
      </c>
      <c r="F977" s="53" t="s">
        <v>603</v>
      </c>
      <c r="G977" s="53" t="str">
        <f>_xlfn.XLOOKUP(Tabla15[[#This Row],[cedula]],Tabla8[Numero Documento],Tabla8[Lugar Designado])</f>
        <v>OFICINA NACIONAL DE PATRIMONIO CULTURAL SUBACUATICO</v>
      </c>
      <c r="H977" s="53" t="s">
        <v>11</v>
      </c>
      <c r="I977" s="62"/>
      <c r="J977" s="53" t="str">
        <f>_xlfn.XLOOKUP(Tabla15[[#This Row],[cargo]],Tabla612[CARGO],Tabla612[CATEGORIA DEL SERVIDOR],"FIJO")</f>
        <v>FIJO</v>
      </c>
      <c r="K977" s="53" t="str">
        <f>IF(ISTEXT(Tabla15[[#This Row],[CARRERA]]),Tabla15[[#This Row],[CARRERA]],Tabla15[[#This Row],[STATUS]])</f>
        <v>FIJO</v>
      </c>
      <c r="L977" s="63">
        <v>31500</v>
      </c>
      <c r="M977" s="67">
        <v>0</v>
      </c>
      <c r="N977" s="63">
        <v>957.6</v>
      </c>
      <c r="O977" s="63">
        <v>904.05</v>
      </c>
      <c r="P977" s="29">
        <f>ROUND(Tabla15[[#This Row],[sbruto]]-Tabla15[[#This Row],[sneto]]-Tabla15[[#This Row],[ISR]]-Tabla15[[#This Row],[SFS]]-Tabla15[[#This Row],[AFP]],2)</f>
        <v>9508.2900000000009</v>
      </c>
      <c r="Q977" s="63">
        <v>20130.060000000001</v>
      </c>
      <c r="R977" s="53" t="str">
        <f>_xlfn.XLOOKUP(Tabla15[[#This Row],[cedula]],Tabla8[Numero Documento],Tabla8[Gen])</f>
        <v>M</v>
      </c>
      <c r="S977" s="53" t="str">
        <f>_xlfn.XLOOKUP(Tabla15[[#This Row],[cedula]],Tabla8[Numero Documento],Tabla8[Lugar Designado Codigo])</f>
        <v>01.83.03.05</v>
      </c>
    </row>
    <row r="978" spans="1:19">
      <c r="A978" s="53" t="s">
        <v>3049</v>
      </c>
      <c r="B978" s="53" t="s">
        <v>2549</v>
      </c>
      <c r="C978" s="53" t="s">
        <v>3087</v>
      </c>
      <c r="D978" s="53" t="str">
        <f>Tabla15[[#This Row],[cedula]]&amp;Tabla15[[#This Row],[prog]]&amp;LEFT(Tabla15[[#This Row],[tipo]],3)</f>
        <v>0410013621911FIJ</v>
      </c>
      <c r="E978" s="53" t="s">
        <v>607</v>
      </c>
      <c r="F978" s="53" t="s">
        <v>608</v>
      </c>
      <c r="G978" s="53" t="str">
        <f>_xlfn.XLOOKUP(Tabla15[[#This Row],[cedula]],Tabla8[Numero Documento],Tabla8[Lugar Designado])</f>
        <v>OFICINA NACIONAL DE PATRIMONIO CULTURAL SUBACUATICO</v>
      </c>
      <c r="H978" s="53" t="s">
        <v>11</v>
      </c>
      <c r="I978" s="62"/>
      <c r="J978" s="53" t="str">
        <f>_xlfn.XLOOKUP(Tabla15[[#This Row],[cargo]],Tabla612[CARGO],Tabla612[CATEGORIA DEL SERVIDOR],"FIJO")</f>
        <v>FIJO</v>
      </c>
      <c r="K978" s="53" t="str">
        <f>IF(ISTEXT(Tabla15[[#This Row],[CARRERA]]),Tabla15[[#This Row],[CARRERA]],Tabla15[[#This Row],[STATUS]])</f>
        <v>FIJO</v>
      </c>
      <c r="L978" s="63">
        <v>31500</v>
      </c>
      <c r="M978" s="67">
        <v>0</v>
      </c>
      <c r="N978" s="63">
        <v>957.6</v>
      </c>
      <c r="O978" s="63">
        <v>904.05</v>
      </c>
      <c r="P978" s="29">
        <f>ROUND(Tabla15[[#This Row],[sbruto]]-Tabla15[[#This Row],[sneto]]-Tabla15[[#This Row],[ISR]]-Tabla15[[#This Row],[SFS]]-Tabla15[[#This Row],[AFP]],2)</f>
        <v>1537.45</v>
      </c>
      <c r="Q978" s="63">
        <v>28100.9</v>
      </c>
      <c r="R978" s="53" t="str">
        <f>_xlfn.XLOOKUP(Tabla15[[#This Row],[cedula]],Tabla8[Numero Documento],Tabla8[Gen])</f>
        <v>M</v>
      </c>
      <c r="S978" s="53" t="str">
        <f>_xlfn.XLOOKUP(Tabla15[[#This Row],[cedula]],Tabla8[Numero Documento],Tabla8[Lugar Designado Codigo])</f>
        <v>01.83.03.05</v>
      </c>
    </row>
    <row r="979" spans="1:19">
      <c r="A979" s="53" t="s">
        <v>3049</v>
      </c>
      <c r="B979" s="53" t="s">
        <v>2551</v>
      </c>
      <c r="C979" s="53" t="s">
        <v>3087</v>
      </c>
      <c r="D979" s="53" t="str">
        <f>Tabla15[[#This Row],[cedula]]&amp;Tabla15[[#This Row],[prog]]&amp;LEFT(Tabla15[[#This Row],[tipo]],3)</f>
        <v>2230053164111FIJ</v>
      </c>
      <c r="E979" s="53" t="s">
        <v>1928</v>
      </c>
      <c r="F979" s="53" t="s">
        <v>10</v>
      </c>
      <c r="G979" s="53" t="str">
        <f>_xlfn.XLOOKUP(Tabla15[[#This Row],[cedula]],Tabla8[Numero Documento],Tabla8[Lugar Designado])</f>
        <v>OFICINA NACIONAL DE PATRIMONIO CULTURAL SUBACUATICO</v>
      </c>
      <c r="H979" s="53" t="s">
        <v>11</v>
      </c>
      <c r="I979" s="62"/>
      <c r="J979" s="53" t="str">
        <f>_xlfn.XLOOKUP(Tabla15[[#This Row],[cargo]],Tabla612[CARGO],Tabla612[CATEGORIA DEL SERVIDOR],"FIJO")</f>
        <v>ESTATUTO SIMPLIFICADO</v>
      </c>
      <c r="K979" s="53" t="str">
        <f>IF(ISTEXT(Tabla15[[#This Row],[CARRERA]]),Tabla15[[#This Row],[CARRERA]],Tabla15[[#This Row],[STATUS]])</f>
        <v>ESTATUTO SIMPLIFICADO</v>
      </c>
      <c r="L979" s="63">
        <v>30000</v>
      </c>
      <c r="M979" s="65">
        <v>0</v>
      </c>
      <c r="N979" s="63">
        <v>912</v>
      </c>
      <c r="O979" s="63">
        <v>861</v>
      </c>
      <c r="P979" s="29">
        <f>ROUND(Tabla15[[#This Row],[sbruto]]-Tabla15[[#This Row],[sneto]]-Tabla15[[#This Row],[ISR]]-Tabla15[[#This Row],[SFS]]-Tabla15[[#This Row],[AFP]],2)</f>
        <v>25</v>
      </c>
      <c r="Q979" s="63">
        <v>28202</v>
      </c>
      <c r="R979" s="53" t="str">
        <f>_xlfn.XLOOKUP(Tabla15[[#This Row],[cedula]],Tabla8[Numero Documento],Tabla8[Gen])</f>
        <v>F</v>
      </c>
      <c r="S979" s="53" t="str">
        <f>_xlfn.XLOOKUP(Tabla15[[#This Row],[cedula]],Tabla8[Numero Documento],Tabla8[Lugar Designado Codigo])</f>
        <v>01.83.03.05</v>
      </c>
    </row>
    <row r="980" spans="1:19">
      <c r="A980" s="53" t="s">
        <v>3049</v>
      </c>
      <c r="B980" s="53" t="s">
        <v>2547</v>
      </c>
      <c r="C980" s="53" t="s">
        <v>3087</v>
      </c>
      <c r="D980" s="53" t="str">
        <f>Tabla15[[#This Row],[cedula]]&amp;Tabla15[[#This Row],[prog]]&amp;LEFT(Tabla15[[#This Row],[tipo]],3)</f>
        <v>0010188559811FIJ</v>
      </c>
      <c r="E980" s="53" t="s">
        <v>605</v>
      </c>
      <c r="F980" s="53" t="s">
        <v>606</v>
      </c>
      <c r="G980" s="53" t="str">
        <f>_xlfn.XLOOKUP(Tabla15[[#This Row],[cedula]],Tabla8[Numero Documento],Tabla8[Lugar Designado])</f>
        <v>OFICINA NACIONAL DE PATRIMONIO CULTURAL SUBACUATICO</v>
      </c>
      <c r="H980" s="53" t="s">
        <v>11</v>
      </c>
      <c r="I980" s="62"/>
      <c r="J980" s="53" t="str">
        <f>_xlfn.XLOOKUP(Tabla15[[#This Row],[cargo]],Tabla612[CARGO],Tabla612[CATEGORIA DEL SERVIDOR],"FIJO")</f>
        <v>FIJO</v>
      </c>
      <c r="K980" s="53" t="str">
        <f>IF(ISTEXT(Tabla15[[#This Row],[CARRERA]]),Tabla15[[#This Row],[CARRERA]],Tabla15[[#This Row],[STATUS]])</f>
        <v>FIJO</v>
      </c>
      <c r="L980" s="63">
        <v>22000</v>
      </c>
      <c r="M980" s="67">
        <v>0</v>
      </c>
      <c r="N980" s="63">
        <v>668.8</v>
      </c>
      <c r="O980" s="63">
        <v>631.4</v>
      </c>
      <c r="P980" s="29">
        <f>ROUND(Tabla15[[#This Row],[sbruto]]-Tabla15[[#This Row],[sneto]]-Tabla15[[#This Row],[ISR]]-Tabla15[[#This Row],[SFS]]-Tabla15[[#This Row],[AFP]],2)</f>
        <v>375</v>
      </c>
      <c r="Q980" s="63">
        <v>20324.8</v>
      </c>
      <c r="R980" s="53" t="str">
        <f>_xlfn.XLOOKUP(Tabla15[[#This Row],[cedula]],Tabla8[Numero Documento],Tabla8[Gen])</f>
        <v>M</v>
      </c>
      <c r="S980" s="53" t="str">
        <f>_xlfn.XLOOKUP(Tabla15[[#This Row],[cedula]],Tabla8[Numero Documento],Tabla8[Lugar Designado Codigo])</f>
        <v>01.83.03.05</v>
      </c>
    </row>
    <row r="981" spans="1:19">
      <c r="A981" s="53" t="s">
        <v>3049</v>
      </c>
      <c r="B981" s="53" t="s">
        <v>2550</v>
      </c>
      <c r="C981" s="53" t="s">
        <v>3087</v>
      </c>
      <c r="D981" s="53" t="str">
        <f>Tabla15[[#This Row],[cedula]]&amp;Tabla15[[#This Row],[prog]]&amp;LEFT(Tabla15[[#This Row],[tipo]],3)</f>
        <v>0010548443011FIJ</v>
      </c>
      <c r="E981" s="53" t="s">
        <v>609</v>
      </c>
      <c r="F981" s="53" t="s">
        <v>8</v>
      </c>
      <c r="G981" s="53" t="str">
        <f>_xlfn.XLOOKUP(Tabla15[[#This Row],[cedula]],Tabla8[Numero Documento],Tabla8[Lugar Designado])</f>
        <v>OFICINA NACIONAL DE PATRIMONIO CULTURAL SUBACUATICO</v>
      </c>
      <c r="H981" s="53" t="s">
        <v>11</v>
      </c>
      <c r="I981" s="62"/>
      <c r="J981" s="53" t="str">
        <f>_xlfn.XLOOKUP(Tabla15[[#This Row],[cargo]],Tabla612[CARGO],Tabla612[CATEGORIA DEL SERVIDOR],"FIJO")</f>
        <v>ESTATUTO SIMPLIFICADO</v>
      </c>
      <c r="K981" s="53" t="str">
        <f>IF(ISTEXT(Tabla15[[#This Row],[CARRERA]]),Tabla15[[#This Row],[CARRERA]],Tabla15[[#This Row],[STATUS]])</f>
        <v>ESTATUTO SIMPLIFICADO</v>
      </c>
      <c r="L981" s="63">
        <v>16500</v>
      </c>
      <c r="M981" s="65">
        <v>0</v>
      </c>
      <c r="N981" s="63">
        <v>501.6</v>
      </c>
      <c r="O981" s="63">
        <v>473.55</v>
      </c>
      <c r="P981" s="29">
        <f>ROUND(Tabla15[[#This Row],[sbruto]]-Tabla15[[#This Row],[sneto]]-Tabla15[[#This Row],[ISR]]-Tabla15[[#This Row],[SFS]]-Tabla15[[#This Row],[AFP]],2)</f>
        <v>1121</v>
      </c>
      <c r="Q981" s="63">
        <v>14403.85</v>
      </c>
      <c r="R981" s="53" t="str">
        <f>_xlfn.XLOOKUP(Tabla15[[#This Row],[cedula]],Tabla8[Numero Documento],Tabla8[Gen])</f>
        <v>F</v>
      </c>
      <c r="S981" s="53" t="str">
        <f>_xlfn.XLOOKUP(Tabla15[[#This Row],[cedula]],Tabla8[Numero Documento],Tabla8[Lugar Designado Codigo])</f>
        <v>01.83.03.05</v>
      </c>
    </row>
    <row r="982" spans="1:19">
      <c r="A982" s="53" t="s">
        <v>3049</v>
      </c>
      <c r="B982" s="53" t="s">
        <v>2231</v>
      </c>
      <c r="C982" s="53" t="s">
        <v>3084</v>
      </c>
      <c r="D982" s="53" t="str">
        <f>Tabla15[[#This Row],[cedula]]&amp;Tabla15[[#This Row],[prog]]&amp;LEFT(Tabla15[[#This Row],[tipo]],3)</f>
        <v>0470140162401FIJ</v>
      </c>
      <c r="E982" s="53" t="s">
        <v>1234</v>
      </c>
      <c r="F982" s="53" t="s">
        <v>928</v>
      </c>
      <c r="G982" s="53" t="str">
        <f>_xlfn.XLOOKUP(Tabla15[[#This Row],[cedula]],Tabla8[Numero Documento],Tabla8[Lugar Designado])</f>
        <v>VICEMINISTERIO DE IDENTIDAD CULTURAL Y CIUDADANA</v>
      </c>
      <c r="H982" s="53" t="s">
        <v>11</v>
      </c>
      <c r="I982" s="62"/>
      <c r="J982" s="53" t="s">
        <v>776</v>
      </c>
      <c r="K982" s="53" t="str">
        <f>IF(ISTEXT(Tabla15[[#This Row],[CARRERA]]),Tabla15[[#This Row],[CARRERA]],Tabla15[[#This Row],[STATUS]])</f>
        <v>DE LIBRE NOMBRAMIENTO Y REMOCION</v>
      </c>
      <c r="L982" s="63">
        <v>220000</v>
      </c>
      <c r="M982" s="64">
        <v>40768.42</v>
      </c>
      <c r="N982" s="63">
        <v>4943.8</v>
      </c>
      <c r="O982" s="63">
        <v>6314</v>
      </c>
      <c r="P982" s="29">
        <f>ROUND(Tabla15[[#This Row],[sbruto]]-Tabla15[[#This Row],[sneto]]-Tabla15[[#This Row],[ISR]]-Tabla15[[#This Row],[SFS]]-Tabla15[[#This Row],[AFP]],2)</f>
        <v>25</v>
      </c>
      <c r="Q982" s="63">
        <v>167948.78</v>
      </c>
      <c r="R982" s="53" t="str">
        <f>_xlfn.XLOOKUP(Tabla15[[#This Row],[cedula]],Tabla8[Numero Documento],Tabla8[Gen])</f>
        <v>M</v>
      </c>
      <c r="S982" s="53" t="str">
        <f>_xlfn.XLOOKUP(Tabla15[[#This Row],[cedula]],Tabla8[Numero Documento],Tabla8[Lugar Designado Codigo])</f>
        <v>01.83.04</v>
      </c>
    </row>
    <row r="983" spans="1:19">
      <c r="A983" s="53" t="s">
        <v>3049</v>
      </c>
      <c r="B983" s="53" t="s">
        <v>2019</v>
      </c>
      <c r="C983" s="53" t="s">
        <v>3084</v>
      </c>
      <c r="D983" s="53" t="str">
        <f>Tabla15[[#This Row],[cedula]]&amp;Tabla15[[#This Row],[prog]]&amp;LEFT(Tabla15[[#This Row],[tipo]],3)</f>
        <v>0310315194401FIJ</v>
      </c>
      <c r="E983" s="53" t="s">
        <v>1606</v>
      </c>
      <c r="F983" s="53" t="s">
        <v>32</v>
      </c>
      <c r="G983" s="53" t="str">
        <f>_xlfn.XLOOKUP(Tabla15[[#This Row],[cedula]],Tabla8[Numero Documento],Tabla8[Lugar Designado])</f>
        <v>VICEMINISTERIO DE IDENTIDAD CULTURAL Y CIUDADANA</v>
      </c>
      <c r="H983" s="53" t="s">
        <v>11</v>
      </c>
      <c r="I983" s="62"/>
      <c r="J983" s="53" t="str">
        <f>_xlfn.XLOOKUP(Tabla15[[#This Row],[cargo]],Tabla612[CARGO],Tabla612[CATEGORIA DEL SERVIDOR],"FIJO")</f>
        <v>FIJO</v>
      </c>
      <c r="K983" s="53" t="str">
        <f>IF(ISTEXT(Tabla15[[#This Row],[CARRERA]]),Tabla15[[#This Row],[CARRERA]],Tabla15[[#This Row],[STATUS]])</f>
        <v>FIJO</v>
      </c>
      <c r="L983" s="63">
        <v>80000</v>
      </c>
      <c r="M983" s="63">
        <v>7400.87</v>
      </c>
      <c r="N983" s="63">
        <v>2432</v>
      </c>
      <c r="O983" s="63">
        <v>2296</v>
      </c>
      <c r="P983" s="29">
        <f>ROUND(Tabla15[[#This Row],[sbruto]]-Tabla15[[#This Row],[sneto]]-Tabla15[[#This Row],[ISR]]-Tabla15[[#This Row],[SFS]]-Tabla15[[#This Row],[AFP]],2)</f>
        <v>25</v>
      </c>
      <c r="Q983" s="63">
        <v>67846.13</v>
      </c>
      <c r="R983" s="53" t="str">
        <f>_xlfn.XLOOKUP(Tabla15[[#This Row],[cedula]],Tabla8[Numero Documento],Tabla8[Gen])</f>
        <v>F</v>
      </c>
      <c r="S983" s="53" t="str">
        <f>_xlfn.XLOOKUP(Tabla15[[#This Row],[cedula]],Tabla8[Numero Documento],Tabla8[Lugar Designado Codigo])</f>
        <v>01.83.04</v>
      </c>
    </row>
    <row r="984" spans="1:19">
      <c r="A984" s="53" t="s">
        <v>3049</v>
      </c>
      <c r="B984" s="53" t="s">
        <v>2034</v>
      </c>
      <c r="C984" s="53" t="s">
        <v>3084</v>
      </c>
      <c r="D984" s="53" t="str">
        <f>Tabla15[[#This Row],[cedula]]&amp;Tabla15[[#This Row],[prog]]&amp;LEFT(Tabla15[[#This Row],[tipo]],3)</f>
        <v>0310097626901FIJ</v>
      </c>
      <c r="E984" s="53" t="s">
        <v>1117</v>
      </c>
      <c r="F984" s="53" t="s">
        <v>196</v>
      </c>
      <c r="G984" s="53" t="str">
        <f>_xlfn.XLOOKUP(Tabla15[[#This Row],[cedula]],Tabla8[Numero Documento],Tabla8[Lugar Designado])</f>
        <v>VICEMINISTERIO DE IDENTIDAD CULTURAL Y CIUDADANA</v>
      </c>
      <c r="H984" s="53" t="s">
        <v>11</v>
      </c>
      <c r="I984" s="62"/>
      <c r="J984" s="53" t="str">
        <f>_xlfn.XLOOKUP(Tabla15[[#This Row],[cargo]],Tabla612[CARGO],Tabla612[CATEGORIA DEL SERVIDOR],"FIJO")</f>
        <v>FIJO</v>
      </c>
      <c r="K984" s="53" t="str">
        <f>IF(ISTEXT(Tabla15[[#This Row],[CARRERA]]),Tabla15[[#This Row],[CARRERA]],Tabla15[[#This Row],[STATUS]])</f>
        <v>FIJO</v>
      </c>
      <c r="L984" s="63">
        <v>35000</v>
      </c>
      <c r="M984" s="66">
        <v>0</v>
      </c>
      <c r="N984" s="63">
        <v>1064</v>
      </c>
      <c r="O984" s="63">
        <v>1004.5</v>
      </c>
      <c r="P984" s="29">
        <f>ROUND(Tabla15[[#This Row],[sbruto]]-Tabla15[[#This Row],[sneto]]-Tabla15[[#This Row],[ISR]]-Tabla15[[#This Row],[SFS]]-Tabla15[[#This Row],[AFP]],2)</f>
        <v>25</v>
      </c>
      <c r="Q984" s="63">
        <v>32906.5</v>
      </c>
      <c r="R984" s="53" t="str">
        <f>_xlfn.XLOOKUP(Tabla15[[#This Row],[cedula]],Tabla8[Numero Documento],Tabla8[Gen])</f>
        <v>F</v>
      </c>
      <c r="S984" s="53" t="str">
        <f>_xlfn.XLOOKUP(Tabla15[[#This Row],[cedula]],Tabla8[Numero Documento],Tabla8[Lugar Designado Codigo])</f>
        <v>01.83.04</v>
      </c>
    </row>
    <row r="985" spans="1:19">
      <c r="A985" s="53" t="s">
        <v>3049</v>
      </c>
      <c r="B985" s="53" t="s">
        <v>2129</v>
      </c>
      <c r="C985" s="53" t="s">
        <v>3084</v>
      </c>
      <c r="D985" s="53" t="str">
        <f>Tabla15[[#This Row],[cedula]]&amp;Tabla15[[#This Row],[prog]]&amp;LEFT(Tabla15[[#This Row],[tipo]],3)</f>
        <v>0540114593201FIJ</v>
      </c>
      <c r="E985" s="53" t="s">
        <v>1282</v>
      </c>
      <c r="F985" s="53" t="s">
        <v>389</v>
      </c>
      <c r="G985" s="53" t="str">
        <f>_xlfn.XLOOKUP(Tabla15[[#This Row],[cedula]],Tabla8[Numero Documento],Tabla8[Lugar Designado])</f>
        <v>VICEMINISTERIO DE IDENTIDAD CULTURAL Y CIUDADANA</v>
      </c>
      <c r="H985" s="53" t="s">
        <v>11</v>
      </c>
      <c r="I985" s="62"/>
      <c r="J985" s="53" t="str">
        <f>_xlfn.XLOOKUP(Tabla15[[#This Row],[cargo]],Tabla612[CARGO],Tabla612[CATEGORIA DEL SERVIDOR],"FIJO")</f>
        <v>FIJO</v>
      </c>
      <c r="K985" s="53" t="str">
        <f>IF(ISTEXT(Tabla15[[#This Row],[CARRERA]]),Tabla15[[#This Row],[CARRERA]],Tabla15[[#This Row],[STATUS]])</f>
        <v>FIJO</v>
      </c>
      <c r="L985" s="63">
        <v>35000</v>
      </c>
      <c r="M985" s="65">
        <v>0</v>
      </c>
      <c r="N985" s="63">
        <v>1064</v>
      </c>
      <c r="O985" s="63">
        <v>1004.5</v>
      </c>
      <c r="P985" s="29">
        <f>ROUND(Tabla15[[#This Row],[sbruto]]-Tabla15[[#This Row],[sneto]]-Tabla15[[#This Row],[ISR]]-Tabla15[[#This Row],[SFS]]-Tabla15[[#This Row],[AFP]],2)</f>
        <v>25</v>
      </c>
      <c r="Q985" s="63">
        <v>32906.5</v>
      </c>
      <c r="R985" s="53" t="str">
        <f>_xlfn.XLOOKUP(Tabla15[[#This Row],[cedula]],Tabla8[Numero Documento],Tabla8[Gen])</f>
        <v>M</v>
      </c>
      <c r="S985" s="53" t="str">
        <f>_xlfn.XLOOKUP(Tabla15[[#This Row],[cedula]],Tabla8[Numero Documento],Tabla8[Lugar Designado Codigo])</f>
        <v>01.83.04</v>
      </c>
    </row>
    <row r="986" spans="1:19">
      <c r="A986" s="53" t="s">
        <v>3049</v>
      </c>
      <c r="B986" s="53" t="s">
        <v>2486</v>
      </c>
      <c r="C986" s="53" t="s">
        <v>3084</v>
      </c>
      <c r="D986" s="53" t="str">
        <f>Tabla15[[#This Row],[cedula]]&amp;Tabla15[[#This Row],[prog]]&amp;LEFT(Tabla15[[#This Row],[tipo]],3)</f>
        <v>4021021856201FIJ</v>
      </c>
      <c r="E986" s="53" t="s">
        <v>1048</v>
      </c>
      <c r="F986" s="53" t="s">
        <v>10</v>
      </c>
      <c r="G986" s="53" t="str">
        <f>_xlfn.XLOOKUP(Tabla15[[#This Row],[cedula]],Tabla8[Numero Documento],Tabla8[Lugar Designado])</f>
        <v>VICEMINISTERIO DE IDENTIDAD CULTURAL Y CIUDADANA</v>
      </c>
      <c r="H986" s="53" t="s">
        <v>11</v>
      </c>
      <c r="I986" s="62"/>
      <c r="J986" s="53" t="str">
        <f>_xlfn.XLOOKUP(Tabla15[[#This Row],[cargo]],Tabla612[CARGO],Tabla612[CATEGORIA DEL SERVIDOR],"FIJO")</f>
        <v>ESTATUTO SIMPLIFICADO</v>
      </c>
      <c r="K986" s="53" t="str">
        <f>IF(ISTEXT(Tabla15[[#This Row],[CARRERA]]),Tabla15[[#This Row],[CARRERA]],Tabla15[[#This Row],[STATUS]])</f>
        <v>ESTATUTO SIMPLIFICADO</v>
      </c>
      <c r="L986" s="63">
        <v>35000</v>
      </c>
      <c r="M986" s="65">
        <v>0</v>
      </c>
      <c r="N986" s="63">
        <v>1064</v>
      </c>
      <c r="O986" s="63">
        <v>1004.5</v>
      </c>
      <c r="P986" s="29">
        <f>ROUND(Tabla15[[#This Row],[sbruto]]-Tabla15[[#This Row],[sneto]]-Tabla15[[#This Row],[ISR]]-Tabla15[[#This Row],[SFS]]-Tabla15[[#This Row],[AFP]],2)</f>
        <v>25</v>
      </c>
      <c r="Q986" s="63">
        <v>32906.5</v>
      </c>
      <c r="R986" s="53" t="str">
        <f>_xlfn.XLOOKUP(Tabla15[[#This Row],[cedula]],Tabla8[Numero Documento],Tabla8[Gen])</f>
        <v>F</v>
      </c>
      <c r="S986" s="53" t="str">
        <f>_xlfn.XLOOKUP(Tabla15[[#This Row],[cedula]],Tabla8[Numero Documento],Tabla8[Lugar Designado Codigo])</f>
        <v>01.83.04</v>
      </c>
    </row>
    <row r="987" spans="1:19">
      <c r="A987" s="53" t="s">
        <v>3049</v>
      </c>
      <c r="B987" s="53" t="s">
        <v>2224</v>
      </c>
      <c r="C987" s="53" t="s">
        <v>3084</v>
      </c>
      <c r="D987" s="53" t="str">
        <f>Tabla15[[#This Row],[cedula]]&amp;Tabla15[[#This Row],[prog]]&amp;LEFT(Tabla15[[#This Row],[tipo]],3)</f>
        <v>0010192237501FIJ</v>
      </c>
      <c r="E987" s="53" t="s">
        <v>1274</v>
      </c>
      <c r="F987" s="53" t="s">
        <v>1163</v>
      </c>
      <c r="G987" s="53" t="str">
        <f>_xlfn.XLOOKUP(Tabla15[[#This Row],[cedula]],Tabla8[Numero Documento],Tabla8[Lugar Designado])</f>
        <v>VICEMINISTERIO DE IDENTIDAD CULTURAL Y CIUDADANA</v>
      </c>
      <c r="H987" s="53" t="s">
        <v>11</v>
      </c>
      <c r="I987" s="62"/>
      <c r="J987" s="53" t="str">
        <f>_xlfn.XLOOKUP(Tabla15[[#This Row],[cargo]],Tabla612[CARGO],Tabla612[CATEGORIA DEL SERVIDOR],"FIJO")</f>
        <v>FIJO</v>
      </c>
      <c r="K987" s="53" t="str">
        <f>IF(ISTEXT(Tabla15[[#This Row],[CARRERA]]),Tabla15[[#This Row],[CARRERA]],Tabla15[[#This Row],[STATUS]])</f>
        <v>FIJO</v>
      </c>
      <c r="L987" s="63">
        <v>30000</v>
      </c>
      <c r="M987" s="65">
        <v>0</v>
      </c>
      <c r="N987" s="63">
        <v>912</v>
      </c>
      <c r="O987" s="63">
        <v>861</v>
      </c>
      <c r="P987" s="29">
        <f>ROUND(Tabla15[[#This Row],[sbruto]]-Tabla15[[#This Row],[sneto]]-Tabla15[[#This Row],[ISR]]-Tabla15[[#This Row],[SFS]]-Tabla15[[#This Row],[AFP]],2)</f>
        <v>25</v>
      </c>
      <c r="Q987" s="63">
        <v>28202</v>
      </c>
      <c r="R987" s="53" t="str">
        <f>_xlfn.XLOOKUP(Tabla15[[#This Row],[cedula]],Tabla8[Numero Documento],Tabla8[Gen])</f>
        <v>M</v>
      </c>
      <c r="S987" s="53" t="str">
        <f>_xlfn.XLOOKUP(Tabla15[[#This Row],[cedula]],Tabla8[Numero Documento],Tabla8[Lugar Designado Codigo])</f>
        <v>01.83.04</v>
      </c>
    </row>
    <row r="988" spans="1:19">
      <c r="A988" s="53" t="s">
        <v>3049</v>
      </c>
      <c r="B988" s="53" t="s">
        <v>1384</v>
      </c>
      <c r="C988" s="53" t="s">
        <v>3084</v>
      </c>
      <c r="D988" s="53" t="str">
        <f>Tabla15[[#This Row],[cedula]]&amp;Tabla15[[#This Row],[prog]]&amp;LEFT(Tabla15[[#This Row],[tipo]],3)</f>
        <v>0010624582201FIJ</v>
      </c>
      <c r="E988" s="53" t="s">
        <v>575</v>
      </c>
      <c r="F988" s="53" t="s">
        <v>8</v>
      </c>
      <c r="G988" s="53" t="str">
        <f>_xlfn.XLOOKUP(Tabla15[[#This Row],[cedula]],Tabla8[Numero Documento],Tabla8[Lugar Designado])</f>
        <v>VICEMINISTERIO DE IDENTIDAD CULTURAL Y CIUDADANA</v>
      </c>
      <c r="H988" s="53" t="s">
        <v>11</v>
      </c>
      <c r="I988" s="62" t="str">
        <f>_xlfn.XLOOKUP(Tabla15[[#This Row],[cedula]],TCARRERA[CEDULA],TCARRERA[CATEGORIA DEL SERVIDOR],"")</f>
        <v>CARRERA ADMINISTRATIVA</v>
      </c>
      <c r="J988" s="53" t="str">
        <f>_xlfn.XLOOKUP(Tabla15[[#This Row],[cargo]],Tabla612[CARGO],Tabla612[CATEGORIA DEL SERVIDOR],"FIJO")</f>
        <v>ESTATUTO SIMPLIFICADO</v>
      </c>
      <c r="K988" s="53" t="str">
        <f>IF(ISTEXT(Tabla15[[#This Row],[CARRERA]]),Tabla15[[#This Row],[CARRERA]],Tabla15[[#This Row],[STATUS]])</f>
        <v>CARRERA ADMINISTRATIVA</v>
      </c>
      <c r="L988" s="63">
        <v>17000</v>
      </c>
      <c r="M988" s="65">
        <v>0</v>
      </c>
      <c r="N988" s="63">
        <v>516.79999999999995</v>
      </c>
      <c r="O988" s="63">
        <v>487.9</v>
      </c>
      <c r="P988" s="29">
        <f>ROUND(Tabla15[[#This Row],[sbruto]]-Tabla15[[#This Row],[sneto]]-Tabla15[[#This Row],[ISR]]-Tabla15[[#This Row],[SFS]]-Tabla15[[#This Row],[AFP]],2)</f>
        <v>12124.89</v>
      </c>
      <c r="Q988" s="63">
        <v>3870.41</v>
      </c>
      <c r="R988" s="53" t="str">
        <f>_xlfn.XLOOKUP(Tabla15[[#This Row],[cedula]],Tabla8[Numero Documento],Tabla8[Gen])</f>
        <v>F</v>
      </c>
      <c r="S988" s="53" t="str">
        <f>_xlfn.XLOOKUP(Tabla15[[#This Row],[cedula]],Tabla8[Numero Documento],Tabla8[Lugar Designado Codigo])</f>
        <v>01.83.04</v>
      </c>
    </row>
    <row r="989" spans="1:19">
      <c r="A989" s="53" t="s">
        <v>3049</v>
      </c>
      <c r="B989" s="53" t="s">
        <v>2110</v>
      </c>
      <c r="C989" s="53" t="s">
        <v>3084</v>
      </c>
      <c r="D989" s="53" t="str">
        <f>Tabla15[[#This Row],[cedula]]&amp;Tabla15[[#This Row],[prog]]&amp;LEFT(Tabla15[[#This Row],[tipo]],3)</f>
        <v>0011132500701FIJ</v>
      </c>
      <c r="E989" s="53" t="s">
        <v>1073</v>
      </c>
      <c r="F989" s="53" t="s">
        <v>59</v>
      </c>
      <c r="G989" s="53" t="str">
        <f>_xlfn.XLOOKUP(Tabla15[[#This Row],[cedula]],Tabla8[Numero Documento],Tabla8[Lugar Designado])</f>
        <v>DIRECCION DE PARTICIPACION POPULAR</v>
      </c>
      <c r="H989" s="53" t="s">
        <v>11</v>
      </c>
      <c r="I989" s="62"/>
      <c r="J989" s="53" t="str">
        <f>_xlfn.XLOOKUP(Tabla15[[#This Row],[cargo]],Tabla612[CARGO],Tabla612[CATEGORIA DEL SERVIDOR],"FIJO")</f>
        <v>FIJO</v>
      </c>
      <c r="K989" s="53" t="str">
        <f>IF(ISTEXT(Tabla15[[#This Row],[CARRERA]]),Tabla15[[#This Row],[CARRERA]],Tabla15[[#This Row],[STATUS]])</f>
        <v>FIJO</v>
      </c>
      <c r="L989" s="63">
        <v>160000</v>
      </c>
      <c r="M989" s="64">
        <v>26218.87</v>
      </c>
      <c r="N989" s="63">
        <v>4864</v>
      </c>
      <c r="O989" s="63">
        <v>4592</v>
      </c>
      <c r="P989" s="29">
        <f>ROUND(Tabla15[[#This Row],[sbruto]]-Tabla15[[#This Row],[sneto]]-Tabla15[[#This Row],[ISR]]-Tabla15[[#This Row],[SFS]]-Tabla15[[#This Row],[AFP]],2)</f>
        <v>7871</v>
      </c>
      <c r="Q989" s="63">
        <v>116454.13</v>
      </c>
      <c r="R989" s="53" t="str">
        <f>_xlfn.XLOOKUP(Tabla15[[#This Row],[cedula]],Tabla8[Numero Documento],Tabla8[Gen])</f>
        <v>M</v>
      </c>
      <c r="S989" s="53" t="str">
        <f>_xlfn.XLOOKUP(Tabla15[[#This Row],[cedula]],Tabla8[Numero Documento],Tabla8[Lugar Designado Codigo])</f>
        <v>01.83.04.00.02</v>
      </c>
    </row>
    <row r="990" spans="1:19">
      <c r="A990" s="53" t="s">
        <v>3049</v>
      </c>
      <c r="B990" s="53" t="s">
        <v>1316</v>
      </c>
      <c r="C990" s="53" t="s">
        <v>3084</v>
      </c>
      <c r="D990" s="53" t="str">
        <f>Tabla15[[#This Row],[cedula]]&amp;Tabla15[[#This Row],[prog]]&amp;LEFT(Tabla15[[#This Row],[tipo]],3)</f>
        <v>0010258714401FIJ</v>
      </c>
      <c r="E990" s="53" t="s">
        <v>311</v>
      </c>
      <c r="F990" s="53" t="s">
        <v>10</v>
      </c>
      <c r="G990" s="53" t="str">
        <f>_xlfn.XLOOKUP(Tabla15[[#This Row],[cedula]],Tabla8[Numero Documento],Tabla8[Lugar Designado])</f>
        <v>DIRECCION DE PARTICIPACION POPULAR</v>
      </c>
      <c r="H990" s="53" t="s">
        <v>11</v>
      </c>
      <c r="I990" s="62" t="str">
        <f>_xlfn.XLOOKUP(Tabla15[[#This Row],[cedula]],TCARRERA[CEDULA],TCARRERA[CATEGORIA DEL SERVIDOR],"")</f>
        <v>CARRERA ADMINISTRATIVA</v>
      </c>
      <c r="J990" s="53" t="str">
        <f>_xlfn.XLOOKUP(Tabla15[[#This Row],[cargo]],Tabla612[CARGO],Tabla612[CATEGORIA DEL SERVIDOR],"FIJO")</f>
        <v>ESTATUTO SIMPLIFICADO</v>
      </c>
      <c r="K990" s="53" t="str">
        <f>IF(ISTEXT(Tabla15[[#This Row],[CARRERA]]),Tabla15[[#This Row],[CARRERA]],Tabla15[[#This Row],[STATUS]])</f>
        <v>CARRERA ADMINISTRATIVA</v>
      </c>
      <c r="L990" s="63">
        <v>35000</v>
      </c>
      <c r="M990" s="66">
        <v>0</v>
      </c>
      <c r="N990" s="63">
        <v>1064</v>
      </c>
      <c r="O990" s="63">
        <v>1004.5</v>
      </c>
      <c r="P990" s="29">
        <f>ROUND(Tabla15[[#This Row],[sbruto]]-Tabla15[[#This Row],[sneto]]-Tabla15[[#This Row],[ISR]]-Tabla15[[#This Row],[SFS]]-Tabla15[[#This Row],[AFP]],2)</f>
        <v>1421</v>
      </c>
      <c r="Q990" s="63">
        <v>31510.5</v>
      </c>
      <c r="R990" s="53" t="str">
        <f>_xlfn.XLOOKUP(Tabla15[[#This Row],[cedula]],Tabla8[Numero Documento],Tabla8[Gen])</f>
        <v>F</v>
      </c>
      <c r="S990" s="53" t="str">
        <f>_xlfn.XLOOKUP(Tabla15[[#This Row],[cedula]],Tabla8[Numero Documento],Tabla8[Lugar Designado Codigo])</f>
        <v>01.83.04.00.02</v>
      </c>
    </row>
    <row r="991" spans="1:19">
      <c r="A991" s="53" t="s">
        <v>3049</v>
      </c>
      <c r="B991" s="53" t="s">
        <v>2136</v>
      </c>
      <c r="C991" s="53" t="s">
        <v>3084</v>
      </c>
      <c r="D991" s="53" t="str">
        <f>Tabla15[[#This Row],[cedula]]&amp;Tabla15[[#This Row],[prog]]&amp;LEFT(Tabla15[[#This Row],[tipo]],3)</f>
        <v>0010575975701FIJ</v>
      </c>
      <c r="E991" s="53" t="s">
        <v>313</v>
      </c>
      <c r="F991" s="53" t="s">
        <v>196</v>
      </c>
      <c r="G991" s="53" t="str">
        <f>_xlfn.XLOOKUP(Tabla15[[#This Row],[cedula]],Tabla8[Numero Documento],Tabla8[Lugar Designado])</f>
        <v>DIRECCION DE PARTICIPACION POPULAR</v>
      </c>
      <c r="H991" s="53" t="s">
        <v>11</v>
      </c>
      <c r="I991" s="62"/>
      <c r="J991" s="53" t="str">
        <f>_xlfn.XLOOKUP(Tabla15[[#This Row],[cargo]],Tabla612[CARGO],Tabla612[CATEGORIA DEL SERVIDOR],"FIJO")</f>
        <v>FIJO</v>
      </c>
      <c r="K991" s="53" t="str">
        <f>IF(ISTEXT(Tabla15[[#This Row],[CARRERA]]),Tabla15[[#This Row],[CARRERA]],Tabla15[[#This Row],[STATUS]])</f>
        <v>FIJO</v>
      </c>
      <c r="L991" s="63">
        <v>35000</v>
      </c>
      <c r="M991" s="67">
        <v>0</v>
      </c>
      <c r="N991" s="63">
        <v>1064</v>
      </c>
      <c r="O991" s="63">
        <v>1004.5</v>
      </c>
      <c r="P991" s="29">
        <f>ROUND(Tabla15[[#This Row],[sbruto]]-Tabla15[[#This Row],[sneto]]-Tabla15[[#This Row],[ISR]]-Tabla15[[#This Row],[SFS]]-Tabla15[[#This Row],[AFP]],2)</f>
        <v>1208.5</v>
      </c>
      <c r="Q991" s="63">
        <v>31723</v>
      </c>
      <c r="R991" s="53" t="str">
        <f>_xlfn.XLOOKUP(Tabla15[[#This Row],[cedula]],Tabla8[Numero Documento],Tabla8[Gen])</f>
        <v>M</v>
      </c>
      <c r="S991" s="53" t="str">
        <f>_xlfn.XLOOKUP(Tabla15[[#This Row],[cedula]],Tabla8[Numero Documento],Tabla8[Lugar Designado Codigo])</f>
        <v>01.83.04.00.02</v>
      </c>
    </row>
    <row r="992" spans="1:19">
      <c r="A992" s="53" t="s">
        <v>3049</v>
      </c>
      <c r="B992" s="53" t="s">
        <v>2013</v>
      </c>
      <c r="C992" s="53" t="s">
        <v>3084</v>
      </c>
      <c r="D992" s="53" t="str">
        <f>Tabla15[[#This Row],[cedula]]&amp;Tabla15[[#This Row],[prog]]&amp;LEFT(Tabla15[[#This Row],[tipo]],3)</f>
        <v>0010137995601FIJ</v>
      </c>
      <c r="E992" s="53" t="s">
        <v>308</v>
      </c>
      <c r="F992" s="53" t="s">
        <v>196</v>
      </c>
      <c r="G992" s="53" t="str">
        <f>_xlfn.XLOOKUP(Tabla15[[#This Row],[cedula]],Tabla8[Numero Documento],Tabla8[Lugar Designado])</f>
        <v>DIRECCION DE PARTICIPACION POPULAR</v>
      </c>
      <c r="H992" s="53" t="s">
        <v>11</v>
      </c>
      <c r="I992" s="62"/>
      <c r="J992" s="53" t="str">
        <f>_xlfn.XLOOKUP(Tabla15[[#This Row],[cargo]],Tabla612[CARGO],Tabla612[CATEGORIA DEL SERVIDOR],"FIJO")</f>
        <v>FIJO</v>
      </c>
      <c r="K992" s="53" t="str">
        <f>IF(ISTEXT(Tabla15[[#This Row],[CARRERA]]),Tabla15[[#This Row],[CARRERA]],Tabla15[[#This Row],[STATUS]])</f>
        <v>FIJO</v>
      </c>
      <c r="L992" s="63">
        <v>26250</v>
      </c>
      <c r="M992" s="67">
        <v>0</v>
      </c>
      <c r="N992" s="63">
        <v>798</v>
      </c>
      <c r="O992" s="63">
        <v>753.38</v>
      </c>
      <c r="P992" s="29">
        <f>ROUND(Tabla15[[#This Row],[sbruto]]-Tabla15[[#This Row],[sneto]]-Tabla15[[#This Row],[ISR]]-Tabla15[[#This Row],[SFS]]-Tabla15[[#This Row],[AFP]],2)</f>
        <v>3535.59</v>
      </c>
      <c r="Q992" s="63">
        <v>21163.03</v>
      </c>
      <c r="R992" s="53" t="str">
        <f>_xlfn.XLOOKUP(Tabla15[[#This Row],[cedula]],Tabla8[Numero Documento],Tabla8[Gen])</f>
        <v>M</v>
      </c>
      <c r="S992" s="53" t="str">
        <f>_xlfn.XLOOKUP(Tabla15[[#This Row],[cedula]],Tabla8[Numero Documento],Tabla8[Lugar Designado Codigo])</f>
        <v>01.83.04.00.02</v>
      </c>
    </row>
    <row r="993" spans="1:19">
      <c r="A993" s="53" t="s">
        <v>3049</v>
      </c>
      <c r="B993" s="53" t="s">
        <v>2072</v>
      </c>
      <c r="C993" s="53" t="s">
        <v>3084</v>
      </c>
      <c r="D993" s="53" t="str">
        <f>Tabla15[[#This Row],[cedula]]&amp;Tabla15[[#This Row],[prog]]&amp;LEFT(Tabla15[[#This Row],[tipo]],3)</f>
        <v>0010950408401FIJ</v>
      </c>
      <c r="E993" s="53" t="s">
        <v>1119</v>
      </c>
      <c r="F993" s="53" t="s">
        <v>196</v>
      </c>
      <c r="G993" s="53" t="str">
        <f>_xlfn.XLOOKUP(Tabla15[[#This Row],[cedula]],Tabla8[Numero Documento],Tabla8[Lugar Designado])</f>
        <v>DIRECCION DE PARTICIPACION POPULAR</v>
      </c>
      <c r="H993" s="53" t="s">
        <v>11</v>
      </c>
      <c r="I993" s="62"/>
      <c r="J993" s="53" t="str">
        <f>_xlfn.XLOOKUP(Tabla15[[#This Row],[cargo]],Tabla612[CARGO],Tabla612[CATEGORIA DEL SERVIDOR],"FIJO")</f>
        <v>FIJO</v>
      </c>
      <c r="K993" s="53" t="str">
        <f>IF(ISTEXT(Tabla15[[#This Row],[CARRERA]]),Tabla15[[#This Row],[CARRERA]],Tabla15[[#This Row],[STATUS]])</f>
        <v>FIJO</v>
      </c>
      <c r="L993" s="63">
        <v>26250</v>
      </c>
      <c r="M993" s="66">
        <v>0</v>
      </c>
      <c r="N993" s="63">
        <v>798</v>
      </c>
      <c r="O993" s="63">
        <v>753.38</v>
      </c>
      <c r="P993" s="29">
        <f>ROUND(Tabla15[[#This Row],[sbruto]]-Tabla15[[#This Row],[sneto]]-Tabla15[[#This Row],[ISR]]-Tabla15[[#This Row],[SFS]]-Tabla15[[#This Row],[AFP]],2)</f>
        <v>25</v>
      </c>
      <c r="Q993" s="63">
        <v>24673.62</v>
      </c>
      <c r="R993" s="53" t="str">
        <f>_xlfn.XLOOKUP(Tabla15[[#This Row],[cedula]],Tabla8[Numero Documento],Tabla8[Gen])</f>
        <v>M</v>
      </c>
      <c r="S993" s="53" t="str">
        <f>_xlfn.XLOOKUP(Tabla15[[#This Row],[cedula]],Tabla8[Numero Documento],Tabla8[Lugar Designado Codigo])</f>
        <v>01.83.04.00.02</v>
      </c>
    </row>
    <row r="994" spans="1:19">
      <c r="A994" s="53" t="s">
        <v>3049</v>
      </c>
      <c r="B994" s="53" t="s">
        <v>1355</v>
      </c>
      <c r="C994" s="53" t="s">
        <v>3084</v>
      </c>
      <c r="D994" s="53" t="str">
        <f>Tabla15[[#This Row],[cedula]]&amp;Tabla15[[#This Row],[prog]]&amp;LEFT(Tabla15[[#This Row],[tipo]],3)</f>
        <v>0020023910101FIJ</v>
      </c>
      <c r="E994" s="53" t="s">
        <v>314</v>
      </c>
      <c r="F994" s="53" t="s">
        <v>310</v>
      </c>
      <c r="G994" s="53" t="str">
        <f>_xlfn.XLOOKUP(Tabla15[[#This Row],[cedula]],Tabla8[Numero Documento],Tabla8[Lugar Designado])</f>
        <v>DIRECCION DE PARTICIPACION POPULAR</v>
      </c>
      <c r="H994" s="53" t="s">
        <v>11</v>
      </c>
      <c r="I994" s="62" t="str">
        <f>_xlfn.XLOOKUP(Tabla15[[#This Row],[cedula]],TCARRERA[CEDULA],TCARRERA[CATEGORIA DEL SERVIDOR],"")</f>
        <v>CARRERA ADMINISTRATIVA</v>
      </c>
      <c r="J994" s="53" t="str">
        <f>_xlfn.XLOOKUP(Tabla15[[#This Row],[cargo]],Tabla612[CARGO],Tabla612[CATEGORIA DEL SERVIDOR],"FIJO")</f>
        <v>FIJO</v>
      </c>
      <c r="K994" s="53" t="str">
        <f>IF(ISTEXT(Tabla15[[#This Row],[CARRERA]]),Tabla15[[#This Row],[CARRERA]],Tabla15[[#This Row],[STATUS]])</f>
        <v>CARRERA ADMINISTRATIVA</v>
      </c>
      <c r="L994" s="63">
        <v>11258.5</v>
      </c>
      <c r="M994" s="67">
        <v>0</v>
      </c>
      <c r="N994" s="63">
        <v>342.26</v>
      </c>
      <c r="O994" s="63">
        <v>323.12</v>
      </c>
      <c r="P994" s="29">
        <f>ROUND(Tabla15[[#This Row],[sbruto]]-Tabla15[[#This Row],[sneto]]-Tabla15[[#This Row],[ISR]]-Tabla15[[#This Row],[SFS]]-Tabla15[[#This Row],[AFP]],2)</f>
        <v>375</v>
      </c>
      <c r="Q994" s="63">
        <v>10218.120000000001</v>
      </c>
      <c r="R994" s="53" t="str">
        <f>_xlfn.XLOOKUP(Tabla15[[#This Row],[cedula]],Tabla8[Numero Documento],Tabla8[Gen])</f>
        <v>F</v>
      </c>
      <c r="S994" s="53" t="str">
        <f>_xlfn.XLOOKUP(Tabla15[[#This Row],[cedula]],Tabla8[Numero Documento],Tabla8[Lugar Designado Codigo])</f>
        <v>01.83.04.00.02</v>
      </c>
    </row>
    <row r="995" spans="1:19">
      <c r="A995" s="53" t="s">
        <v>3049</v>
      </c>
      <c r="B995" s="53" t="s">
        <v>2145</v>
      </c>
      <c r="C995" s="53" t="s">
        <v>3084</v>
      </c>
      <c r="D995" s="53" t="str">
        <f>Tabla15[[#This Row],[cedula]]&amp;Tabla15[[#This Row],[prog]]&amp;LEFT(Tabla15[[#This Row],[tipo]],3)</f>
        <v>0011066030501FIJ</v>
      </c>
      <c r="E995" s="53" t="s">
        <v>1132</v>
      </c>
      <c r="F995" s="53" t="s">
        <v>775</v>
      </c>
      <c r="G995" s="53" t="str">
        <f>_xlfn.XLOOKUP(Tabla15[[#This Row],[cedula]],Tabla8[Numero Documento],Tabla8[Lugar Designado])</f>
        <v>DEPARTAMENTO DE CARNAVAL</v>
      </c>
      <c r="H995" s="53" t="s">
        <v>11</v>
      </c>
      <c r="I995" s="62"/>
      <c r="J995" s="53" t="s">
        <v>146</v>
      </c>
      <c r="K995" s="53" t="str">
        <f>IF(ISTEXT(Tabla15[[#This Row],[CARRERA]]),Tabla15[[#This Row],[CARRERA]],Tabla15[[#This Row],[STATUS]])</f>
        <v>EMPLEADO DE CONFIANZA</v>
      </c>
      <c r="L995" s="63">
        <v>100000</v>
      </c>
      <c r="M995" s="64">
        <v>12105.37</v>
      </c>
      <c r="N995" s="63">
        <v>3040</v>
      </c>
      <c r="O995" s="63">
        <v>2870</v>
      </c>
      <c r="P995" s="29">
        <f>ROUND(Tabla15[[#This Row],[sbruto]]-Tabla15[[#This Row],[sneto]]-Tabla15[[#This Row],[ISR]]-Tabla15[[#This Row],[SFS]]-Tabla15[[#This Row],[AFP]],2)</f>
        <v>25</v>
      </c>
      <c r="Q995" s="63">
        <v>81959.63</v>
      </c>
      <c r="R995" s="53" t="str">
        <f>_xlfn.XLOOKUP(Tabla15[[#This Row],[cedula]],Tabla8[Numero Documento],Tabla8[Gen])</f>
        <v>M</v>
      </c>
      <c r="S995" s="53" t="str">
        <f>_xlfn.XLOOKUP(Tabla15[[#This Row],[cedula]],Tabla8[Numero Documento],Tabla8[Lugar Designado Codigo])</f>
        <v>01.83.04.00.02.01</v>
      </c>
    </row>
    <row r="996" spans="1:19">
      <c r="A996" s="53" t="s">
        <v>3049</v>
      </c>
      <c r="B996" s="53" t="s">
        <v>3445</v>
      </c>
      <c r="C996" s="53" t="s">
        <v>3084</v>
      </c>
      <c r="D996" s="53" t="str">
        <f>Tabla15[[#This Row],[cedula]]&amp;Tabla15[[#This Row],[prog]]&amp;LEFT(Tabla15[[#This Row],[tipo]],3)</f>
        <v>4022519805601FIJ</v>
      </c>
      <c r="E996" s="53" t="s">
        <v>3444</v>
      </c>
      <c r="F996" s="53" t="s">
        <v>10</v>
      </c>
      <c r="G996" s="53" t="str">
        <f>_xlfn.XLOOKUP(Tabla15[[#This Row],[cedula]],Tabla8[Numero Documento],Tabla8[Lugar Designado])</f>
        <v>DEPARTAMENTO DE CARNAVAL</v>
      </c>
      <c r="H996" s="53" t="s">
        <v>11</v>
      </c>
      <c r="I996" s="62"/>
      <c r="J996" s="53" t="str">
        <f>_xlfn.XLOOKUP(Tabla15[[#This Row],[cargo]],Tabla612[CARGO],Tabla612[CATEGORIA DEL SERVIDOR],"FIJO")</f>
        <v>ESTATUTO SIMPLIFICADO</v>
      </c>
      <c r="K996" s="53" t="str">
        <f>IF(ISTEXT(Tabla15[[#This Row],[CARRERA]]),Tabla15[[#This Row],[CARRERA]],Tabla15[[#This Row],[STATUS]])</f>
        <v>ESTATUTO SIMPLIFICADO</v>
      </c>
      <c r="L996" s="63">
        <v>35000</v>
      </c>
      <c r="M996" s="67">
        <v>0</v>
      </c>
      <c r="N996" s="63">
        <v>1064</v>
      </c>
      <c r="O996" s="63">
        <v>1004.5</v>
      </c>
      <c r="P996" s="29">
        <f>ROUND(Tabla15[[#This Row],[sbruto]]-Tabla15[[#This Row],[sneto]]-Tabla15[[#This Row],[ISR]]-Tabla15[[#This Row],[SFS]]-Tabla15[[#This Row],[AFP]],2)</f>
        <v>25</v>
      </c>
      <c r="Q996" s="63">
        <v>32906.5</v>
      </c>
      <c r="R996" s="53" t="str">
        <f>_xlfn.XLOOKUP(Tabla15[[#This Row],[cedula]],Tabla8[Numero Documento],Tabla8[Gen])</f>
        <v>F</v>
      </c>
      <c r="S996" s="53" t="str">
        <f>_xlfn.XLOOKUP(Tabla15[[#This Row],[cedula]],Tabla8[Numero Documento],Tabla8[Lugar Designado Codigo])</f>
        <v>01.83.04.00.02.01</v>
      </c>
    </row>
    <row r="997" spans="1:19">
      <c r="A997" s="53" t="s">
        <v>3049</v>
      </c>
      <c r="B997" s="53" t="s">
        <v>2257</v>
      </c>
      <c r="C997" s="53" t="s">
        <v>3084</v>
      </c>
      <c r="D997" s="53" t="str">
        <f>Tabla15[[#This Row],[cedula]]&amp;Tabla15[[#This Row],[prog]]&amp;LEFT(Tabla15[[#This Row],[tipo]],3)</f>
        <v>0011353340001FIJ</v>
      </c>
      <c r="E997" s="53" t="s">
        <v>1145</v>
      </c>
      <c r="F997" s="53" t="s">
        <v>10</v>
      </c>
      <c r="G997" s="53" t="str">
        <f>_xlfn.XLOOKUP(Tabla15[[#This Row],[cedula]],Tabla8[Numero Documento],Tabla8[Lugar Designado])</f>
        <v>DEPARTAMENTO DE CARNAVAL</v>
      </c>
      <c r="H997" s="53" t="s">
        <v>11</v>
      </c>
      <c r="I997" s="62"/>
      <c r="J997" s="53" t="str">
        <f>_xlfn.XLOOKUP(Tabla15[[#This Row],[cargo]],Tabla612[CARGO],Tabla612[CATEGORIA DEL SERVIDOR],"FIJO")</f>
        <v>ESTATUTO SIMPLIFICADO</v>
      </c>
      <c r="K997" s="53" t="str">
        <f>IF(ISTEXT(Tabla15[[#This Row],[CARRERA]]),Tabla15[[#This Row],[CARRERA]],Tabla15[[#This Row],[STATUS]])</f>
        <v>ESTATUTO SIMPLIFICADO</v>
      </c>
      <c r="L997" s="63">
        <v>35000</v>
      </c>
      <c r="M997" s="65">
        <v>0</v>
      </c>
      <c r="N997" s="63">
        <v>1064</v>
      </c>
      <c r="O997" s="63">
        <v>1004.5</v>
      </c>
      <c r="P997" s="29">
        <f>ROUND(Tabla15[[#This Row],[sbruto]]-Tabla15[[#This Row],[sneto]]-Tabla15[[#This Row],[ISR]]-Tabla15[[#This Row],[SFS]]-Tabla15[[#This Row],[AFP]],2)</f>
        <v>15621.78</v>
      </c>
      <c r="Q997" s="63">
        <v>17309.72</v>
      </c>
      <c r="R997" s="53" t="str">
        <f>_xlfn.XLOOKUP(Tabla15[[#This Row],[cedula]],Tabla8[Numero Documento],Tabla8[Gen])</f>
        <v>F</v>
      </c>
      <c r="S997" s="53" t="str">
        <f>_xlfn.XLOOKUP(Tabla15[[#This Row],[cedula]],Tabla8[Numero Documento],Tabla8[Lugar Designado Codigo])</f>
        <v>01.83.04.00.02.01</v>
      </c>
    </row>
    <row r="998" spans="1:19">
      <c r="A998" s="53" t="s">
        <v>3049</v>
      </c>
      <c r="B998" s="53" t="s">
        <v>2018</v>
      </c>
      <c r="C998" s="53" t="s">
        <v>3084</v>
      </c>
      <c r="D998" s="53" t="str">
        <f>Tabla15[[#This Row],[cedula]]&amp;Tabla15[[#This Row],[prog]]&amp;LEFT(Tabla15[[#This Row],[tipo]],3)</f>
        <v>0010041192501FIJ</v>
      </c>
      <c r="E998" s="53" t="s">
        <v>192</v>
      </c>
      <c r="F998" s="53" t="s">
        <v>194</v>
      </c>
      <c r="G998" s="53" t="str">
        <f>_xlfn.XLOOKUP(Tabla15[[#This Row],[cedula]],Tabla8[Numero Documento],Tabla8[Lugar Designado])</f>
        <v>DEPARTAMENTO DE CARNAVAL</v>
      </c>
      <c r="H998" s="53" t="s">
        <v>11</v>
      </c>
      <c r="I998" s="62"/>
      <c r="J998" s="53" t="str">
        <f>_xlfn.XLOOKUP(Tabla15[[#This Row],[cargo]],Tabla612[CARGO],Tabla612[CATEGORIA DEL SERVIDOR],"FIJO")</f>
        <v>FIJO</v>
      </c>
      <c r="K998" s="53" t="str">
        <f>IF(ISTEXT(Tabla15[[#This Row],[CARRERA]]),Tabla15[[#This Row],[CARRERA]],Tabla15[[#This Row],[STATUS]])</f>
        <v>FIJO</v>
      </c>
      <c r="L998" s="63">
        <v>30000</v>
      </c>
      <c r="M998" s="67">
        <v>0</v>
      </c>
      <c r="N998" s="63">
        <v>912</v>
      </c>
      <c r="O998" s="63">
        <v>861</v>
      </c>
      <c r="P998" s="29">
        <f>ROUND(Tabla15[[#This Row],[sbruto]]-Tabla15[[#This Row],[sneto]]-Tabla15[[#This Row],[ISR]]-Tabla15[[#This Row],[SFS]]-Tabla15[[#This Row],[AFP]],2)</f>
        <v>3784.2</v>
      </c>
      <c r="Q998" s="63">
        <v>24442.799999999999</v>
      </c>
      <c r="R998" s="53" t="str">
        <f>_xlfn.XLOOKUP(Tabla15[[#This Row],[cedula]],Tabla8[Numero Documento],Tabla8[Gen])</f>
        <v>M</v>
      </c>
      <c r="S998" s="53" t="str">
        <f>_xlfn.XLOOKUP(Tabla15[[#This Row],[cedula]],Tabla8[Numero Documento],Tabla8[Lugar Designado Codigo])</f>
        <v>01.83.04.00.02.01</v>
      </c>
    </row>
    <row r="999" spans="1:19">
      <c r="A999" s="53" t="s">
        <v>3049</v>
      </c>
      <c r="B999" s="53" t="s">
        <v>2200</v>
      </c>
      <c r="C999" s="53" t="s">
        <v>3084</v>
      </c>
      <c r="D999" s="53" t="str">
        <f>Tabla15[[#This Row],[cedula]]&amp;Tabla15[[#This Row],[prog]]&amp;LEFT(Tabla15[[#This Row],[tipo]],3)</f>
        <v>0010432854701FIJ</v>
      </c>
      <c r="E999" s="53" t="s">
        <v>206</v>
      </c>
      <c r="F999" s="53" t="s">
        <v>27</v>
      </c>
      <c r="G999" s="53" t="str">
        <f>_xlfn.XLOOKUP(Tabla15[[#This Row],[cedula]],Tabla8[Numero Documento],Tabla8[Lugar Designado])</f>
        <v>DEPARTAMENTO DE CARNAVAL</v>
      </c>
      <c r="H999" s="53" t="s">
        <v>11</v>
      </c>
      <c r="I999" s="62"/>
      <c r="J999" s="53" t="str">
        <f>_xlfn.XLOOKUP(Tabla15[[#This Row],[cargo]],Tabla612[CARGO],Tabla612[CATEGORIA DEL SERVIDOR],"FIJO")</f>
        <v>ESTATUTO SIMPLIFICADO</v>
      </c>
      <c r="K999" s="53" t="str">
        <f>IF(ISTEXT(Tabla15[[#This Row],[CARRERA]]),Tabla15[[#This Row],[CARRERA]],Tabla15[[#This Row],[STATUS]])</f>
        <v>ESTATUTO SIMPLIFICADO</v>
      </c>
      <c r="L999" s="63">
        <v>22000</v>
      </c>
      <c r="M999" s="65">
        <v>0</v>
      </c>
      <c r="N999" s="63">
        <v>668.8</v>
      </c>
      <c r="O999" s="63">
        <v>631.4</v>
      </c>
      <c r="P999" s="29">
        <f>ROUND(Tabla15[[#This Row],[sbruto]]-Tabla15[[#This Row],[sneto]]-Tabla15[[#This Row],[ISR]]-Tabla15[[#This Row],[SFS]]-Tabla15[[#This Row],[AFP]],2)</f>
        <v>7484.5</v>
      </c>
      <c r="Q999" s="63">
        <v>13215.3</v>
      </c>
      <c r="R999" s="53" t="str">
        <f>_xlfn.XLOOKUP(Tabla15[[#This Row],[cedula]],Tabla8[Numero Documento],Tabla8[Gen])</f>
        <v>M</v>
      </c>
      <c r="S999" s="53" t="str">
        <f>_xlfn.XLOOKUP(Tabla15[[#This Row],[cedula]],Tabla8[Numero Documento],Tabla8[Lugar Designado Codigo])</f>
        <v>01.83.04.00.02.01</v>
      </c>
    </row>
    <row r="1000" spans="1:19">
      <c r="A1000" s="53" t="s">
        <v>3049</v>
      </c>
      <c r="B1000" s="53" t="s">
        <v>2185</v>
      </c>
      <c r="C1000" s="53" t="s">
        <v>3084</v>
      </c>
      <c r="D1000" s="53" t="str">
        <f>Tabla15[[#This Row],[cedula]]&amp;Tabla15[[#This Row],[prog]]&amp;LEFT(Tabla15[[#This Row],[tipo]],3)</f>
        <v>0010903137701FIJ</v>
      </c>
      <c r="E1000" s="53" t="s">
        <v>204</v>
      </c>
      <c r="F1000" s="53" t="s">
        <v>8</v>
      </c>
      <c r="G1000" s="53" t="str">
        <f>_xlfn.XLOOKUP(Tabla15[[#This Row],[cedula]],Tabla8[Numero Documento],Tabla8[Lugar Designado])</f>
        <v>DEPARTAMENTO DE CARNAVAL</v>
      </c>
      <c r="H1000" s="53" t="s">
        <v>11</v>
      </c>
      <c r="I1000" s="62"/>
      <c r="J1000" s="53" t="str">
        <f>_xlfn.XLOOKUP(Tabla15[[#This Row],[cargo]],Tabla612[CARGO],Tabla612[CATEGORIA DEL SERVIDOR],"FIJO")</f>
        <v>ESTATUTO SIMPLIFICADO</v>
      </c>
      <c r="K1000" s="53" t="str">
        <f>IF(ISTEXT(Tabla15[[#This Row],[CARRERA]]),Tabla15[[#This Row],[CARRERA]],Tabla15[[#This Row],[STATUS]])</f>
        <v>ESTATUTO SIMPLIFICADO</v>
      </c>
      <c r="L1000" s="63">
        <v>20000</v>
      </c>
      <c r="M1000" s="67">
        <v>0</v>
      </c>
      <c r="N1000" s="63">
        <v>608</v>
      </c>
      <c r="O1000" s="63">
        <v>574</v>
      </c>
      <c r="P1000" s="29">
        <f>ROUND(Tabla15[[#This Row],[sbruto]]-Tabla15[[#This Row],[sneto]]-Tabla15[[#This Row],[ISR]]-Tabla15[[#This Row],[SFS]]-Tabla15[[#This Row],[AFP]],2)</f>
        <v>5948.88</v>
      </c>
      <c r="Q1000" s="63">
        <v>12869.12</v>
      </c>
      <c r="R1000" s="53" t="str">
        <f>_xlfn.XLOOKUP(Tabla15[[#This Row],[cedula]],Tabla8[Numero Documento],Tabla8[Gen])</f>
        <v>F</v>
      </c>
      <c r="S1000" s="53" t="str">
        <f>_xlfn.XLOOKUP(Tabla15[[#This Row],[cedula]],Tabla8[Numero Documento],Tabla8[Lugar Designado Codigo])</f>
        <v>01.83.04.00.02.01</v>
      </c>
    </row>
    <row r="1001" spans="1:19">
      <c r="A1001" s="53" t="s">
        <v>3049</v>
      </c>
      <c r="B1001" s="53" t="s">
        <v>2154</v>
      </c>
      <c r="C1001" s="53" t="s">
        <v>3084</v>
      </c>
      <c r="D1001" s="53" t="str">
        <f>Tabla15[[#This Row],[cedula]]&amp;Tabla15[[#This Row],[prog]]&amp;LEFT(Tabla15[[#This Row],[tipo]],3)</f>
        <v>0010568421101FIJ</v>
      </c>
      <c r="E1001" s="53" t="s">
        <v>1079</v>
      </c>
      <c r="F1001" s="53" t="s">
        <v>130</v>
      </c>
      <c r="G1001" s="53" t="str">
        <f>_xlfn.XLOOKUP(Tabla15[[#This Row],[cedula]],Tabla8[Numero Documento],Tabla8[Lugar Designado])</f>
        <v>DEPARTAMENTO DE FOLKLORE</v>
      </c>
      <c r="H1001" s="53" t="s">
        <v>11</v>
      </c>
      <c r="I1001" s="62"/>
      <c r="J1001" s="53" t="str">
        <f>_xlfn.XLOOKUP(Tabla15[[#This Row],[cargo]],Tabla612[CARGO],Tabla612[CATEGORIA DEL SERVIDOR],"FIJO")</f>
        <v>FIJO</v>
      </c>
      <c r="K1001" s="53" t="str">
        <f>IF(ISTEXT(Tabla15[[#This Row],[CARRERA]]),Tabla15[[#This Row],[CARRERA]],Tabla15[[#This Row],[STATUS]])</f>
        <v>FIJO</v>
      </c>
      <c r="L1001" s="63">
        <v>115000</v>
      </c>
      <c r="M1001" s="64">
        <v>15633.74</v>
      </c>
      <c r="N1001" s="63">
        <v>3496</v>
      </c>
      <c r="O1001" s="63">
        <v>3300.5</v>
      </c>
      <c r="P1001" s="29">
        <f>ROUND(Tabla15[[#This Row],[sbruto]]-Tabla15[[#This Row],[sneto]]-Tabla15[[#This Row],[ISR]]-Tabla15[[#This Row],[SFS]]-Tabla15[[#This Row],[AFP]],2)</f>
        <v>25</v>
      </c>
      <c r="Q1001" s="63">
        <v>92544.76</v>
      </c>
      <c r="R1001" s="53" t="str">
        <f>_xlfn.XLOOKUP(Tabla15[[#This Row],[cedula]],Tabla8[Numero Documento],Tabla8[Gen])</f>
        <v>F</v>
      </c>
      <c r="S1001" s="53" t="str">
        <f>_xlfn.XLOOKUP(Tabla15[[#This Row],[cedula]],Tabla8[Numero Documento],Tabla8[Lugar Designado Codigo])</f>
        <v>01.83.04.00.02.02</v>
      </c>
    </row>
    <row r="1002" spans="1:19">
      <c r="A1002" s="53" t="s">
        <v>3049</v>
      </c>
      <c r="B1002" s="53" t="s">
        <v>2161</v>
      </c>
      <c r="C1002" s="53" t="s">
        <v>3084</v>
      </c>
      <c r="D1002" s="53" t="str">
        <f>Tabla15[[#This Row],[cedula]]&amp;Tabla15[[#This Row],[prog]]&amp;LEFT(Tabla15[[#This Row],[tipo]],3)</f>
        <v>0930031681801FIJ</v>
      </c>
      <c r="E1002" s="53" t="s">
        <v>1081</v>
      </c>
      <c r="F1002" s="53" t="s">
        <v>1082</v>
      </c>
      <c r="G1002" s="53" t="str">
        <f>_xlfn.XLOOKUP(Tabla15[[#This Row],[cedula]],Tabla8[Numero Documento],Tabla8[Lugar Designado])</f>
        <v>DEPARTAMENTO DE FOLKLORE</v>
      </c>
      <c r="H1002" s="53" t="s">
        <v>11</v>
      </c>
      <c r="I1002" s="62"/>
      <c r="J1002" s="53" t="str">
        <f>_xlfn.XLOOKUP(Tabla15[[#This Row],[cargo]],Tabla612[CARGO],Tabla612[CATEGORIA DEL SERVIDOR],"FIJO")</f>
        <v>FIJO</v>
      </c>
      <c r="K1002" s="53" t="str">
        <f>IF(ISTEXT(Tabla15[[#This Row],[CARRERA]]),Tabla15[[#This Row],[CARRERA]],Tabla15[[#This Row],[STATUS]])</f>
        <v>FIJO</v>
      </c>
      <c r="L1002" s="63">
        <v>90000</v>
      </c>
      <c r="M1002" s="64">
        <v>9753.1200000000008</v>
      </c>
      <c r="N1002" s="63">
        <v>2736</v>
      </c>
      <c r="O1002" s="63">
        <v>2583</v>
      </c>
      <c r="P1002" s="29">
        <f>ROUND(Tabla15[[#This Row],[sbruto]]-Tabla15[[#This Row],[sneto]]-Tabla15[[#This Row],[ISR]]-Tabla15[[#This Row],[SFS]]-Tabla15[[#This Row],[AFP]],2)</f>
        <v>25</v>
      </c>
      <c r="Q1002" s="63">
        <v>74902.880000000005</v>
      </c>
      <c r="R1002" s="53" t="str">
        <f>_xlfn.XLOOKUP(Tabla15[[#This Row],[cedula]],Tabla8[Numero Documento],Tabla8[Gen])</f>
        <v>M</v>
      </c>
      <c r="S1002" s="53" t="str">
        <f>_xlfn.XLOOKUP(Tabla15[[#This Row],[cedula]],Tabla8[Numero Documento],Tabla8[Lugar Designado Codigo])</f>
        <v>01.83.04.00.02.02</v>
      </c>
    </row>
    <row r="1003" spans="1:19">
      <c r="A1003" s="53" t="s">
        <v>3049</v>
      </c>
      <c r="B1003" s="53" t="s">
        <v>2153</v>
      </c>
      <c r="C1003" s="53" t="s">
        <v>3084</v>
      </c>
      <c r="D1003" s="53" t="str">
        <f>Tabla15[[#This Row],[cedula]]&amp;Tabla15[[#This Row],[prog]]&amp;LEFT(Tabla15[[#This Row],[tipo]],3)</f>
        <v>0010067532101FIJ</v>
      </c>
      <c r="E1003" s="53" t="s">
        <v>236</v>
      </c>
      <c r="F1003" s="53" t="s">
        <v>10</v>
      </c>
      <c r="G1003" s="53" t="str">
        <f>_xlfn.XLOOKUP(Tabla15[[#This Row],[cedula]],Tabla8[Numero Documento],Tabla8[Lugar Designado])</f>
        <v>DEPARTAMENTO DE FOLKLORE</v>
      </c>
      <c r="H1003" s="53" t="s">
        <v>11</v>
      </c>
      <c r="I1003" s="62"/>
      <c r="J1003" s="53" t="str">
        <f>_xlfn.XLOOKUP(Tabla15[[#This Row],[cargo]],Tabla612[CARGO],Tabla612[CATEGORIA DEL SERVIDOR],"FIJO")</f>
        <v>ESTATUTO SIMPLIFICADO</v>
      </c>
      <c r="K1003" s="53" t="str">
        <f>IF(ISTEXT(Tabla15[[#This Row],[CARRERA]]),Tabla15[[#This Row],[CARRERA]],Tabla15[[#This Row],[STATUS]])</f>
        <v>ESTATUTO SIMPLIFICADO</v>
      </c>
      <c r="L1003" s="63">
        <v>35000</v>
      </c>
      <c r="M1003" s="67">
        <v>0</v>
      </c>
      <c r="N1003" s="63">
        <v>1064</v>
      </c>
      <c r="O1003" s="63">
        <v>1004.5</v>
      </c>
      <c r="P1003" s="29">
        <f>ROUND(Tabla15[[#This Row],[sbruto]]-Tabla15[[#This Row],[sneto]]-Tabla15[[#This Row],[ISR]]-Tabla15[[#This Row],[SFS]]-Tabla15[[#This Row],[AFP]],2)</f>
        <v>25</v>
      </c>
      <c r="Q1003" s="63">
        <v>32906.5</v>
      </c>
      <c r="R1003" s="53" t="str">
        <f>_xlfn.XLOOKUP(Tabla15[[#This Row],[cedula]],Tabla8[Numero Documento],Tabla8[Gen])</f>
        <v>F</v>
      </c>
      <c r="S1003" s="53" t="str">
        <f>_xlfn.XLOOKUP(Tabla15[[#This Row],[cedula]],Tabla8[Numero Documento],Tabla8[Lugar Designado Codigo])</f>
        <v>01.83.04.00.02.02</v>
      </c>
    </row>
    <row r="1004" spans="1:19">
      <c r="A1004" s="53" t="s">
        <v>3049</v>
      </c>
      <c r="B1004" s="53" t="s">
        <v>2273</v>
      </c>
      <c r="C1004" s="53" t="s">
        <v>3084</v>
      </c>
      <c r="D1004" s="53" t="str">
        <f>Tabla15[[#This Row],[cedula]]&amp;Tabla15[[#This Row],[prog]]&amp;LEFT(Tabla15[[#This Row],[tipo]],3)</f>
        <v>2240075812801FIJ</v>
      </c>
      <c r="E1004" s="53" t="s">
        <v>1212</v>
      </c>
      <c r="F1004" s="53" t="s">
        <v>389</v>
      </c>
      <c r="G1004" s="53" t="str">
        <f>_xlfn.XLOOKUP(Tabla15[[#This Row],[cedula]],Tabla8[Numero Documento],Tabla8[Lugar Designado])</f>
        <v>DEPARTAMENTO DE FOLKLORE</v>
      </c>
      <c r="H1004" s="53" t="s">
        <v>11</v>
      </c>
      <c r="I1004" s="62"/>
      <c r="J1004" s="53" t="str">
        <f>_xlfn.XLOOKUP(Tabla15[[#This Row],[cargo]],Tabla612[CARGO],Tabla612[CATEGORIA DEL SERVIDOR],"FIJO")</f>
        <v>FIJO</v>
      </c>
      <c r="K1004" s="53" t="str">
        <f>IF(ISTEXT(Tabla15[[#This Row],[CARRERA]]),Tabla15[[#This Row],[CARRERA]],Tabla15[[#This Row],[STATUS]])</f>
        <v>FIJO</v>
      </c>
      <c r="L1004" s="63">
        <v>25000</v>
      </c>
      <c r="M1004" s="65">
        <v>0</v>
      </c>
      <c r="N1004" s="63">
        <v>760</v>
      </c>
      <c r="O1004" s="63">
        <v>717.5</v>
      </c>
      <c r="P1004" s="29">
        <f>ROUND(Tabla15[[#This Row],[sbruto]]-Tabla15[[#This Row],[sneto]]-Tabla15[[#This Row],[ISR]]-Tabla15[[#This Row],[SFS]]-Tabla15[[#This Row],[AFP]],2)</f>
        <v>5571</v>
      </c>
      <c r="Q1004" s="63">
        <v>17951.5</v>
      </c>
      <c r="R1004" s="53" t="str">
        <f>_xlfn.XLOOKUP(Tabla15[[#This Row],[cedula]],Tabla8[Numero Documento],Tabla8[Gen])</f>
        <v>M</v>
      </c>
      <c r="S1004" s="53" t="str">
        <f>_xlfn.XLOOKUP(Tabla15[[#This Row],[cedula]],Tabla8[Numero Documento],Tabla8[Lugar Designado Codigo])</f>
        <v>01.83.04.00.02.02</v>
      </c>
    </row>
    <row r="1005" spans="1:19">
      <c r="A1005" s="53" t="s">
        <v>3049</v>
      </c>
      <c r="B1005" s="53" t="s">
        <v>2033</v>
      </c>
      <c r="C1005" s="53" t="s">
        <v>3084</v>
      </c>
      <c r="D1005" s="53" t="str">
        <f>Tabla15[[#This Row],[cedula]]&amp;Tabla15[[#This Row],[prog]]&amp;LEFT(Tabla15[[#This Row],[tipo]],3)</f>
        <v>0010896444601FIJ</v>
      </c>
      <c r="E1005" s="53" t="s">
        <v>234</v>
      </c>
      <c r="F1005" s="53" t="s">
        <v>8</v>
      </c>
      <c r="G1005" s="53" t="str">
        <f>_xlfn.XLOOKUP(Tabla15[[#This Row],[cedula]],Tabla8[Numero Documento],Tabla8[Lugar Designado])</f>
        <v>DEPARTAMENTO DE FOLKLORE</v>
      </c>
      <c r="H1005" s="53" t="s">
        <v>11</v>
      </c>
      <c r="I1005" s="62"/>
      <c r="J1005" s="53" t="str">
        <f>_xlfn.XLOOKUP(Tabla15[[#This Row],[cargo]],Tabla612[CARGO],Tabla612[CATEGORIA DEL SERVIDOR],"FIJO")</f>
        <v>ESTATUTO SIMPLIFICADO</v>
      </c>
      <c r="K1005" s="53" t="str">
        <f>IF(ISTEXT(Tabla15[[#This Row],[CARRERA]]),Tabla15[[#This Row],[CARRERA]],Tabla15[[#This Row],[STATUS]])</f>
        <v>ESTATUTO SIMPLIFICADO</v>
      </c>
      <c r="L1005" s="63">
        <v>11000</v>
      </c>
      <c r="M1005" s="67">
        <v>0</v>
      </c>
      <c r="N1005" s="63">
        <v>334.4</v>
      </c>
      <c r="O1005" s="63">
        <v>315.7</v>
      </c>
      <c r="P1005" s="29">
        <f>ROUND(Tabla15[[#This Row],[sbruto]]-Tabla15[[#This Row],[sneto]]-Tabla15[[#This Row],[ISR]]-Tabla15[[#This Row],[SFS]]-Tabla15[[#This Row],[AFP]],2)</f>
        <v>8111.18</v>
      </c>
      <c r="Q1005" s="63">
        <v>2238.7199999999998</v>
      </c>
      <c r="R1005" s="53" t="str">
        <f>_xlfn.XLOOKUP(Tabla15[[#This Row],[cedula]],Tabla8[Numero Documento],Tabla8[Gen])</f>
        <v>F</v>
      </c>
      <c r="S1005" s="53" t="str">
        <f>_xlfn.XLOOKUP(Tabla15[[#This Row],[cedula]],Tabla8[Numero Documento],Tabla8[Lugar Designado Codigo])</f>
        <v>01.83.04.00.02.02</v>
      </c>
    </row>
    <row r="1006" spans="1:19">
      <c r="A1006" s="53" t="s">
        <v>3049</v>
      </c>
      <c r="B1006" s="53" t="s">
        <v>1312</v>
      </c>
      <c r="C1006" s="53" t="s">
        <v>3084</v>
      </c>
      <c r="D1006" s="53" t="str">
        <f>Tabla15[[#This Row],[cedula]]&amp;Tabla15[[#This Row],[prog]]&amp;LEFT(Tabla15[[#This Row],[tipo]],3)</f>
        <v>0010306244401FIJ</v>
      </c>
      <c r="E1006" s="53" t="s">
        <v>195</v>
      </c>
      <c r="F1006" s="53" t="s">
        <v>196</v>
      </c>
      <c r="G1006" s="53" t="str">
        <f>_xlfn.XLOOKUP(Tabla15[[#This Row],[cedula]],Tabla8[Numero Documento],Tabla8[Lugar Designado])</f>
        <v>DEPARTAMENTO DE ANIMACION SOCIOCULTURAL</v>
      </c>
      <c r="H1006" s="53" t="s">
        <v>11</v>
      </c>
      <c r="I1006" s="62" t="str">
        <f>_xlfn.XLOOKUP(Tabla15[[#This Row],[cedula]],TCARRERA[CEDULA],TCARRERA[CATEGORIA DEL SERVIDOR],"")</f>
        <v>CARRERA ADMINISTRATIVA</v>
      </c>
      <c r="J1006" s="53" t="str">
        <f>_xlfn.XLOOKUP(Tabla15[[#This Row],[cargo]],Tabla612[CARGO],Tabla612[CATEGORIA DEL SERVIDOR],"FIJO")</f>
        <v>FIJO</v>
      </c>
      <c r="K1006" s="53" t="str">
        <f>IF(ISTEXT(Tabla15[[#This Row],[CARRERA]]),Tabla15[[#This Row],[CARRERA]],Tabla15[[#This Row],[STATUS]])</f>
        <v>CARRERA ADMINISTRATIVA</v>
      </c>
      <c r="L1006" s="63">
        <v>35000</v>
      </c>
      <c r="M1006" s="67">
        <v>0</v>
      </c>
      <c r="N1006" s="63">
        <v>1064</v>
      </c>
      <c r="O1006" s="63">
        <v>1004.5</v>
      </c>
      <c r="P1006" s="29">
        <f>ROUND(Tabla15[[#This Row],[sbruto]]-Tabla15[[#This Row],[sneto]]-Tabla15[[#This Row],[ISR]]-Tabla15[[#This Row],[SFS]]-Tabla15[[#This Row],[AFP]],2)</f>
        <v>1171</v>
      </c>
      <c r="Q1006" s="63">
        <v>31760.5</v>
      </c>
      <c r="R1006" s="53" t="str">
        <f>_xlfn.XLOOKUP(Tabla15[[#This Row],[cedula]],Tabla8[Numero Documento],Tabla8[Gen])</f>
        <v>M</v>
      </c>
      <c r="S1006" s="53" t="str">
        <f>_xlfn.XLOOKUP(Tabla15[[#This Row],[cedula]],Tabla8[Numero Documento],Tabla8[Lugar Designado Codigo])</f>
        <v>01.83.04.00.02.03</v>
      </c>
    </row>
    <row r="1007" spans="1:19">
      <c r="A1007" s="53" t="s">
        <v>3049</v>
      </c>
      <c r="B1007" s="53" t="s">
        <v>2277</v>
      </c>
      <c r="C1007" s="53" t="s">
        <v>3084</v>
      </c>
      <c r="D1007" s="53" t="str">
        <f>Tabla15[[#This Row],[cedula]]&amp;Tabla15[[#This Row],[prog]]&amp;LEFT(Tabla15[[#This Row],[tipo]],3)</f>
        <v>0011814510101FIJ</v>
      </c>
      <c r="E1007" s="53" t="s">
        <v>1211</v>
      </c>
      <c r="F1007" s="53" t="s">
        <v>389</v>
      </c>
      <c r="G1007" s="53" t="str">
        <f>_xlfn.XLOOKUP(Tabla15[[#This Row],[cedula]],Tabla8[Numero Documento],Tabla8[Lugar Designado])</f>
        <v>DEPARTAMENTO DE ANIMACION SOCIOCULTURAL</v>
      </c>
      <c r="H1007" s="53" t="s">
        <v>11</v>
      </c>
      <c r="I1007" s="62"/>
      <c r="J1007" s="53" t="str">
        <f>_xlfn.XLOOKUP(Tabla15[[#This Row],[cargo]],Tabla612[CARGO],Tabla612[CATEGORIA DEL SERVIDOR],"FIJO")</f>
        <v>FIJO</v>
      </c>
      <c r="K1007" s="53" t="str">
        <f>IF(ISTEXT(Tabla15[[#This Row],[CARRERA]]),Tabla15[[#This Row],[CARRERA]],Tabla15[[#This Row],[STATUS]])</f>
        <v>FIJO</v>
      </c>
      <c r="L1007" s="63">
        <v>35000</v>
      </c>
      <c r="M1007" s="65">
        <v>0</v>
      </c>
      <c r="N1007" s="63">
        <v>1064</v>
      </c>
      <c r="O1007" s="63">
        <v>1004.5</v>
      </c>
      <c r="P1007" s="29">
        <f>ROUND(Tabla15[[#This Row],[sbruto]]-Tabla15[[#This Row],[sneto]]-Tabla15[[#This Row],[ISR]]-Tabla15[[#This Row],[SFS]]-Tabla15[[#This Row],[AFP]],2)</f>
        <v>25</v>
      </c>
      <c r="Q1007" s="63">
        <v>32906.5</v>
      </c>
      <c r="R1007" s="53" t="str">
        <f>_xlfn.XLOOKUP(Tabla15[[#This Row],[cedula]],Tabla8[Numero Documento],Tabla8[Gen])</f>
        <v>M</v>
      </c>
      <c r="S1007" s="53" t="str">
        <f>_xlfn.XLOOKUP(Tabla15[[#This Row],[cedula]],Tabla8[Numero Documento],Tabla8[Lugar Designado Codigo])</f>
        <v>01.83.04.00.02.03</v>
      </c>
    </row>
    <row r="1008" spans="1:19">
      <c r="A1008" s="53" t="s">
        <v>3049</v>
      </c>
      <c r="B1008" s="53" t="s">
        <v>2035</v>
      </c>
      <c r="C1008" s="53" t="s">
        <v>3084</v>
      </c>
      <c r="D1008" s="53" t="str">
        <f>Tabla15[[#This Row],[cedula]]&amp;Tabla15[[#This Row],[prog]]&amp;LEFT(Tabla15[[#This Row],[tipo]],3)</f>
        <v>0010855983201FIJ</v>
      </c>
      <c r="E1008" s="53" t="s">
        <v>197</v>
      </c>
      <c r="F1008" s="53" t="s">
        <v>198</v>
      </c>
      <c r="G1008" s="53" t="str">
        <f>_xlfn.XLOOKUP(Tabla15[[#This Row],[cedula]],Tabla8[Numero Documento],Tabla8[Lugar Designado])</f>
        <v>DEPARTAMENTO DE ANIMACION SOCIOCULTURAL</v>
      </c>
      <c r="H1008" s="53" t="s">
        <v>11</v>
      </c>
      <c r="I1008" s="62"/>
      <c r="J1008" s="53" t="str">
        <f>_xlfn.XLOOKUP(Tabla15[[#This Row],[cargo]],Tabla612[CARGO],Tabla612[CATEGORIA DEL SERVIDOR],"FIJO")</f>
        <v>FIJO</v>
      </c>
      <c r="K1008" s="53" t="str">
        <f>IF(ISTEXT(Tabla15[[#This Row],[CARRERA]]),Tabla15[[#This Row],[CARRERA]],Tabla15[[#This Row],[STATUS]])</f>
        <v>FIJO</v>
      </c>
      <c r="L1008" s="63">
        <v>31500</v>
      </c>
      <c r="M1008" s="67">
        <v>0</v>
      </c>
      <c r="N1008" s="63">
        <v>957.6</v>
      </c>
      <c r="O1008" s="63">
        <v>904.05</v>
      </c>
      <c r="P1008" s="29">
        <f>ROUND(Tabla15[[#This Row],[sbruto]]-Tabla15[[#This Row],[sneto]]-Tabla15[[#This Row],[ISR]]-Tabla15[[#This Row],[SFS]]-Tabla15[[#This Row],[AFP]],2)</f>
        <v>7913.35</v>
      </c>
      <c r="Q1008" s="63">
        <v>21725</v>
      </c>
      <c r="R1008" s="53" t="str">
        <f>_xlfn.XLOOKUP(Tabla15[[#This Row],[cedula]],Tabla8[Numero Documento],Tabla8[Gen])</f>
        <v>M</v>
      </c>
      <c r="S1008" s="53" t="str">
        <f>_xlfn.XLOOKUP(Tabla15[[#This Row],[cedula]],Tabla8[Numero Documento],Tabla8[Lugar Designado Codigo])</f>
        <v>01.83.04.00.02.03</v>
      </c>
    </row>
    <row r="1009" spans="1:19">
      <c r="A1009" s="53" t="s">
        <v>3049</v>
      </c>
      <c r="B1009" s="53" t="s">
        <v>2068</v>
      </c>
      <c r="C1009" s="53" t="s">
        <v>3084</v>
      </c>
      <c r="D1009" s="53" t="str">
        <f>Tabla15[[#This Row],[cedula]]&amp;Tabla15[[#This Row],[prog]]&amp;LEFT(Tabla15[[#This Row],[tipo]],3)</f>
        <v>0010469262901FIJ</v>
      </c>
      <c r="E1009" s="53" t="s">
        <v>676</v>
      </c>
      <c r="F1009" s="53" t="s">
        <v>677</v>
      </c>
      <c r="G1009" s="53" t="str">
        <f>_xlfn.XLOOKUP(Tabla15[[#This Row],[cedula]],Tabla8[Numero Documento],Tabla8[Lugar Designado])</f>
        <v>DEPARTAMENTO DE ANIMACION SOCIOCULTURAL</v>
      </c>
      <c r="H1009" s="53" t="s">
        <v>11</v>
      </c>
      <c r="I1009" s="62"/>
      <c r="J1009" s="53" t="str">
        <f>_xlfn.XLOOKUP(Tabla15[[#This Row],[cargo]],Tabla612[CARGO],Tabla612[CATEGORIA DEL SERVIDOR],"FIJO")</f>
        <v>FIJO</v>
      </c>
      <c r="K1009" s="53" t="str">
        <f>IF(ISTEXT(Tabla15[[#This Row],[CARRERA]]),Tabla15[[#This Row],[CARRERA]],Tabla15[[#This Row],[STATUS]])</f>
        <v>FIJO</v>
      </c>
      <c r="L1009" s="63">
        <v>29337</v>
      </c>
      <c r="M1009" s="65">
        <v>0</v>
      </c>
      <c r="N1009" s="63">
        <v>891.84</v>
      </c>
      <c r="O1009" s="63">
        <v>841.97</v>
      </c>
      <c r="P1009" s="29">
        <f>ROUND(Tabla15[[#This Row],[sbruto]]-Tabla15[[#This Row],[sneto]]-Tabla15[[#This Row],[ISR]]-Tabla15[[#This Row],[SFS]]-Tabla15[[#This Row],[AFP]],2)</f>
        <v>21090.26</v>
      </c>
      <c r="Q1009" s="63">
        <v>6512.93</v>
      </c>
      <c r="R1009" s="53" t="str">
        <f>_xlfn.XLOOKUP(Tabla15[[#This Row],[cedula]],Tabla8[Numero Documento],Tabla8[Gen])</f>
        <v>M</v>
      </c>
      <c r="S1009" s="53" t="str">
        <f>_xlfn.XLOOKUP(Tabla15[[#This Row],[cedula]],Tabla8[Numero Documento],Tabla8[Lugar Designado Codigo])</f>
        <v>01.83.04.00.02.03</v>
      </c>
    </row>
    <row r="1010" spans="1:19">
      <c r="A1010" s="53" t="s">
        <v>3049</v>
      </c>
      <c r="B1010" s="53" t="s">
        <v>2067</v>
      </c>
      <c r="C1010" s="53" t="s">
        <v>3084</v>
      </c>
      <c r="D1010" s="53" t="str">
        <f>Tabla15[[#This Row],[cedula]]&amp;Tabla15[[#This Row],[prog]]&amp;LEFT(Tabla15[[#This Row],[tipo]],3)</f>
        <v>0010426807301FIJ</v>
      </c>
      <c r="E1010" s="53" t="s">
        <v>199</v>
      </c>
      <c r="F1010" s="53" t="s">
        <v>90</v>
      </c>
      <c r="G1010" s="53" t="str">
        <f>_xlfn.XLOOKUP(Tabla15[[#This Row],[cedula]],Tabla8[Numero Documento],Tabla8[Lugar Designado])</f>
        <v>DEPARTAMENTO DE ANIMACION SOCIOCULTURAL</v>
      </c>
      <c r="H1010" s="53" t="s">
        <v>11</v>
      </c>
      <c r="I1010" s="62"/>
      <c r="J1010" s="53" t="str">
        <f>_xlfn.XLOOKUP(Tabla15[[#This Row],[cargo]],Tabla612[CARGO],Tabla612[CATEGORIA DEL SERVIDOR],"FIJO")</f>
        <v>FIJO</v>
      </c>
      <c r="K1010" s="53" t="str">
        <f>IF(ISTEXT(Tabla15[[#This Row],[CARRERA]]),Tabla15[[#This Row],[CARRERA]],Tabla15[[#This Row],[STATUS]])</f>
        <v>FIJO</v>
      </c>
      <c r="L1010" s="63">
        <v>16500</v>
      </c>
      <c r="M1010" s="67">
        <v>0</v>
      </c>
      <c r="N1010" s="63">
        <v>501.6</v>
      </c>
      <c r="O1010" s="63">
        <v>473.55</v>
      </c>
      <c r="P1010" s="29">
        <f>ROUND(Tabla15[[#This Row],[sbruto]]-Tabla15[[#This Row],[sneto]]-Tabla15[[#This Row],[ISR]]-Tabla15[[#This Row],[SFS]]-Tabla15[[#This Row],[AFP]],2)</f>
        <v>6354.01</v>
      </c>
      <c r="Q1010" s="63">
        <v>9170.84</v>
      </c>
      <c r="R1010" s="53" t="str">
        <f>_xlfn.XLOOKUP(Tabla15[[#This Row],[cedula]],Tabla8[Numero Documento],Tabla8[Gen])</f>
        <v>M</v>
      </c>
      <c r="S1010" s="53" t="str">
        <f>_xlfn.XLOOKUP(Tabla15[[#This Row],[cedula]],Tabla8[Numero Documento],Tabla8[Lugar Designado Codigo])</f>
        <v>01.83.04.00.02.03</v>
      </c>
    </row>
    <row r="1011" spans="1:19">
      <c r="A1011" s="53" t="s">
        <v>3049</v>
      </c>
      <c r="B1011" s="53" t="s">
        <v>2091</v>
      </c>
      <c r="C1011" s="53" t="s">
        <v>3084</v>
      </c>
      <c r="D1011" s="53" t="str">
        <f>Tabla15[[#This Row],[cedula]]&amp;Tabla15[[#This Row],[prog]]&amp;LEFT(Tabla15[[#This Row],[tipo]],3)</f>
        <v>0010904513801FIJ</v>
      </c>
      <c r="E1011" s="53" t="s">
        <v>200</v>
      </c>
      <c r="F1011" s="53" t="s">
        <v>90</v>
      </c>
      <c r="G1011" s="53" t="str">
        <f>_xlfn.XLOOKUP(Tabla15[[#This Row],[cedula]],Tabla8[Numero Documento],Tabla8[Lugar Designado])</f>
        <v>DEPARTAMENTO DE ANIMACION SOCIOCULTURAL</v>
      </c>
      <c r="H1011" s="53" t="s">
        <v>11</v>
      </c>
      <c r="I1011" s="62"/>
      <c r="J1011" s="53" t="str">
        <f>_xlfn.XLOOKUP(Tabla15[[#This Row],[cargo]],Tabla612[CARGO],Tabla612[CATEGORIA DEL SERVIDOR],"FIJO")</f>
        <v>FIJO</v>
      </c>
      <c r="K1011" s="53" t="str">
        <f>IF(ISTEXT(Tabla15[[#This Row],[CARRERA]]),Tabla15[[#This Row],[CARRERA]],Tabla15[[#This Row],[STATUS]])</f>
        <v>FIJO</v>
      </c>
      <c r="L1011" s="63">
        <v>16500</v>
      </c>
      <c r="M1011" s="66">
        <v>0</v>
      </c>
      <c r="N1011" s="63">
        <v>501.6</v>
      </c>
      <c r="O1011" s="63">
        <v>473.55</v>
      </c>
      <c r="P1011" s="29">
        <f>ROUND(Tabla15[[#This Row],[sbruto]]-Tabla15[[#This Row],[sneto]]-Tabla15[[#This Row],[ISR]]-Tabla15[[#This Row],[SFS]]-Tabla15[[#This Row],[AFP]],2)</f>
        <v>2107.25</v>
      </c>
      <c r="Q1011" s="63">
        <v>13417.6</v>
      </c>
      <c r="R1011" s="53" t="str">
        <f>_xlfn.XLOOKUP(Tabla15[[#This Row],[cedula]],Tabla8[Numero Documento],Tabla8[Gen])</f>
        <v>M</v>
      </c>
      <c r="S1011" s="53" t="str">
        <f>_xlfn.XLOOKUP(Tabla15[[#This Row],[cedula]],Tabla8[Numero Documento],Tabla8[Lugar Designado Codigo])</f>
        <v>01.83.04.00.02.03</v>
      </c>
    </row>
    <row r="1012" spans="1:19">
      <c r="A1012" s="53" t="s">
        <v>3049</v>
      </c>
      <c r="B1012" s="53" t="s">
        <v>2135</v>
      </c>
      <c r="C1012" s="53" t="s">
        <v>3084</v>
      </c>
      <c r="D1012" s="53" t="str">
        <f>Tabla15[[#This Row],[cedula]]&amp;Tabla15[[#This Row],[prog]]&amp;LEFT(Tabla15[[#This Row],[tipo]],3)</f>
        <v>0011810027001FIJ</v>
      </c>
      <c r="E1012" s="53" t="s">
        <v>1076</v>
      </c>
      <c r="F1012" s="53" t="s">
        <v>59</v>
      </c>
      <c r="G1012" s="53" t="str">
        <f>_xlfn.XLOOKUP(Tabla15[[#This Row],[cedula]],Tabla8[Numero Documento],Tabla8[Lugar Designado])</f>
        <v>DEPARTAMENTO DE CULTURA BARRIAL</v>
      </c>
      <c r="H1012" s="53" t="s">
        <v>11</v>
      </c>
      <c r="I1012" s="62"/>
      <c r="J1012" s="53" t="str">
        <f>_xlfn.XLOOKUP(Tabla15[[#This Row],[cargo]],Tabla612[CARGO],Tabla612[CATEGORIA DEL SERVIDOR],"FIJO")</f>
        <v>FIJO</v>
      </c>
      <c r="K1012" s="53" t="str">
        <f>IF(ISTEXT(Tabla15[[#This Row],[CARRERA]]),Tabla15[[#This Row],[CARRERA]],Tabla15[[#This Row],[STATUS]])</f>
        <v>FIJO</v>
      </c>
      <c r="L1012" s="63">
        <v>115000</v>
      </c>
      <c r="M1012" s="64">
        <v>15633.74</v>
      </c>
      <c r="N1012" s="63">
        <v>3496</v>
      </c>
      <c r="O1012" s="63">
        <v>3300.5</v>
      </c>
      <c r="P1012" s="29">
        <f>ROUND(Tabla15[[#This Row],[sbruto]]-Tabla15[[#This Row],[sneto]]-Tabla15[[#This Row],[ISR]]-Tabla15[[#This Row],[SFS]]-Tabla15[[#This Row],[AFP]],2)</f>
        <v>25</v>
      </c>
      <c r="Q1012" s="63">
        <v>92544.76</v>
      </c>
      <c r="R1012" s="53" t="str">
        <f>_xlfn.XLOOKUP(Tabla15[[#This Row],[cedula]],Tabla8[Numero Documento],Tabla8[Gen])</f>
        <v>M</v>
      </c>
      <c r="S1012" s="53" t="str">
        <f>_xlfn.XLOOKUP(Tabla15[[#This Row],[cedula]],Tabla8[Numero Documento],Tabla8[Lugar Designado Codigo])</f>
        <v>01.83.04.00.02.04</v>
      </c>
    </row>
    <row r="1013" spans="1:19">
      <c r="A1013" s="53" t="s">
        <v>3049</v>
      </c>
      <c r="B1013" s="53" t="s">
        <v>2614</v>
      </c>
      <c r="C1013" s="53" t="s">
        <v>3098</v>
      </c>
      <c r="D1013" s="53" t="str">
        <f>Tabla15[[#This Row],[cedula]]&amp;Tabla15[[#This Row],[prog]]&amp;LEFT(Tabla15[[#This Row],[tipo]],3)</f>
        <v>0010530686413FIJ</v>
      </c>
      <c r="E1013" s="53" t="s">
        <v>301</v>
      </c>
      <c r="F1013" s="53" t="s">
        <v>10</v>
      </c>
      <c r="G1013" s="53" t="str">
        <f>_xlfn.XLOOKUP(Tabla15[[#This Row],[cedula]],Tabla8[Numero Documento],Tabla8[Lugar Designado])</f>
        <v>DIRECCION GENERAL DEL LIBRO Y LA LECTURA</v>
      </c>
      <c r="H1013" s="53" t="s">
        <v>11</v>
      </c>
      <c r="I1013" s="62"/>
      <c r="J1013" s="53" t="str">
        <f>_xlfn.XLOOKUP(Tabla15[[#This Row],[cargo]],Tabla612[CARGO],Tabla612[CATEGORIA DEL SERVIDOR],"FIJO")</f>
        <v>ESTATUTO SIMPLIFICADO</v>
      </c>
      <c r="K1013" s="53" t="str">
        <f>IF(ISTEXT(Tabla15[[#This Row],[CARRERA]]),Tabla15[[#This Row],[CARRERA]],Tabla15[[#This Row],[STATUS]])</f>
        <v>ESTATUTO SIMPLIFICADO</v>
      </c>
      <c r="L1013" s="63">
        <v>35000</v>
      </c>
      <c r="M1013" s="67">
        <v>0</v>
      </c>
      <c r="N1013" s="63">
        <v>1064</v>
      </c>
      <c r="O1013" s="63">
        <v>1004.5</v>
      </c>
      <c r="P1013" s="29">
        <f>ROUND(Tabla15[[#This Row],[sbruto]]-Tabla15[[#This Row],[sneto]]-Tabla15[[#This Row],[ISR]]-Tabla15[[#This Row],[SFS]]-Tabla15[[#This Row],[AFP]],2)</f>
        <v>21801.27</v>
      </c>
      <c r="Q1013" s="63">
        <v>11130.23</v>
      </c>
      <c r="R1013" s="53" t="str">
        <f>_xlfn.XLOOKUP(Tabla15[[#This Row],[cedula]],Tabla8[Numero Documento],Tabla8[Gen])</f>
        <v>F</v>
      </c>
      <c r="S1013" s="53" t="str">
        <f>_xlfn.XLOOKUP(Tabla15[[#This Row],[cedula]],Tabla8[Numero Documento],Tabla8[Lugar Designado Codigo])</f>
        <v>01.83.04.01</v>
      </c>
    </row>
    <row r="1014" spans="1:19">
      <c r="A1014" s="53" t="s">
        <v>3049</v>
      </c>
      <c r="B1014" s="53" t="s">
        <v>2624</v>
      </c>
      <c r="C1014" s="53" t="s">
        <v>3098</v>
      </c>
      <c r="D1014" s="53" t="str">
        <f>Tabla15[[#This Row],[cedula]]&amp;Tabla15[[#This Row],[prog]]&amp;LEFT(Tabla15[[#This Row],[tipo]],3)</f>
        <v>0010916353513FIJ</v>
      </c>
      <c r="E1014" s="53" t="s">
        <v>591</v>
      </c>
      <c r="F1014" s="53" t="s">
        <v>592</v>
      </c>
      <c r="G1014" s="53" t="str">
        <f>_xlfn.XLOOKUP(Tabla15[[#This Row],[cedula]],Tabla8[Numero Documento],Tabla8[Lugar Designado])</f>
        <v>DIRECCION GENERAL DEL LIBRO Y LA LECTURA</v>
      </c>
      <c r="H1014" s="53" t="s">
        <v>11</v>
      </c>
      <c r="I1014" s="62"/>
      <c r="J1014" s="53" t="str">
        <f>_xlfn.XLOOKUP(Tabla15[[#This Row],[cargo]],Tabla612[CARGO],Tabla612[CATEGORIA DEL SERVIDOR],"FIJO")</f>
        <v>FIJO</v>
      </c>
      <c r="K1014" s="53" t="str">
        <f>IF(ISTEXT(Tabla15[[#This Row],[CARRERA]]),Tabla15[[#This Row],[CARRERA]],Tabla15[[#This Row],[STATUS]])</f>
        <v>FIJO</v>
      </c>
      <c r="L1014" s="63">
        <v>35000</v>
      </c>
      <c r="M1014" s="67">
        <v>0</v>
      </c>
      <c r="N1014" s="63">
        <v>1064</v>
      </c>
      <c r="O1014" s="63">
        <v>1004.5</v>
      </c>
      <c r="P1014" s="29">
        <f>ROUND(Tabla15[[#This Row],[sbruto]]-Tabla15[[#This Row],[sneto]]-Tabla15[[#This Row],[ISR]]-Tabla15[[#This Row],[SFS]]-Tabla15[[#This Row],[AFP]],2)</f>
        <v>75</v>
      </c>
      <c r="Q1014" s="63">
        <v>32856.5</v>
      </c>
      <c r="R1014" s="53" t="str">
        <f>_xlfn.XLOOKUP(Tabla15[[#This Row],[cedula]],Tabla8[Numero Documento],Tabla8[Gen])</f>
        <v>F</v>
      </c>
      <c r="S1014" s="53" t="str">
        <f>_xlfn.XLOOKUP(Tabla15[[#This Row],[cedula]],Tabla8[Numero Documento],Tabla8[Lugar Designado Codigo])</f>
        <v>01.83.04.01</v>
      </c>
    </row>
    <row r="1015" spans="1:19">
      <c r="A1015" s="53" t="s">
        <v>3049</v>
      </c>
      <c r="B1015" s="53" t="s">
        <v>2723</v>
      </c>
      <c r="C1015" s="53" t="s">
        <v>3098</v>
      </c>
      <c r="D1015" s="53" t="str">
        <f>Tabla15[[#This Row],[cedula]]&amp;Tabla15[[#This Row],[prog]]&amp;LEFT(Tabla15[[#This Row],[tipo]],3)</f>
        <v>0010423115413FIJ</v>
      </c>
      <c r="E1015" s="53" t="s">
        <v>594</v>
      </c>
      <c r="F1015" s="53" t="s">
        <v>130</v>
      </c>
      <c r="G1015" s="53" t="str">
        <f>_xlfn.XLOOKUP(Tabla15[[#This Row],[cedula]],Tabla8[Numero Documento],Tabla8[Lugar Designado])</f>
        <v>DIRECCION GENERAL DEL LIBRO Y LA LECTURA</v>
      </c>
      <c r="H1015" s="53" t="s">
        <v>11</v>
      </c>
      <c r="I1015" s="62"/>
      <c r="J1015" s="53" t="str">
        <f>_xlfn.XLOOKUP(Tabla15[[#This Row],[cargo]],Tabla612[CARGO],Tabla612[CATEGORIA DEL SERVIDOR],"FIJO")</f>
        <v>FIJO</v>
      </c>
      <c r="K1015" s="53" t="str">
        <f>IF(ISTEXT(Tabla15[[#This Row],[CARRERA]]),Tabla15[[#This Row],[CARRERA]],Tabla15[[#This Row],[STATUS]])</f>
        <v>FIJO</v>
      </c>
      <c r="L1015" s="63">
        <v>35000</v>
      </c>
      <c r="M1015" s="65">
        <v>0</v>
      </c>
      <c r="N1015" s="63">
        <v>1064</v>
      </c>
      <c r="O1015" s="63">
        <v>1004.5</v>
      </c>
      <c r="P1015" s="29">
        <f>ROUND(Tabla15[[#This Row],[sbruto]]-Tabla15[[#This Row],[sneto]]-Tabla15[[#This Row],[ISR]]-Tabla15[[#This Row],[SFS]]-Tabla15[[#This Row],[AFP]],2)</f>
        <v>75</v>
      </c>
      <c r="Q1015" s="63">
        <v>32856.5</v>
      </c>
      <c r="R1015" s="53" t="str">
        <f>_xlfn.XLOOKUP(Tabla15[[#This Row],[cedula]],Tabla8[Numero Documento],Tabla8[Gen])</f>
        <v>M</v>
      </c>
      <c r="S1015" s="53" t="str">
        <f>_xlfn.XLOOKUP(Tabla15[[#This Row],[cedula]],Tabla8[Numero Documento],Tabla8[Lugar Designado Codigo])</f>
        <v>01.83.04.01</v>
      </c>
    </row>
    <row r="1016" spans="1:19">
      <c r="A1016" s="53" t="s">
        <v>3049</v>
      </c>
      <c r="B1016" s="53" t="s">
        <v>2608</v>
      </c>
      <c r="C1016" s="53" t="s">
        <v>3098</v>
      </c>
      <c r="D1016" s="53" t="str">
        <f>Tabla15[[#This Row],[cedula]]&amp;Tabla15[[#This Row],[prog]]&amp;LEFT(Tabla15[[#This Row],[tipo]],3)</f>
        <v>0011698153113FIJ</v>
      </c>
      <c r="E1016" s="53" t="s">
        <v>267</v>
      </c>
      <c r="F1016" s="53" t="s">
        <v>268</v>
      </c>
      <c r="G1016" s="53" t="str">
        <f>_xlfn.XLOOKUP(Tabla15[[#This Row],[cedula]],Tabla8[Numero Documento],Tabla8[Lugar Designado])</f>
        <v>DIRECCION GENERAL DEL LIBRO Y LA LECTURA</v>
      </c>
      <c r="H1016" s="53" t="s">
        <v>11</v>
      </c>
      <c r="I1016" s="62"/>
      <c r="J1016" s="53" t="str">
        <f>_xlfn.XLOOKUP(Tabla15[[#This Row],[cargo]],Tabla612[CARGO],Tabla612[CATEGORIA DEL SERVIDOR],"FIJO")</f>
        <v>FIJO</v>
      </c>
      <c r="K1016" s="53" t="str">
        <f>IF(ISTEXT(Tabla15[[#This Row],[CARRERA]]),Tabla15[[#This Row],[CARRERA]],Tabla15[[#This Row],[STATUS]])</f>
        <v>FIJO</v>
      </c>
      <c r="L1016" s="63">
        <v>30000</v>
      </c>
      <c r="M1016" s="65">
        <v>0</v>
      </c>
      <c r="N1016" s="63">
        <v>912</v>
      </c>
      <c r="O1016" s="63">
        <v>861</v>
      </c>
      <c r="P1016" s="29">
        <f>ROUND(Tabla15[[#This Row],[sbruto]]-Tabla15[[#This Row],[sneto]]-Tabla15[[#This Row],[ISR]]-Tabla15[[#This Row],[SFS]]-Tabla15[[#This Row],[AFP]],2)</f>
        <v>11824.86</v>
      </c>
      <c r="Q1016" s="63">
        <v>16402.14</v>
      </c>
      <c r="R1016" s="53" t="str">
        <f>_xlfn.XLOOKUP(Tabla15[[#This Row],[cedula]],Tabla8[Numero Documento],Tabla8[Gen])</f>
        <v>M</v>
      </c>
      <c r="S1016" s="53" t="str">
        <f>_xlfn.XLOOKUP(Tabla15[[#This Row],[cedula]],Tabla8[Numero Documento],Tabla8[Lugar Designado Codigo])</f>
        <v>01.83.04.01</v>
      </c>
    </row>
    <row r="1017" spans="1:19">
      <c r="A1017" s="53" t="s">
        <v>3049</v>
      </c>
      <c r="B1017" s="53" t="s">
        <v>2555</v>
      </c>
      <c r="C1017" s="53" t="s">
        <v>3098</v>
      </c>
      <c r="D1017" s="53" t="str">
        <f>Tabla15[[#This Row],[cedula]]&amp;Tabla15[[#This Row],[prog]]&amp;LEFT(Tabla15[[#This Row],[tipo]],3)</f>
        <v>0110006715413FIJ</v>
      </c>
      <c r="E1017" s="53" t="s">
        <v>588</v>
      </c>
      <c r="F1017" s="53" t="s">
        <v>393</v>
      </c>
      <c r="G1017" s="53" t="str">
        <f>_xlfn.XLOOKUP(Tabla15[[#This Row],[cedula]],Tabla8[Numero Documento],Tabla8[Lugar Designado])</f>
        <v>DIRECCION GENERAL DEL LIBRO Y LA LECTURA</v>
      </c>
      <c r="H1017" s="53" t="s">
        <v>11</v>
      </c>
      <c r="I1017" s="62"/>
      <c r="J1017" s="53" t="str">
        <f>_xlfn.XLOOKUP(Tabla15[[#This Row],[cargo]],Tabla612[CARGO],Tabla612[CATEGORIA DEL SERVIDOR],"FIJO")</f>
        <v>FIJO</v>
      </c>
      <c r="K1017" s="53" t="str">
        <f>IF(ISTEXT(Tabla15[[#This Row],[CARRERA]]),Tabla15[[#This Row],[CARRERA]],Tabla15[[#This Row],[STATUS]])</f>
        <v>FIJO</v>
      </c>
      <c r="L1017" s="63">
        <v>10000</v>
      </c>
      <c r="M1017" s="66">
        <v>0</v>
      </c>
      <c r="N1017" s="63">
        <v>304</v>
      </c>
      <c r="O1017" s="63">
        <v>287</v>
      </c>
      <c r="P1017" s="29">
        <f>ROUND(Tabla15[[#This Row],[sbruto]]-Tabla15[[#This Row],[sneto]]-Tabla15[[#This Row],[ISR]]-Tabla15[[#This Row],[SFS]]-Tabla15[[#This Row],[AFP]],2)</f>
        <v>75</v>
      </c>
      <c r="Q1017" s="63">
        <v>9334</v>
      </c>
      <c r="R1017" s="53" t="str">
        <f>_xlfn.XLOOKUP(Tabla15[[#This Row],[cedula]],Tabla8[Numero Documento],Tabla8[Gen])</f>
        <v>F</v>
      </c>
      <c r="S1017" s="53" t="str">
        <f>_xlfn.XLOOKUP(Tabla15[[#This Row],[cedula]],Tabla8[Numero Documento],Tabla8[Lugar Designado Codigo])</f>
        <v>01.83.04.01</v>
      </c>
    </row>
    <row r="1018" spans="1:19">
      <c r="A1018" s="53" t="s">
        <v>3049</v>
      </c>
      <c r="B1018" s="53" t="s">
        <v>2640</v>
      </c>
      <c r="C1018" s="53" t="s">
        <v>3098</v>
      </c>
      <c r="D1018" s="53" t="str">
        <f>Tabla15[[#This Row],[cedula]]&amp;Tabla15[[#This Row],[prog]]&amp;LEFT(Tabla15[[#This Row],[tipo]],3)</f>
        <v>0010089690113FIJ</v>
      </c>
      <c r="E1018" s="53" t="s">
        <v>1289</v>
      </c>
      <c r="F1018" s="53" t="s">
        <v>59</v>
      </c>
      <c r="G1018" s="53" t="str">
        <f>_xlfn.XLOOKUP(Tabla15[[#This Row],[cedula]],Tabla8[Numero Documento],Tabla8[Lugar Designado])</f>
        <v>DIRECCION DE FERIA DEL LIBRO</v>
      </c>
      <c r="H1018" s="53" t="s">
        <v>11</v>
      </c>
      <c r="I1018" s="62"/>
      <c r="J1018" s="53" t="s">
        <v>776</v>
      </c>
      <c r="K1018" s="53" t="str">
        <f>IF(ISTEXT(Tabla15[[#This Row],[CARRERA]]),Tabla15[[#This Row],[CARRERA]],Tabla15[[#This Row],[STATUS]])</f>
        <v>DE LIBRE NOMBRAMIENTO Y REMOCION</v>
      </c>
      <c r="L1018" s="63">
        <v>145000</v>
      </c>
      <c r="M1018" s="63">
        <v>22690.49</v>
      </c>
      <c r="N1018" s="63">
        <v>4408</v>
      </c>
      <c r="O1018" s="63">
        <v>4161.5</v>
      </c>
      <c r="P1018" s="29">
        <f>ROUND(Tabla15[[#This Row],[sbruto]]-Tabla15[[#This Row],[sneto]]-Tabla15[[#This Row],[ISR]]-Tabla15[[#This Row],[SFS]]-Tabla15[[#This Row],[AFP]],2)</f>
        <v>25</v>
      </c>
      <c r="Q1018" s="63">
        <v>113715.01</v>
      </c>
      <c r="R1018" s="53" t="str">
        <f>_xlfn.XLOOKUP(Tabla15[[#This Row],[cedula]],Tabla8[Numero Documento],Tabla8[Gen])</f>
        <v>M</v>
      </c>
      <c r="S1018" s="53" t="str">
        <f>_xlfn.XLOOKUP(Tabla15[[#This Row],[cedula]],Tabla8[Numero Documento],Tabla8[Lugar Designado Codigo])</f>
        <v>01.83.04.01.01</v>
      </c>
    </row>
    <row r="1019" spans="1:19">
      <c r="A1019" s="53" t="s">
        <v>3049</v>
      </c>
      <c r="B1019" s="53" t="s">
        <v>2658</v>
      </c>
      <c r="C1019" s="53" t="s">
        <v>3098</v>
      </c>
      <c r="D1019" s="53" t="str">
        <f>Tabla15[[#This Row],[cedula]]&amp;Tabla15[[#This Row],[prog]]&amp;LEFT(Tabla15[[#This Row],[tipo]],3)</f>
        <v>0010075680813FIJ</v>
      </c>
      <c r="E1019" s="53" t="s">
        <v>135</v>
      </c>
      <c r="F1019" s="53" t="s">
        <v>136</v>
      </c>
      <c r="G1019" s="53" t="str">
        <f>_xlfn.XLOOKUP(Tabla15[[#This Row],[cedula]],Tabla8[Numero Documento],Tabla8[Lugar Designado])</f>
        <v>DIRECCION DE FERIA DEL LIBRO</v>
      </c>
      <c r="H1019" s="53" t="s">
        <v>11</v>
      </c>
      <c r="I1019" s="62"/>
      <c r="J1019" s="53" t="str">
        <f>_xlfn.XLOOKUP(Tabla15[[#This Row],[cargo]],Tabla612[CARGO],Tabla612[CATEGORIA DEL SERVIDOR],"FIJO")</f>
        <v>FIJO</v>
      </c>
      <c r="K1019" s="53" t="str">
        <f>IF(ISTEXT(Tabla15[[#This Row],[CARRERA]]),Tabla15[[#This Row],[CARRERA]],Tabla15[[#This Row],[STATUS]])</f>
        <v>FIJO</v>
      </c>
      <c r="L1019" s="63">
        <v>50000</v>
      </c>
      <c r="M1019" s="64">
        <v>1854</v>
      </c>
      <c r="N1019" s="63">
        <v>1520</v>
      </c>
      <c r="O1019" s="63">
        <v>1435</v>
      </c>
      <c r="P1019" s="29">
        <f>ROUND(Tabla15[[#This Row],[sbruto]]-Tabla15[[#This Row],[sneto]]-Tabla15[[#This Row],[ISR]]-Tabla15[[#This Row],[SFS]]-Tabla15[[#This Row],[AFP]],2)</f>
        <v>75</v>
      </c>
      <c r="Q1019" s="63">
        <v>45116</v>
      </c>
      <c r="R1019" s="53" t="str">
        <f>_xlfn.XLOOKUP(Tabla15[[#This Row],[cedula]],Tabla8[Numero Documento],Tabla8[Gen])</f>
        <v>M</v>
      </c>
      <c r="S1019" s="53" t="str">
        <f>_xlfn.XLOOKUP(Tabla15[[#This Row],[cedula]],Tabla8[Numero Documento],Tabla8[Lugar Designado Codigo])</f>
        <v>01.83.04.01.01</v>
      </c>
    </row>
    <row r="1020" spans="1:19">
      <c r="A1020" s="53" t="s">
        <v>3049</v>
      </c>
      <c r="B1020" s="53" t="s">
        <v>2698</v>
      </c>
      <c r="C1020" s="53" t="s">
        <v>3098</v>
      </c>
      <c r="D1020" s="53" t="str">
        <f>Tabla15[[#This Row],[cedula]]&amp;Tabla15[[#This Row],[prog]]&amp;LEFT(Tabla15[[#This Row],[tipo]],3)</f>
        <v>2250001007313FIJ</v>
      </c>
      <c r="E1020" s="53" t="s">
        <v>138</v>
      </c>
      <c r="F1020" s="53" t="s">
        <v>15</v>
      </c>
      <c r="G1020" s="53" t="str">
        <f>_xlfn.XLOOKUP(Tabla15[[#This Row],[cedula]],Tabla8[Numero Documento],Tabla8[Lugar Designado])</f>
        <v>DIRECCION DE FERIA DEL LIBRO</v>
      </c>
      <c r="H1020" s="53" t="s">
        <v>11</v>
      </c>
      <c r="I1020" s="62"/>
      <c r="J1020" s="53" t="str">
        <f>_xlfn.XLOOKUP(Tabla15[[#This Row],[cargo]],Tabla612[CARGO],Tabla612[CATEGORIA DEL SERVIDOR],"FIJO")</f>
        <v>FIJO</v>
      </c>
      <c r="K1020" s="53" t="str">
        <f>IF(ISTEXT(Tabla15[[#This Row],[CARRERA]]),Tabla15[[#This Row],[CARRERA]],Tabla15[[#This Row],[STATUS]])</f>
        <v>FIJO</v>
      </c>
      <c r="L1020" s="63">
        <v>25000</v>
      </c>
      <c r="M1020" s="67">
        <v>0</v>
      </c>
      <c r="N1020" s="63">
        <v>760</v>
      </c>
      <c r="O1020" s="63">
        <v>717.5</v>
      </c>
      <c r="P1020" s="29">
        <f>ROUND(Tabla15[[#This Row],[sbruto]]-Tabla15[[#This Row],[sneto]]-Tabla15[[#This Row],[ISR]]-Tabla15[[#This Row],[SFS]]-Tabla15[[#This Row],[AFP]],2)</f>
        <v>505</v>
      </c>
      <c r="Q1020" s="63">
        <v>23017.5</v>
      </c>
      <c r="R1020" s="53" t="str">
        <f>_xlfn.XLOOKUP(Tabla15[[#This Row],[cedula]],Tabla8[Numero Documento],Tabla8[Gen])</f>
        <v>M</v>
      </c>
      <c r="S1020" s="53" t="str">
        <f>_xlfn.XLOOKUP(Tabla15[[#This Row],[cedula]],Tabla8[Numero Documento],Tabla8[Lugar Designado Codigo])</f>
        <v>01.83.04.01.01</v>
      </c>
    </row>
    <row r="1021" spans="1:19">
      <c r="A1021" s="53" t="s">
        <v>3049</v>
      </c>
      <c r="B1021" s="53" t="s">
        <v>1520</v>
      </c>
      <c r="C1021" s="53" t="s">
        <v>3098</v>
      </c>
      <c r="D1021" s="53" t="str">
        <f>Tabla15[[#This Row],[cedula]]&amp;Tabla15[[#This Row],[prog]]&amp;LEFT(Tabla15[[#This Row],[tipo]],3)</f>
        <v>0010183168313FIJ</v>
      </c>
      <c r="E1021" s="53" t="s">
        <v>134</v>
      </c>
      <c r="F1021" s="53" t="s">
        <v>8</v>
      </c>
      <c r="G1021" s="53" t="str">
        <f>_xlfn.XLOOKUP(Tabla15[[#This Row],[cedula]],Tabla8[Numero Documento],Tabla8[Lugar Designado])</f>
        <v>DIRECCION DE FERIA DEL LIBRO</v>
      </c>
      <c r="H1021" s="53" t="s">
        <v>11</v>
      </c>
      <c r="I1021" s="62" t="str">
        <f>_xlfn.XLOOKUP(Tabla15[[#This Row],[cedula]],TCARRERA[CEDULA],TCARRERA[CATEGORIA DEL SERVIDOR],"")</f>
        <v>CARRERA ADMINISTRATIVA</v>
      </c>
      <c r="J1021" s="53" t="str">
        <f>_xlfn.XLOOKUP(Tabla15[[#This Row],[cargo]],Tabla612[CARGO],Tabla612[CATEGORIA DEL SERVIDOR],"FIJO")</f>
        <v>ESTATUTO SIMPLIFICADO</v>
      </c>
      <c r="K1021" s="53" t="str">
        <f>IF(ISTEXT(Tabla15[[#This Row],[CARRERA]]),Tabla15[[#This Row],[CARRERA]],Tabla15[[#This Row],[STATUS]])</f>
        <v>CARRERA ADMINISTRATIVA</v>
      </c>
      <c r="L1021" s="63">
        <v>20000</v>
      </c>
      <c r="M1021" s="65">
        <v>0</v>
      </c>
      <c r="N1021" s="63">
        <v>608</v>
      </c>
      <c r="O1021" s="63">
        <v>574</v>
      </c>
      <c r="P1021" s="29">
        <f>ROUND(Tabla15[[#This Row],[sbruto]]-Tabla15[[#This Row],[sneto]]-Tabla15[[#This Row],[ISR]]-Tabla15[[#This Row],[SFS]]-Tabla15[[#This Row],[AFP]],2)</f>
        <v>6074.35</v>
      </c>
      <c r="Q1021" s="63">
        <v>12743.65</v>
      </c>
      <c r="R1021" s="53" t="str">
        <f>_xlfn.XLOOKUP(Tabla15[[#This Row],[cedula]],Tabla8[Numero Documento],Tabla8[Gen])</f>
        <v>F</v>
      </c>
      <c r="S1021" s="53" t="str">
        <f>_xlfn.XLOOKUP(Tabla15[[#This Row],[cedula]],Tabla8[Numero Documento],Tabla8[Lugar Designado Codigo])</f>
        <v>01.83.04.01.01</v>
      </c>
    </row>
    <row r="1022" spans="1:19">
      <c r="A1022" s="53" t="s">
        <v>3049</v>
      </c>
      <c r="B1022" s="53" t="s">
        <v>2570</v>
      </c>
      <c r="C1022" s="53" t="s">
        <v>3098</v>
      </c>
      <c r="D1022" s="53" t="str">
        <f>Tabla15[[#This Row],[cedula]]&amp;Tabla15[[#This Row],[prog]]&amp;LEFT(Tabla15[[#This Row],[tipo]],3)</f>
        <v>0010549548513FIJ</v>
      </c>
      <c r="E1022" s="53" t="s">
        <v>334</v>
      </c>
      <c r="F1022" s="53" t="s">
        <v>335</v>
      </c>
      <c r="G1022" s="53" t="str">
        <f>_xlfn.XLOOKUP(Tabla15[[#This Row],[cedula]],Tabla8[Numero Documento],Tabla8[Lugar Designado])</f>
        <v>DIRECCION EDITORA NACIONAL</v>
      </c>
      <c r="H1022" s="53" t="s">
        <v>11</v>
      </c>
      <c r="I1022" s="62"/>
      <c r="J1022" s="53" t="str">
        <f>_xlfn.XLOOKUP(Tabla15[[#This Row],[cargo]],Tabla612[CARGO],Tabla612[CATEGORIA DEL SERVIDOR],"FIJO")</f>
        <v>FIJO</v>
      </c>
      <c r="K1022" s="53" t="str">
        <f>IF(ISTEXT(Tabla15[[#This Row],[CARRERA]]),Tabla15[[#This Row],[CARRERA]],Tabla15[[#This Row],[STATUS]])</f>
        <v>FIJO</v>
      </c>
      <c r="L1022" s="63">
        <v>130000</v>
      </c>
      <c r="M1022" s="63">
        <v>19162.12</v>
      </c>
      <c r="N1022" s="63">
        <v>3952</v>
      </c>
      <c r="O1022" s="63">
        <v>3731</v>
      </c>
      <c r="P1022" s="29">
        <f>ROUND(Tabla15[[#This Row],[sbruto]]-Tabla15[[#This Row],[sneto]]-Tabla15[[#This Row],[ISR]]-Tabla15[[#This Row],[SFS]]-Tabla15[[#This Row],[AFP]],2)</f>
        <v>25</v>
      </c>
      <c r="Q1022" s="63">
        <v>103129.88</v>
      </c>
      <c r="R1022" s="53" t="str">
        <f>_xlfn.XLOOKUP(Tabla15[[#This Row],[cedula]],Tabla8[Numero Documento],Tabla8[Gen])</f>
        <v>M</v>
      </c>
      <c r="S1022" s="53" t="str">
        <f>_xlfn.XLOOKUP(Tabla15[[#This Row],[cedula]],Tabla8[Numero Documento],Tabla8[Lugar Designado Codigo])</f>
        <v>01.83.04.01.02</v>
      </c>
    </row>
    <row r="1023" spans="1:19">
      <c r="A1023" s="53" t="s">
        <v>3049</v>
      </c>
      <c r="B1023" s="53" t="s">
        <v>2556</v>
      </c>
      <c r="C1023" s="53" t="s">
        <v>3098</v>
      </c>
      <c r="D1023" s="53" t="str">
        <f>Tabla15[[#This Row],[cedula]]&amp;Tabla15[[#This Row],[prog]]&amp;LEFT(Tabla15[[#This Row],[tipo]],3)</f>
        <v>0010930735513FIJ</v>
      </c>
      <c r="E1023" s="53" t="s">
        <v>224</v>
      </c>
      <c r="F1023" s="53" t="s">
        <v>59</v>
      </c>
      <c r="G1023" s="53" t="str">
        <f>_xlfn.XLOOKUP(Tabla15[[#This Row],[cedula]],Tabla8[Numero Documento],Tabla8[Lugar Designado])</f>
        <v>DIRECCION EDITORA NACIONAL</v>
      </c>
      <c r="H1023" s="53" t="s">
        <v>11</v>
      </c>
      <c r="I1023" s="62"/>
      <c r="J1023" s="53" t="str">
        <f>_xlfn.XLOOKUP(Tabla15[[#This Row],[cargo]],Tabla612[CARGO],Tabla612[CATEGORIA DEL SERVIDOR],"FIJO")</f>
        <v>FIJO</v>
      </c>
      <c r="K1023" s="53" t="str">
        <f>IF(ISTEXT(Tabla15[[#This Row],[CARRERA]]),Tabla15[[#This Row],[CARRERA]],Tabla15[[#This Row],[STATUS]])</f>
        <v>FIJO</v>
      </c>
      <c r="L1023" s="63">
        <v>115000</v>
      </c>
      <c r="M1023" s="63">
        <v>15633.74</v>
      </c>
      <c r="N1023" s="63">
        <v>3496</v>
      </c>
      <c r="O1023" s="63">
        <v>3300.5</v>
      </c>
      <c r="P1023" s="29">
        <f>ROUND(Tabla15[[#This Row],[sbruto]]-Tabla15[[#This Row],[sneto]]-Tabla15[[#This Row],[ISR]]-Tabla15[[#This Row],[SFS]]-Tabla15[[#This Row],[AFP]],2)</f>
        <v>19366.84</v>
      </c>
      <c r="Q1023" s="63">
        <v>73202.92</v>
      </c>
      <c r="R1023" s="53" t="str">
        <f>_xlfn.XLOOKUP(Tabla15[[#This Row],[cedula]],Tabla8[Numero Documento],Tabla8[Gen])</f>
        <v>M</v>
      </c>
      <c r="S1023" s="53" t="str">
        <f>_xlfn.XLOOKUP(Tabla15[[#This Row],[cedula]],Tabla8[Numero Documento],Tabla8[Lugar Designado Codigo])</f>
        <v>01.83.04.01.02</v>
      </c>
    </row>
    <row r="1024" spans="1:19">
      <c r="A1024" s="53" t="s">
        <v>3049</v>
      </c>
      <c r="B1024" s="53" t="s">
        <v>2584</v>
      </c>
      <c r="C1024" s="53" t="s">
        <v>3098</v>
      </c>
      <c r="D1024" s="53" t="str">
        <f>Tabla15[[#This Row],[cedula]]&amp;Tabla15[[#This Row],[prog]]&amp;LEFT(Tabla15[[#This Row],[tipo]],3)</f>
        <v>0011452958913FIJ</v>
      </c>
      <c r="E1024" s="53" t="s">
        <v>336</v>
      </c>
      <c r="F1024" s="53" t="s">
        <v>297</v>
      </c>
      <c r="G1024" s="53" t="str">
        <f>_xlfn.XLOOKUP(Tabla15[[#This Row],[cedula]],Tabla8[Numero Documento],Tabla8[Lugar Designado])</f>
        <v>DIRECCION EDITORA NACIONAL</v>
      </c>
      <c r="H1024" s="53" t="s">
        <v>11</v>
      </c>
      <c r="I1024" s="62"/>
      <c r="J1024" s="53" t="str">
        <f>_xlfn.XLOOKUP(Tabla15[[#This Row],[cargo]],Tabla612[CARGO],Tabla612[CATEGORIA DEL SERVIDOR],"FIJO")</f>
        <v>FIJO</v>
      </c>
      <c r="K1024" s="53" t="str">
        <f>IF(ISTEXT(Tabla15[[#This Row],[CARRERA]]),Tabla15[[#This Row],[CARRERA]],Tabla15[[#This Row],[STATUS]])</f>
        <v>FIJO</v>
      </c>
      <c r="L1024" s="63">
        <v>115000</v>
      </c>
      <c r="M1024" s="64">
        <v>15633.74</v>
      </c>
      <c r="N1024" s="63">
        <v>3496</v>
      </c>
      <c r="O1024" s="63">
        <v>3300.5</v>
      </c>
      <c r="P1024" s="29">
        <f>ROUND(Tabla15[[#This Row],[sbruto]]-Tabla15[[#This Row],[sneto]]-Tabla15[[#This Row],[ISR]]-Tabla15[[#This Row],[SFS]]-Tabla15[[#This Row],[AFP]],2)</f>
        <v>25</v>
      </c>
      <c r="Q1024" s="63">
        <v>92544.76</v>
      </c>
      <c r="R1024" s="53" t="str">
        <f>_xlfn.XLOOKUP(Tabla15[[#This Row],[cedula]],Tabla8[Numero Documento],Tabla8[Gen])</f>
        <v>F</v>
      </c>
      <c r="S1024" s="53" t="str">
        <f>_xlfn.XLOOKUP(Tabla15[[#This Row],[cedula]],Tabla8[Numero Documento],Tabla8[Lugar Designado Codigo])</f>
        <v>01.83.04.01.02</v>
      </c>
    </row>
    <row r="1025" spans="1:19">
      <c r="A1025" s="53" t="s">
        <v>3049</v>
      </c>
      <c r="B1025" s="53" t="s">
        <v>2685</v>
      </c>
      <c r="C1025" s="53" t="s">
        <v>3098</v>
      </c>
      <c r="D1025" s="53" t="str">
        <f>Tabla15[[#This Row],[cedula]]&amp;Tabla15[[#This Row],[prog]]&amp;LEFT(Tabla15[[#This Row],[tipo]],3)</f>
        <v>0011114085113FIJ</v>
      </c>
      <c r="E1025" s="53" t="s">
        <v>3354</v>
      </c>
      <c r="F1025" s="53" t="s">
        <v>297</v>
      </c>
      <c r="G1025" s="53" t="str">
        <f>_xlfn.XLOOKUP(Tabla15[[#This Row],[cedula]],Tabla8[Numero Documento],Tabla8[Lugar Designado])</f>
        <v>DIRECCION EDITORA NACIONAL</v>
      </c>
      <c r="H1025" s="53" t="s">
        <v>11</v>
      </c>
      <c r="I1025" s="62"/>
      <c r="J1025" s="53" t="str">
        <f>_xlfn.XLOOKUP(Tabla15[[#This Row],[cargo]],Tabla612[CARGO],Tabla612[CATEGORIA DEL SERVIDOR],"FIJO")</f>
        <v>FIJO</v>
      </c>
      <c r="K1025" s="53" t="str">
        <f>IF(ISTEXT(Tabla15[[#This Row],[CARRERA]]),Tabla15[[#This Row],[CARRERA]],Tabla15[[#This Row],[STATUS]])</f>
        <v>FIJO</v>
      </c>
      <c r="L1025" s="63">
        <v>115000</v>
      </c>
      <c r="M1025" s="64">
        <v>14877.52</v>
      </c>
      <c r="N1025" s="63">
        <v>3496</v>
      </c>
      <c r="O1025" s="63">
        <v>3300.5</v>
      </c>
      <c r="P1025" s="29">
        <f>ROUND(Tabla15[[#This Row],[sbruto]]-Tabla15[[#This Row],[sneto]]-Tabla15[[#This Row],[ISR]]-Tabla15[[#This Row],[SFS]]-Tabla15[[#This Row],[AFP]],2)</f>
        <v>3049.9</v>
      </c>
      <c r="Q1025" s="63">
        <v>90276.08</v>
      </c>
      <c r="R1025" s="53" t="str">
        <f>_xlfn.XLOOKUP(Tabla15[[#This Row],[cedula]],Tabla8[Numero Documento],Tabla8[Gen])</f>
        <v>F</v>
      </c>
      <c r="S1025" s="53" t="str">
        <f>_xlfn.XLOOKUP(Tabla15[[#This Row],[cedula]],Tabla8[Numero Documento],Tabla8[Lugar Designado Codigo])</f>
        <v>01.83.04.01.02</v>
      </c>
    </row>
    <row r="1026" spans="1:19">
      <c r="A1026" s="53" t="s">
        <v>3049</v>
      </c>
      <c r="B1026" s="53" t="s">
        <v>2632</v>
      </c>
      <c r="C1026" s="53" t="s">
        <v>3098</v>
      </c>
      <c r="D1026" s="53" t="str">
        <f>Tabla15[[#This Row],[cedula]]&amp;Tabla15[[#This Row],[prog]]&amp;LEFT(Tabla15[[#This Row],[tipo]],3)</f>
        <v>0011817281613FIJ</v>
      </c>
      <c r="E1026" s="53" t="s">
        <v>1102</v>
      </c>
      <c r="F1026" s="53" t="s">
        <v>259</v>
      </c>
      <c r="G1026" s="53" t="str">
        <f>_xlfn.XLOOKUP(Tabla15[[#This Row],[cedula]],Tabla8[Numero Documento],Tabla8[Lugar Designado])</f>
        <v>DIRECCION EDITORA NACIONAL</v>
      </c>
      <c r="H1026" s="53" t="s">
        <v>11</v>
      </c>
      <c r="I1026" s="62"/>
      <c r="J1026" s="53" t="str">
        <f>_xlfn.XLOOKUP(Tabla15[[#This Row],[cargo]],Tabla612[CARGO],Tabla612[CATEGORIA DEL SERVIDOR],"FIJO")</f>
        <v>FIJO</v>
      </c>
      <c r="K1026" s="53" t="str">
        <f>IF(ISTEXT(Tabla15[[#This Row],[CARRERA]]),Tabla15[[#This Row],[CARRERA]],Tabla15[[#This Row],[STATUS]])</f>
        <v>FIJO</v>
      </c>
      <c r="L1026" s="63">
        <v>65000</v>
      </c>
      <c r="M1026" s="64">
        <v>4427.58</v>
      </c>
      <c r="N1026" s="63">
        <v>1976</v>
      </c>
      <c r="O1026" s="63">
        <v>1865.5</v>
      </c>
      <c r="P1026" s="29">
        <f>ROUND(Tabla15[[#This Row],[sbruto]]-Tabla15[[#This Row],[sneto]]-Tabla15[[#This Row],[ISR]]-Tabla15[[#This Row],[SFS]]-Tabla15[[#This Row],[AFP]],2)</f>
        <v>25</v>
      </c>
      <c r="Q1026" s="63">
        <v>56705.919999999998</v>
      </c>
      <c r="R1026" s="53" t="str">
        <f>_xlfn.XLOOKUP(Tabla15[[#This Row],[cedula]],Tabla8[Numero Documento],Tabla8[Gen])</f>
        <v>M</v>
      </c>
      <c r="S1026" s="53" t="str">
        <f>_xlfn.XLOOKUP(Tabla15[[#This Row],[cedula]],Tabla8[Numero Documento],Tabla8[Lugar Designado Codigo])</f>
        <v>01.83.04.01.02</v>
      </c>
    </row>
    <row r="1027" spans="1:19">
      <c r="A1027" s="53" t="s">
        <v>3049</v>
      </c>
      <c r="B1027" s="53" t="s">
        <v>2667</v>
      </c>
      <c r="C1027" s="53" t="s">
        <v>3098</v>
      </c>
      <c r="D1027" s="53" t="str">
        <f>Tabla15[[#This Row],[cedula]]&amp;Tabla15[[#This Row],[prog]]&amp;LEFT(Tabla15[[#This Row],[tipo]],3)</f>
        <v>0530035412213FIJ</v>
      </c>
      <c r="E1027" s="53" t="s">
        <v>337</v>
      </c>
      <c r="F1027" s="53" t="s">
        <v>259</v>
      </c>
      <c r="G1027" s="53" t="str">
        <f>_xlfn.XLOOKUP(Tabla15[[#This Row],[cedula]],Tabla8[Numero Documento],Tabla8[Lugar Designado])</f>
        <v>DIRECCION EDITORA NACIONAL</v>
      </c>
      <c r="H1027" s="53" t="s">
        <v>11</v>
      </c>
      <c r="I1027" s="62"/>
      <c r="J1027" s="53" t="str">
        <f>_xlfn.XLOOKUP(Tabla15[[#This Row],[cargo]],Tabla612[CARGO],Tabla612[CATEGORIA DEL SERVIDOR],"FIJO")</f>
        <v>FIJO</v>
      </c>
      <c r="K1027" s="53" t="str">
        <f>IF(ISTEXT(Tabla15[[#This Row],[CARRERA]]),Tabla15[[#This Row],[CARRERA]],Tabla15[[#This Row],[STATUS]])</f>
        <v>FIJO</v>
      </c>
      <c r="L1027" s="63">
        <v>65000</v>
      </c>
      <c r="M1027" s="63">
        <v>3822.6</v>
      </c>
      <c r="N1027" s="63">
        <v>1976</v>
      </c>
      <c r="O1027" s="63">
        <v>1865.5</v>
      </c>
      <c r="P1027" s="29">
        <f>ROUND(Tabla15[[#This Row],[sbruto]]-Tabla15[[#This Row],[sneto]]-Tabla15[[#This Row],[ISR]]-Tabla15[[#This Row],[SFS]]-Tabla15[[#This Row],[AFP]],2)</f>
        <v>27044.59</v>
      </c>
      <c r="Q1027" s="63">
        <v>30291.31</v>
      </c>
      <c r="R1027" s="53" t="str">
        <f>_xlfn.XLOOKUP(Tabla15[[#This Row],[cedula]],Tabla8[Numero Documento],Tabla8[Gen])</f>
        <v>M</v>
      </c>
      <c r="S1027" s="53" t="str">
        <f>_xlfn.XLOOKUP(Tabla15[[#This Row],[cedula]],Tabla8[Numero Documento],Tabla8[Lugar Designado Codigo])</f>
        <v>01.83.04.01.02</v>
      </c>
    </row>
    <row r="1028" spans="1:19">
      <c r="A1028" s="53" t="s">
        <v>3049</v>
      </c>
      <c r="B1028" s="53" t="s">
        <v>2565</v>
      </c>
      <c r="C1028" s="53" t="s">
        <v>3098</v>
      </c>
      <c r="D1028" s="53" t="str">
        <f>Tabla15[[#This Row],[cedula]]&amp;Tabla15[[#This Row],[prog]]&amp;LEFT(Tabla15[[#This Row],[tipo]],3)</f>
        <v>0130007043813FIJ</v>
      </c>
      <c r="E1028" s="53" t="s">
        <v>331</v>
      </c>
      <c r="F1028" s="53" t="s">
        <v>333</v>
      </c>
      <c r="G1028" s="53" t="str">
        <f>_xlfn.XLOOKUP(Tabla15[[#This Row],[cedula]],Tabla8[Numero Documento],Tabla8[Lugar Designado])</f>
        <v>DIRECCION EDITORA NACIONAL</v>
      </c>
      <c r="H1028" s="53" t="s">
        <v>11</v>
      </c>
      <c r="I1028" s="62"/>
      <c r="J1028" s="53" t="str">
        <f>_xlfn.XLOOKUP(Tabla15[[#This Row],[cargo]],Tabla612[CARGO],Tabla612[CATEGORIA DEL SERVIDOR],"FIJO")</f>
        <v>FIJO</v>
      </c>
      <c r="K1028" s="53" t="str">
        <f>IF(ISTEXT(Tabla15[[#This Row],[CARRERA]]),Tabla15[[#This Row],[CARRERA]],Tabla15[[#This Row],[STATUS]])</f>
        <v>FIJO</v>
      </c>
      <c r="L1028" s="63">
        <v>50000</v>
      </c>
      <c r="M1028" s="64">
        <v>1854</v>
      </c>
      <c r="N1028" s="63">
        <v>1520</v>
      </c>
      <c r="O1028" s="63">
        <v>1435</v>
      </c>
      <c r="P1028" s="29">
        <f>ROUND(Tabla15[[#This Row],[sbruto]]-Tabla15[[#This Row],[sneto]]-Tabla15[[#This Row],[ISR]]-Tabla15[[#This Row],[SFS]]-Tabla15[[#This Row],[AFP]],2)</f>
        <v>13891.93</v>
      </c>
      <c r="Q1028" s="63">
        <v>31299.07</v>
      </c>
      <c r="R1028" s="53" t="str">
        <f>_xlfn.XLOOKUP(Tabla15[[#This Row],[cedula]],Tabla8[Numero Documento],Tabla8[Gen])</f>
        <v>F</v>
      </c>
      <c r="S1028" s="53" t="str">
        <f>_xlfn.XLOOKUP(Tabla15[[#This Row],[cedula]],Tabla8[Numero Documento],Tabla8[Lugar Designado Codigo])</f>
        <v>01.83.04.01.02</v>
      </c>
    </row>
    <row r="1029" spans="1:19">
      <c r="A1029" s="53" t="s">
        <v>3049</v>
      </c>
      <c r="B1029" s="53" t="s">
        <v>2597</v>
      </c>
      <c r="C1029" s="53" t="s">
        <v>3098</v>
      </c>
      <c r="D1029" s="53" t="str">
        <f>Tabla15[[#This Row],[cedula]]&amp;Tabla15[[#This Row],[prog]]&amp;LEFT(Tabla15[[#This Row],[tipo]],3)</f>
        <v>0011931752713FIJ</v>
      </c>
      <c r="E1029" s="53" t="s">
        <v>1764</v>
      </c>
      <c r="F1029" s="53" t="s">
        <v>292</v>
      </c>
      <c r="G1029" s="53" t="str">
        <f>_xlfn.XLOOKUP(Tabla15[[#This Row],[cedula]],Tabla8[Numero Documento],Tabla8[Lugar Designado])</f>
        <v>DIRECCION EDITORA NACIONAL</v>
      </c>
      <c r="H1029" s="53" t="s">
        <v>11</v>
      </c>
      <c r="I1029" s="62"/>
      <c r="J1029" s="53" t="str">
        <f>_xlfn.XLOOKUP(Tabla15[[#This Row],[cargo]],Tabla612[CARGO],Tabla612[CATEGORIA DEL SERVIDOR],"FIJO")</f>
        <v>ESTATUTO SIMPLIFICADO</v>
      </c>
      <c r="K1029" s="53" t="str">
        <f>IF(ISTEXT(Tabla15[[#This Row],[CARRERA]]),Tabla15[[#This Row],[CARRERA]],Tabla15[[#This Row],[STATUS]])</f>
        <v>ESTATUTO SIMPLIFICADO</v>
      </c>
      <c r="L1029" s="63">
        <v>36000</v>
      </c>
      <c r="M1029" s="66">
        <v>0</v>
      </c>
      <c r="N1029" s="63">
        <v>1094.4000000000001</v>
      </c>
      <c r="O1029" s="63">
        <v>1033.2</v>
      </c>
      <c r="P1029" s="29">
        <f>ROUND(Tabla15[[#This Row],[sbruto]]-Tabla15[[#This Row],[sneto]]-Tabla15[[#This Row],[ISR]]-Tabla15[[#This Row],[SFS]]-Tabla15[[#This Row],[AFP]],2)</f>
        <v>25</v>
      </c>
      <c r="Q1029" s="63">
        <v>33847.4</v>
      </c>
      <c r="R1029" s="53" t="str">
        <f>_xlfn.XLOOKUP(Tabla15[[#This Row],[cedula]],Tabla8[Numero Documento],Tabla8[Gen])</f>
        <v>F</v>
      </c>
      <c r="S1029" s="53" t="str">
        <f>_xlfn.XLOOKUP(Tabla15[[#This Row],[cedula]],Tabla8[Numero Documento],Tabla8[Lugar Designado Codigo])</f>
        <v>01.83.04.01.02</v>
      </c>
    </row>
    <row r="1030" spans="1:19">
      <c r="A1030" s="53" t="s">
        <v>3049</v>
      </c>
      <c r="B1030" s="53" t="s">
        <v>2228</v>
      </c>
      <c r="C1030" s="53" t="s">
        <v>3098</v>
      </c>
      <c r="D1030" s="53" t="str">
        <f>Tabla15[[#This Row],[cedula]]&amp;Tabla15[[#This Row],[prog]]&amp;LEFT(Tabla15[[#This Row],[tipo]],3)</f>
        <v>0540106937113FIJ</v>
      </c>
      <c r="E1030" s="53" t="s">
        <v>139</v>
      </c>
      <c r="F1030" s="53" t="s">
        <v>59</v>
      </c>
      <c r="G1030" s="53" t="str">
        <f>_xlfn.XLOOKUP(Tabla15[[#This Row],[cedula]],Tabla8[Numero Documento],Tabla8[Lugar Designado])</f>
        <v>DIRECCION DE GESTION LITERARIA</v>
      </c>
      <c r="H1030" s="53" t="s">
        <v>11</v>
      </c>
      <c r="I1030" s="62"/>
      <c r="J1030" s="53" t="str">
        <f>_xlfn.XLOOKUP(Tabla15[[#This Row],[cargo]],Tabla612[CARGO],Tabla612[CATEGORIA DEL SERVIDOR],"FIJO")</f>
        <v>FIJO</v>
      </c>
      <c r="K1030" s="53" t="str">
        <f>IF(ISTEXT(Tabla15[[#This Row],[CARRERA]]),Tabla15[[#This Row],[CARRERA]],Tabla15[[#This Row],[STATUS]])</f>
        <v>FIJO</v>
      </c>
      <c r="L1030" s="63">
        <v>140000</v>
      </c>
      <c r="M1030" s="64">
        <v>20758.14</v>
      </c>
      <c r="N1030" s="63">
        <v>4256</v>
      </c>
      <c r="O1030" s="63">
        <v>4018</v>
      </c>
      <c r="P1030" s="29">
        <f>ROUND(Tabla15[[#This Row],[sbruto]]-Tabla15[[#This Row],[sneto]]-Tabla15[[#This Row],[ISR]]-Tabla15[[#This Row],[SFS]]-Tabla15[[#This Row],[AFP]],2)</f>
        <v>3049.9</v>
      </c>
      <c r="Q1030" s="63">
        <v>107917.96</v>
      </c>
      <c r="R1030" s="53" t="str">
        <f>_xlfn.XLOOKUP(Tabla15[[#This Row],[cedula]],Tabla8[Numero Documento],Tabla8[Gen])</f>
        <v>M</v>
      </c>
      <c r="S1030" s="53" t="str">
        <f>_xlfn.XLOOKUP(Tabla15[[#This Row],[cedula]],Tabla8[Numero Documento],Tabla8[Lugar Designado Codigo])</f>
        <v>01.83.04.01.03</v>
      </c>
    </row>
    <row r="1031" spans="1:19">
      <c r="A1031" s="53" t="s">
        <v>3049</v>
      </c>
      <c r="B1031" s="53" t="s">
        <v>1560</v>
      </c>
      <c r="C1031" s="53" t="s">
        <v>3098</v>
      </c>
      <c r="D1031" s="53" t="str">
        <f>Tabla15[[#This Row],[cedula]]&amp;Tabla15[[#This Row],[prog]]&amp;LEFT(Tabla15[[#This Row],[tipo]],3)</f>
        <v>0010009236013FIJ</v>
      </c>
      <c r="E1031" s="53" t="s">
        <v>307</v>
      </c>
      <c r="F1031" s="53" t="s">
        <v>10</v>
      </c>
      <c r="G1031" s="53" t="str">
        <f>_xlfn.XLOOKUP(Tabla15[[#This Row],[cedula]],Tabla8[Numero Documento],Tabla8[Lugar Designado])</f>
        <v>DIRECCION DE GESTION LITERARIA</v>
      </c>
      <c r="H1031" s="53" t="s">
        <v>11</v>
      </c>
      <c r="I1031" s="62" t="str">
        <f>_xlfn.XLOOKUP(Tabla15[[#This Row],[cedula]],TCARRERA[CEDULA],TCARRERA[CATEGORIA DEL SERVIDOR],"")</f>
        <v>CARRERA ADMINISTRATIVA</v>
      </c>
      <c r="J1031" s="53" t="str">
        <f>_xlfn.XLOOKUP(Tabla15[[#This Row],[cargo]],Tabla612[CARGO],Tabla612[CATEGORIA DEL SERVIDOR],"FIJO")</f>
        <v>ESTATUTO SIMPLIFICADO</v>
      </c>
      <c r="K1031" s="53" t="str">
        <f>IF(ISTEXT(Tabla15[[#This Row],[CARRERA]]),Tabla15[[#This Row],[CARRERA]],Tabla15[[#This Row],[STATUS]])</f>
        <v>CARRERA ADMINISTRATIVA</v>
      </c>
      <c r="L1031" s="63">
        <v>35000</v>
      </c>
      <c r="M1031" s="67">
        <v>0</v>
      </c>
      <c r="N1031" s="63">
        <v>1064</v>
      </c>
      <c r="O1031" s="63">
        <v>1004.5</v>
      </c>
      <c r="P1031" s="29">
        <f>ROUND(Tabla15[[#This Row],[sbruto]]-Tabla15[[#This Row],[sneto]]-Tabla15[[#This Row],[ISR]]-Tabla15[[#This Row],[SFS]]-Tabla15[[#This Row],[AFP]],2)</f>
        <v>125</v>
      </c>
      <c r="Q1031" s="63">
        <v>32806.5</v>
      </c>
      <c r="R1031" s="53" t="str">
        <f>_xlfn.XLOOKUP(Tabla15[[#This Row],[cedula]],Tabla8[Numero Documento],Tabla8[Gen])</f>
        <v>F</v>
      </c>
      <c r="S1031" s="53" t="str">
        <f>_xlfn.XLOOKUP(Tabla15[[#This Row],[cedula]],Tabla8[Numero Documento],Tabla8[Lugar Designado Codigo])</f>
        <v>01.83.04.01.03</v>
      </c>
    </row>
    <row r="1032" spans="1:19">
      <c r="A1032" s="53" t="s">
        <v>3049</v>
      </c>
      <c r="B1032" s="53" t="s">
        <v>1387</v>
      </c>
      <c r="C1032" s="53" t="s">
        <v>3084</v>
      </c>
      <c r="D1032" s="53" t="str">
        <f>Tabla15[[#This Row],[cedula]]&amp;Tabla15[[#This Row],[prog]]&amp;LEFT(Tabla15[[#This Row],[tipo]],3)</f>
        <v>0010276050101FIJ</v>
      </c>
      <c r="E1032" s="53" t="s">
        <v>956</v>
      </c>
      <c r="F1032" s="53" t="s">
        <v>894</v>
      </c>
      <c r="G1032" s="53" t="str">
        <f>_xlfn.XLOOKUP(Tabla15[[#This Row],[cedula]],Tabla8[Numero Documento],Tabla8[Lugar Designado])</f>
        <v>VICEMINISTERIO DE INDUSTRIAS CULTURALES</v>
      </c>
      <c r="H1032" s="53" t="s">
        <v>11</v>
      </c>
      <c r="I1032" s="62" t="str">
        <f>_xlfn.XLOOKUP(Tabla15[[#This Row],[cedula]],TCARRERA[CEDULA],TCARRERA[CATEGORIA DEL SERVIDOR],"")</f>
        <v>CARRERA ADMINISTRATIVA</v>
      </c>
      <c r="J1032" s="53" t="str">
        <f>_xlfn.XLOOKUP(Tabla15[[#This Row],[cargo]],Tabla612[CARGO],Tabla612[CATEGORIA DEL SERVIDOR],"FIJO")</f>
        <v>FIJO</v>
      </c>
      <c r="K1032" s="53" t="str">
        <f>IF(ISTEXT(Tabla15[[#This Row],[CARRERA]]),Tabla15[[#This Row],[CARRERA]],Tabla15[[#This Row],[STATUS]])</f>
        <v>CARRERA ADMINISTRATIVA</v>
      </c>
      <c r="L1032" s="63">
        <v>70000</v>
      </c>
      <c r="M1032" s="64">
        <v>4763.5</v>
      </c>
      <c r="N1032" s="63">
        <v>2128</v>
      </c>
      <c r="O1032" s="63">
        <v>2009</v>
      </c>
      <c r="P1032" s="29">
        <f>ROUND(Tabla15[[#This Row],[sbruto]]-Tabla15[[#This Row],[sneto]]-Tabla15[[#This Row],[ISR]]-Tabla15[[#This Row],[SFS]]-Tabla15[[#This Row],[AFP]],2)</f>
        <v>3899.9</v>
      </c>
      <c r="Q1032" s="63">
        <v>57199.6</v>
      </c>
      <c r="R1032" s="53" t="str">
        <f>_xlfn.XLOOKUP(Tabla15[[#This Row],[cedula]],Tabla8[Numero Documento],Tabla8[Gen])</f>
        <v>F</v>
      </c>
      <c r="S1032" s="53" t="str">
        <f>_xlfn.XLOOKUP(Tabla15[[#This Row],[cedula]],Tabla8[Numero Documento],Tabla8[Lugar Designado Codigo])</f>
        <v>01.83.05</v>
      </c>
    </row>
    <row r="1033" spans="1:19">
      <c r="A1033" s="53" t="s">
        <v>3049</v>
      </c>
      <c r="B1033" s="53" t="s">
        <v>1343</v>
      </c>
      <c r="C1033" s="53" t="s">
        <v>3084</v>
      </c>
      <c r="D1033" s="53" t="str">
        <f>Tabla15[[#This Row],[cedula]]&amp;Tabla15[[#This Row],[prog]]&amp;LEFT(Tabla15[[#This Row],[tipo]],3)</f>
        <v>0490056358801FIJ</v>
      </c>
      <c r="E1033" s="53" t="s">
        <v>954</v>
      </c>
      <c r="F1033" s="53" t="s">
        <v>10</v>
      </c>
      <c r="G1033" s="53" t="str">
        <f>_xlfn.XLOOKUP(Tabla15[[#This Row],[cedula]],Tabla8[Numero Documento],Tabla8[Lugar Designado])</f>
        <v>VICEMINISTERIO DE INDUSTRIAS CULTURALES</v>
      </c>
      <c r="H1033" s="53" t="s">
        <v>11</v>
      </c>
      <c r="I1033" s="62" t="str">
        <f>_xlfn.XLOOKUP(Tabla15[[#This Row],[cedula]],TCARRERA[CEDULA],TCARRERA[CATEGORIA DEL SERVIDOR],"")</f>
        <v>CARRERA ADMINISTRATIVA</v>
      </c>
      <c r="J1033" s="53" t="str">
        <f>_xlfn.XLOOKUP(Tabla15[[#This Row],[cargo]],Tabla612[CARGO],Tabla612[CATEGORIA DEL SERVIDOR],"FIJO")</f>
        <v>ESTATUTO SIMPLIFICADO</v>
      </c>
      <c r="K1033" s="53" t="str">
        <f>IF(ISTEXT(Tabla15[[#This Row],[CARRERA]]),Tabla15[[#This Row],[CARRERA]],Tabla15[[#This Row],[STATUS]])</f>
        <v>CARRERA ADMINISTRATIVA</v>
      </c>
      <c r="L1033" s="63">
        <v>45000</v>
      </c>
      <c r="M1033" s="64">
        <v>1148.33</v>
      </c>
      <c r="N1033" s="63">
        <v>1368</v>
      </c>
      <c r="O1033" s="63">
        <v>1291.5</v>
      </c>
      <c r="P1033" s="29">
        <f>ROUND(Tabla15[[#This Row],[sbruto]]-Tabla15[[#This Row],[sneto]]-Tabla15[[#This Row],[ISR]]-Tabla15[[#This Row],[SFS]]-Tabla15[[#This Row],[AFP]],2)</f>
        <v>75</v>
      </c>
      <c r="Q1033" s="63">
        <v>41117.17</v>
      </c>
      <c r="R1033" s="53" t="str">
        <f>_xlfn.XLOOKUP(Tabla15[[#This Row],[cedula]],Tabla8[Numero Documento],Tabla8[Gen])</f>
        <v>F</v>
      </c>
      <c r="S1033" s="53" t="str">
        <f>_xlfn.XLOOKUP(Tabla15[[#This Row],[cedula]],Tabla8[Numero Documento],Tabla8[Lugar Designado Codigo])</f>
        <v>01.83.05</v>
      </c>
    </row>
    <row r="1034" spans="1:19">
      <c r="A1034" s="53" t="s">
        <v>3049</v>
      </c>
      <c r="B1034" s="53" t="s">
        <v>2256</v>
      </c>
      <c r="C1034" s="53" t="s">
        <v>3084</v>
      </c>
      <c r="D1034" s="53" t="str">
        <f>Tabla15[[#This Row],[cedula]]&amp;Tabla15[[#This Row],[prog]]&amp;LEFT(Tabla15[[#This Row],[tipo]],3)</f>
        <v>4023745052901FIJ</v>
      </c>
      <c r="E1034" s="53" t="s">
        <v>1849</v>
      </c>
      <c r="F1034" s="53" t="s">
        <v>32</v>
      </c>
      <c r="G1034" s="53" t="str">
        <f>_xlfn.XLOOKUP(Tabla15[[#This Row],[cedula]],Tabla8[Numero Documento],Tabla8[Lugar Designado])</f>
        <v>VICEMINISTERIO DE INDUSTRIAS CULTURALES</v>
      </c>
      <c r="H1034" s="53" t="s">
        <v>11</v>
      </c>
      <c r="I1034" s="62"/>
      <c r="J1034" s="53" t="str">
        <f>_xlfn.XLOOKUP(Tabla15[[#This Row],[cargo]],Tabla612[CARGO],Tabla612[CATEGORIA DEL SERVIDOR],"FIJO")</f>
        <v>FIJO</v>
      </c>
      <c r="K1034" s="53" t="str">
        <f>IF(ISTEXT(Tabla15[[#This Row],[CARRERA]]),Tabla15[[#This Row],[CARRERA]],Tabla15[[#This Row],[STATUS]])</f>
        <v>FIJO</v>
      </c>
      <c r="L1034" s="63">
        <v>45000</v>
      </c>
      <c r="M1034" s="64">
        <v>1148.33</v>
      </c>
      <c r="N1034" s="63">
        <v>1368</v>
      </c>
      <c r="O1034" s="63">
        <v>1291.5</v>
      </c>
      <c r="P1034" s="29">
        <f>ROUND(Tabla15[[#This Row],[sbruto]]-Tabla15[[#This Row],[sneto]]-Tabla15[[#This Row],[ISR]]-Tabla15[[#This Row],[SFS]]-Tabla15[[#This Row],[AFP]],2)</f>
        <v>25</v>
      </c>
      <c r="Q1034" s="63">
        <v>41167.17</v>
      </c>
      <c r="R1034" s="53" t="str">
        <f>_xlfn.XLOOKUP(Tabla15[[#This Row],[cedula]],Tabla8[Numero Documento],Tabla8[Gen])</f>
        <v>F</v>
      </c>
      <c r="S1034" s="53" t="str">
        <f>_xlfn.XLOOKUP(Tabla15[[#This Row],[cedula]],Tabla8[Numero Documento],Tabla8[Lugar Designado Codigo])</f>
        <v>01.83.05</v>
      </c>
    </row>
    <row r="1035" spans="1:19">
      <c r="A1035" s="53" t="s">
        <v>3049</v>
      </c>
      <c r="B1035" s="53" t="s">
        <v>2232</v>
      </c>
      <c r="C1035" s="53" t="s">
        <v>3084</v>
      </c>
      <c r="D1035" s="53" t="str">
        <f>Tabla15[[#This Row],[cedula]]&amp;Tabla15[[#This Row],[prog]]&amp;LEFT(Tabla15[[#This Row],[tipo]],3)</f>
        <v>0560150269201FIJ</v>
      </c>
      <c r="E1035" s="53" t="s">
        <v>958</v>
      </c>
      <c r="F1035" s="53" t="s">
        <v>8</v>
      </c>
      <c r="G1035" s="53" t="str">
        <f>_xlfn.XLOOKUP(Tabla15[[#This Row],[cedula]],Tabla8[Numero Documento],Tabla8[Lugar Designado])</f>
        <v>VICEMINISTERIO DE INDUSTRIAS CULTURALES</v>
      </c>
      <c r="H1035" s="53" t="s">
        <v>11</v>
      </c>
      <c r="I1035" s="62"/>
      <c r="J1035" s="53" t="str">
        <f>_xlfn.XLOOKUP(Tabla15[[#This Row],[cargo]],Tabla612[CARGO],Tabla612[CATEGORIA DEL SERVIDOR],"FIJO")</f>
        <v>ESTATUTO SIMPLIFICADO</v>
      </c>
      <c r="K1035" s="53" t="str">
        <f>IF(ISTEXT(Tabla15[[#This Row],[CARRERA]]),Tabla15[[#This Row],[CARRERA]],Tabla15[[#This Row],[STATUS]])</f>
        <v>ESTATUTO SIMPLIFICADO</v>
      </c>
      <c r="L1035" s="63">
        <v>30000</v>
      </c>
      <c r="M1035" s="65">
        <v>0</v>
      </c>
      <c r="N1035" s="63">
        <v>912</v>
      </c>
      <c r="O1035" s="63">
        <v>861</v>
      </c>
      <c r="P1035" s="29">
        <f>ROUND(Tabla15[[#This Row],[sbruto]]-Tabla15[[#This Row],[sneto]]-Tabla15[[#This Row],[ISR]]-Tabla15[[#This Row],[SFS]]-Tabla15[[#This Row],[AFP]],2)</f>
        <v>22589.61</v>
      </c>
      <c r="Q1035" s="63">
        <v>5637.39</v>
      </c>
      <c r="R1035" s="53" t="str">
        <f>_xlfn.XLOOKUP(Tabla15[[#This Row],[cedula]],Tabla8[Numero Documento],Tabla8[Gen])</f>
        <v>F</v>
      </c>
      <c r="S1035" s="53" t="str">
        <f>_xlfn.XLOOKUP(Tabla15[[#This Row],[cedula]],Tabla8[Numero Documento],Tabla8[Lugar Designado Codigo])</f>
        <v>01.83.05</v>
      </c>
    </row>
    <row r="1036" spans="1:19">
      <c r="A1036" s="53" t="s">
        <v>3049</v>
      </c>
      <c r="B1036" s="53" t="s">
        <v>2747</v>
      </c>
      <c r="C1036" s="53" t="s">
        <v>3098</v>
      </c>
      <c r="D1036" s="53" t="str">
        <f>Tabla15[[#This Row],[cedula]]&amp;Tabla15[[#This Row],[prog]]&amp;LEFT(Tabla15[[#This Row],[tipo]],3)</f>
        <v>0011513673113FIJ</v>
      </c>
      <c r="E1036" s="53" t="s">
        <v>132</v>
      </c>
      <c r="F1036" s="53" t="s">
        <v>59</v>
      </c>
      <c r="G1036" s="53" t="str">
        <f>_xlfn.XLOOKUP(Tabla15[[#This Row],[cedula]],Tabla8[Numero Documento],Tabla8[Lugar Designado])</f>
        <v>CENTRO NACIONAL DE ARTESANIA</v>
      </c>
      <c r="H1036" s="53" t="s">
        <v>11</v>
      </c>
      <c r="I1036" s="62"/>
      <c r="J1036" s="53" t="str">
        <f>_xlfn.XLOOKUP(Tabla15[[#This Row],[cargo]],Tabla612[CARGO],Tabla612[CATEGORIA DEL SERVIDOR],"FIJO")</f>
        <v>FIJO</v>
      </c>
      <c r="K1036" s="53" t="str">
        <f>IF(ISTEXT(Tabla15[[#This Row],[CARRERA]]),Tabla15[[#This Row],[CARRERA]],Tabla15[[#This Row],[STATUS]])</f>
        <v>FIJO</v>
      </c>
      <c r="L1036" s="63">
        <v>130000</v>
      </c>
      <c r="M1036" s="63">
        <v>18784.009999999998</v>
      </c>
      <c r="N1036" s="63">
        <v>3952</v>
      </c>
      <c r="O1036" s="63">
        <v>3731</v>
      </c>
      <c r="P1036" s="29">
        <f>ROUND(Tabla15[[#This Row],[sbruto]]-Tabla15[[#This Row],[sneto]]-Tabla15[[#This Row],[ISR]]-Tabla15[[#This Row],[SFS]]-Tabla15[[#This Row],[AFP]],2)</f>
        <v>1537.45</v>
      </c>
      <c r="Q1036" s="63">
        <v>101995.54</v>
      </c>
      <c r="R1036" s="53" t="str">
        <f>_xlfn.XLOOKUP(Tabla15[[#This Row],[cedula]],Tabla8[Numero Documento],Tabla8[Gen])</f>
        <v>M</v>
      </c>
      <c r="S1036" s="53" t="str">
        <f>_xlfn.XLOOKUP(Tabla15[[#This Row],[cedula]],Tabla8[Numero Documento],Tabla8[Lugar Designado Codigo])</f>
        <v>01.83.05.00.03</v>
      </c>
    </row>
    <row r="1037" spans="1:19">
      <c r="A1037" s="53" t="s">
        <v>3049</v>
      </c>
      <c r="B1037" s="53" t="s">
        <v>2746</v>
      </c>
      <c r="C1037" s="53" t="s">
        <v>3098</v>
      </c>
      <c r="D1037" s="53" t="str">
        <f>Tabla15[[#This Row],[cedula]]&amp;Tabla15[[#This Row],[prog]]&amp;LEFT(Tabla15[[#This Row],[tipo]],3)</f>
        <v>2250088956713FIJ</v>
      </c>
      <c r="E1037" s="53" t="s">
        <v>1579</v>
      </c>
      <c r="F1037" s="53" t="s">
        <v>32</v>
      </c>
      <c r="G1037" s="53" t="str">
        <f>_xlfn.XLOOKUP(Tabla15[[#This Row],[cedula]],Tabla8[Numero Documento],Tabla8[Lugar Designado])</f>
        <v>CENTRO NACIONAL DE ARTESANIA</v>
      </c>
      <c r="H1037" s="53" t="s">
        <v>11</v>
      </c>
      <c r="I1037" s="62"/>
      <c r="J1037" s="53" t="str">
        <f>_xlfn.XLOOKUP(Tabla15[[#This Row],[cargo]],Tabla612[CARGO],Tabla612[CATEGORIA DEL SERVIDOR],"FIJO")</f>
        <v>FIJO</v>
      </c>
      <c r="K1037" s="53" t="str">
        <f>IF(ISTEXT(Tabla15[[#This Row],[CARRERA]]),Tabla15[[#This Row],[CARRERA]],Tabla15[[#This Row],[STATUS]])</f>
        <v>FIJO</v>
      </c>
      <c r="L1037" s="63">
        <v>40000</v>
      </c>
      <c r="M1037" s="64">
        <v>442.65</v>
      </c>
      <c r="N1037" s="63">
        <v>1216</v>
      </c>
      <c r="O1037" s="63">
        <v>1148</v>
      </c>
      <c r="P1037" s="29">
        <f>ROUND(Tabla15[[#This Row],[sbruto]]-Tabla15[[#This Row],[sneto]]-Tabla15[[#This Row],[ISR]]-Tabla15[[#This Row],[SFS]]-Tabla15[[#This Row],[AFP]],2)</f>
        <v>2821</v>
      </c>
      <c r="Q1037" s="63">
        <v>34372.35</v>
      </c>
      <c r="R1037" s="53" t="str">
        <f>_xlfn.XLOOKUP(Tabla15[[#This Row],[cedula]],Tabla8[Numero Documento],Tabla8[Gen])</f>
        <v>F</v>
      </c>
      <c r="S1037" s="53" t="str">
        <f>_xlfn.XLOOKUP(Tabla15[[#This Row],[cedula]],Tabla8[Numero Documento],Tabla8[Lugar Designado Codigo])</f>
        <v>01.83.05.00.03</v>
      </c>
    </row>
    <row r="1038" spans="1:19">
      <c r="A1038" s="53" t="s">
        <v>3049</v>
      </c>
      <c r="B1038" s="53" t="s">
        <v>2749</v>
      </c>
      <c r="C1038" s="53" t="s">
        <v>3098</v>
      </c>
      <c r="D1038" s="53" t="str">
        <f>Tabla15[[#This Row],[cedula]]&amp;Tabla15[[#This Row],[prog]]&amp;LEFT(Tabla15[[#This Row],[tipo]],3)</f>
        <v>0270000657613FIJ</v>
      </c>
      <c r="E1038" s="53" t="s">
        <v>202</v>
      </c>
      <c r="F1038" s="53" t="s">
        <v>203</v>
      </c>
      <c r="G1038" s="53" t="str">
        <f>_xlfn.XLOOKUP(Tabla15[[#This Row],[cedula]],Tabla8[Numero Documento],Tabla8[Lugar Designado])</f>
        <v>CENTRO NACIONAL DE ARTESANIA</v>
      </c>
      <c r="H1038" s="53" t="s">
        <v>11</v>
      </c>
      <c r="I1038" s="62"/>
      <c r="J1038" s="53" t="str">
        <f>_xlfn.XLOOKUP(Tabla15[[#This Row],[cargo]],Tabla612[CARGO],Tabla612[CATEGORIA DEL SERVIDOR],"FIJO")</f>
        <v>FIJO</v>
      </c>
      <c r="K1038" s="53" t="str">
        <f>IF(ISTEXT(Tabla15[[#This Row],[CARRERA]]),Tabla15[[#This Row],[CARRERA]],Tabla15[[#This Row],[STATUS]])</f>
        <v>FIJO</v>
      </c>
      <c r="L1038" s="63">
        <v>40000</v>
      </c>
      <c r="M1038" s="64">
        <v>442.65</v>
      </c>
      <c r="N1038" s="63">
        <v>1216</v>
      </c>
      <c r="O1038" s="63">
        <v>1148</v>
      </c>
      <c r="P1038" s="29">
        <f>ROUND(Tabla15[[#This Row],[sbruto]]-Tabla15[[#This Row],[sneto]]-Tabla15[[#This Row],[ISR]]-Tabla15[[#This Row],[SFS]]-Tabla15[[#This Row],[AFP]],2)</f>
        <v>9651.73</v>
      </c>
      <c r="Q1038" s="63">
        <v>27541.62</v>
      </c>
      <c r="R1038" s="53" t="str">
        <f>_xlfn.XLOOKUP(Tabla15[[#This Row],[cedula]],Tabla8[Numero Documento],Tabla8[Gen])</f>
        <v>F</v>
      </c>
      <c r="S1038" s="53" t="str">
        <f>_xlfn.XLOOKUP(Tabla15[[#This Row],[cedula]],Tabla8[Numero Documento],Tabla8[Lugar Designado Codigo])</f>
        <v>01.83.05.00.03</v>
      </c>
    </row>
    <row r="1039" spans="1:19">
      <c r="A1039" s="53" t="s">
        <v>3049</v>
      </c>
      <c r="B1039" s="53" t="s">
        <v>2742</v>
      </c>
      <c r="C1039" s="53" t="s">
        <v>3098</v>
      </c>
      <c r="D1039" s="53" t="str">
        <f>Tabla15[[#This Row],[cedula]]&amp;Tabla15[[#This Row],[prog]]&amp;LEFT(Tabla15[[#This Row],[tipo]],3)</f>
        <v>0010203969013FIJ</v>
      </c>
      <c r="E1039" s="53" t="s">
        <v>118</v>
      </c>
      <c r="F1039" s="53" t="s">
        <v>119</v>
      </c>
      <c r="G1039" s="53" t="str">
        <f>_xlfn.XLOOKUP(Tabla15[[#This Row],[cedula]],Tabla8[Numero Documento],Tabla8[Lugar Designado])</f>
        <v>CENTRO NACIONAL DE ARTESANIA</v>
      </c>
      <c r="H1039" s="53" t="s">
        <v>11</v>
      </c>
      <c r="I1039" s="62"/>
      <c r="J1039" s="53" t="str">
        <f>_xlfn.XLOOKUP(Tabla15[[#This Row],[cargo]],Tabla612[CARGO],Tabla612[CATEGORIA DEL SERVIDOR],"FIJO")</f>
        <v>FIJO</v>
      </c>
      <c r="K1039" s="53" t="str">
        <f>IF(ISTEXT(Tabla15[[#This Row],[CARRERA]]),Tabla15[[#This Row],[CARRERA]],Tabla15[[#This Row],[STATUS]])</f>
        <v>FIJO</v>
      </c>
      <c r="L1039" s="63">
        <v>35000</v>
      </c>
      <c r="M1039" s="67">
        <v>0</v>
      </c>
      <c r="N1039" s="63">
        <v>1064</v>
      </c>
      <c r="O1039" s="63">
        <v>1004.5</v>
      </c>
      <c r="P1039" s="29">
        <f>ROUND(Tabla15[[#This Row],[sbruto]]-Tabla15[[#This Row],[sneto]]-Tabla15[[#This Row],[ISR]]-Tabla15[[#This Row],[SFS]]-Tabla15[[#This Row],[AFP]],2)</f>
        <v>425</v>
      </c>
      <c r="Q1039" s="63">
        <v>32506.5</v>
      </c>
      <c r="R1039" s="53" t="str">
        <f>_xlfn.XLOOKUP(Tabla15[[#This Row],[cedula]],Tabla8[Numero Documento],Tabla8[Gen])</f>
        <v>M</v>
      </c>
      <c r="S1039" s="53" t="str">
        <f>_xlfn.XLOOKUP(Tabla15[[#This Row],[cedula]],Tabla8[Numero Documento],Tabla8[Lugar Designado Codigo])</f>
        <v>01.83.05.00.03</v>
      </c>
    </row>
    <row r="1040" spans="1:19">
      <c r="A1040" s="53" t="s">
        <v>3049</v>
      </c>
      <c r="B1040" s="53" t="s">
        <v>1571</v>
      </c>
      <c r="C1040" s="53" t="s">
        <v>3098</v>
      </c>
      <c r="D1040" s="53" t="str">
        <f>Tabla15[[#This Row],[cedula]]&amp;Tabla15[[#This Row],[prog]]&amp;LEFT(Tabla15[[#This Row],[tipo]],3)</f>
        <v>0011061893113FIJ</v>
      </c>
      <c r="E1040" s="53" t="s">
        <v>109</v>
      </c>
      <c r="F1040" s="53" t="s">
        <v>110</v>
      </c>
      <c r="G1040" s="53" t="str">
        <f>_xlfn.XLOOKUP(Tabla15[[#This Row],[cedula]],Tabla8[Numero Documento],Tabla8[Lugar Designado])</f>
        <v>CENTRO NACIONAL DE ARTESANIA</v>
      </c>
      <c r="H1040" s="53" t="s">
        <v>11</v>
      </c>
      <c r="I1040" s="62" t="str">
        <f>_xlfn.XLOOKUP(Tabla15[[#This Row],[cedula]],TCARRERA[CEDULA],TCARRERA[CATEGORIA DEL SERVIDOR],"")</f>
        <v>CARRERA ADMINISTRATIVA</v>
      </c>
      <c r="J1040" s="53" t="str">
        <f>_xlfn.XLOOKUP(Tabla15[[#This Row],[cargo]],Tabla612[CARGO],Tabla612[CATEGORIA DEL SERVIDOR],"FIJO")</f>
        <v>ESTATUTO SIMPLIFICADO</v>
      </c>
      <c r="K1040" s="53" t="str">
        <f>IF(ISTEXT(Tabla15[[#This Row],[CARRERA]]),Tabla15[[#This Row],[CARRERA]],Tabla15[[#This Row],[STATUS]])</f>
        <v>CARRERA ADMINISTRATIVA</v>
      </c>
      <c r="L1040" s="63">
        <v>30000</v>
      </c>
      <c r="M1040" s="66">
        <v>0</v>
      </c>
      <c r="N1040" s="63">
        <v>912</v>
      </c>
      <c r="O1040" s="63">
        <v>861</v>
      </c>
      <c r="P1040" s="29">
        <f>ROUND(Tabla15[[#This Row],[sbruto]]-Tabla15[[#This Row],[sneto]]-Tabla15[[#This Row],[ISR]]-Tabla15[[#This Row],[SFS]]-Tabla15[[#This Row],[AFP]],2)</f>
        <v>1321</v>
      </c>
      <c r="Q1040" s="63">
        <v>26906</v>
      </c>
      <c r="R1040" s="53" t="str">
        <f>_xlfn.XLOOKUP(Tabla15[[#This Row],[cedula]],Tabla8[Numero Documento],Tabla8[Gen])</f>
        <v>M</v>
      </c>
      <c r="S1040" s="53" t="str">
        <f>_xlfn.XLOOKUP(Tabla15[[#This Row],[cedula]],Tabla8[Numero Documento],Tabla8[Lugar Designado Codigo])</f>
        <v>01.83.05.00.03</v>
      </c>
    </row>
    <row r="1041" spans="1:19">
      <c r="A1041" s="53" t="s">
        <v>3049</v>
      </c>
      <c r="B1041" s="53" t="s">
        <v>1572</v>
      </c>
      <c r="C1041" s="53" t="s">
        <v>3098</v>
      </c>
      <c r="D1041" s="53" t="str">
        <f>Tabla15[[#This Row],[cedula]]&amp;Tabla15[[#This Row],[prog]]&amp;LEFT(Tabla15[[#This Row],[tipo]],3)</f>
        <v>0011137584613FIJ</v>
      </c>
      <c r="E1041" s="53" t="s">
        <v>112</v>
      </c>
      <c r="F1041" s="53" t="s">
        <v>113</v>
      </c>
      <c r="G1041" s="53" t="str">
        <f>_xlfn.XLOOKUP(Tabla15[[#This Row],[cedula]],Tabla8[Numero Documento],Tabla8[Lugar Designado])</f>
        <v>CENTRO NACIONAL DE ARTESANIA</v>
      </c>
      <c r="H1041" s="53" t="s">
        <v>11</v>
      </c>
      <c r="I1041" s="62" t="str">
        <f>_xlfn.XLOOKUP(Tabla15[[#This Row],[cedula]],TCARRERA[CEDULA],TCARRERA[CATEGORIA DEL SERVIDOR],"")</f>
        <v>CARRERA ADMINISTRATIVA</v>
      </c>
      <c r="J1041" s="53" t="str">
        <f>_xlfn.XLOOKUP(Tabla15[[#This Row],[cargo]],Tabla612[CARGO],Tabla612[CATEGORIA DEL SERVIDOR],"FIJO")</f>
        <v>FIJO</v>
      </c>
      <c r="K1041" s="53" t="str">
        <f>IF(ISTEXT(Tabla15[[#This Row],[CARRERA]]),Tabla15[[#This Row],[CARRERA]],Tabla15[[#This Row],[STATUS]])</f>
        <v>CARRERA ADMINISTRATIVA</v>
      </c>
      <c r="L1041" s="63">
        <v>30000</v>
      </c>
      <c r="M1041" s="67">
        <v>0</v>
      </c>
      <c r="N1041" s="63">
        <v>912</v>
      </c>
      <c r="O1041" s="63">
        <v>861</v>
      </c>
      <c r="P1041" s="29">
        <f>ROUND(Tabla15[[#This Row],[sbruto]]-Tabla15[[#This Row],[sneto]]-Tabla15[[#This Row],[ISR]]-Tabla15[[#This Row],[SFS]]-Tabla15[[#This Row],[AFP]],2)</f>
        <v>3621</v>
      </c>
      <c r="Q1041" s="63">
        <v>24606</v>
      </c>
      <c r="R1041" s="53" t="str">
        <f>_xlfn.XLOOKUP(Tabla15[[#This Row],[cedula]],Tabla8[Numero Documento],Tabla8[Gen])</f>
        <v>M</v>
      </c>
      <c r="S1041" s="53" t="str">
        <f>_xlfn.XLOOKUP(Tabla15[[#This Row],[cedula]],Tabla8[Numero Documento],Tabla8[Lugar Designado Codigo])</f>
        <v>01.83.05.00.03</v>
      </c>
    </row>
    <row r="1042" spans="1:19">
      <c r="A1042" s="53" t="s">
        <v>3049</v>
      </c>
      <c r="B1042" s="53" t="s">
        <v>1573</v>
      </c>
      <c r="C1042" s="53" t="s">
        <v>3098</v>
      </c>
      <c r="D1042" s="53" t="str">
        <f>Tabla15[[#This Row],[cedula]]&amp;Tabla15[[#This Row],[prog]]&amp;LEFT(Tabla15[[#This Row],[tipo]],3)</f>
        <v>0010240231013FIJ</v>
      </c>
      <c r="E1042" s="53" t="s">
        <v>114</v>
      </c>
      <c r="F1042" s="53" t="s">
        <v>115</v>
      </c>
      <c r="G1042" s="53" t="str">
        <f>_xlfn.XLOOKUP(Tabla15[[#This Row],[cedula]],Tabla8[Numero Documento],Tabla8[Lugar Designado])</f>
        <v>CENTRO NACIONAL DE ARTESANIA</v>
      </c>
      <c r="H1042" s="53" t="s">
        <v>11</v>
      </c>
      <c r="I1042" s="62" t="str">
        <f>_xlfn.XLOOKUP(Tabla15[[#This Row],[cedula]],TCARRERA[CEDULA],TCARRERA[CATEGORIA DEL SERVIDOR],"")</f>
        <v>CARRERA ADMINISTRATIVA</v>
      </c>
      <c r="J1042" s="53" t="str">
        <f>_xlfn.XLOOKUP(Tabla15[[#This Row],[cargo]],Tabla612[CARGO],Tabla612[CATEGORIA DEL SERVIDOR],"FIJO")</f>
        <v>FIJO</v>
      </c>
      <c r="K1042" s="53" t="str">
        <f>IF(ISTEXT(Tabla15[[#This Row],[CARRERA]]),Tabla15[[#This Row],[CARRERA]],Tabla15[[#This Row],[STATUS]])</f>
        <v>CARRERA ADMINISTRATIVA</v>
      </c>
      <c r="L1042" s="63">
        <v>30000</v>
      </c>
      <c r="M1042" s="67">
        <v>0</v>
      </c>
      <c r="N1042" s="63">
        <v>912</v>
      </c>
      <c r="O1042" s="63">
        <v>861</v>
      </c>
      <c r="P1042" s="29">
        <f>ROUND(Tabla15[[#This Row],[sbruto]]-Tabla15[[#This Row],[sneto]]-Tabla15[[#This Row],[ISR]]-Tabla15[[#This Row],[SFS]]-Tabla15[[#This Row],[AFP]],2)</f>
        <v>4182.38</v>
      </c>
      <c r="Q1042" s="63">
        <v>24044.62</v>
      </c>
      <c r="R1042" s="53" t="str">
        <f>_xlfn.XLOOKUP(Tabla15[[#This Row],[cedula]],Tabla8[Numero Documento],Tabla8[Gen])</f>
        <v>F</v>
      </c>
      <c r="S1042" s="53" t="str">
        <f>_xlfn.XLOOKUP(Tabla15[[#This Row],[cedula]],Tabla8[Numero Documento],Tabla8[Lugar Designado Codigo])</f>
        <v>01.83.05.00.03</v>
      </c>
    </row>
    <row r="1043" spans="1:19">
      <c r="A1043" s="53" t="s">
        <v>3049</v>
      </c>
      <c r="B1043" s="53" t="s">
        <v>1575</v>
      </c>
      <c r="C1043" s="53" t="s">
        <v>3098</v>
      </c>
      <c r="D1043" s="53" t="str">
        <f>Tabla15[[#This Row],[cedula]]&amp;Tabla15[[#This Row],[prog]]&amp;LEFT(Tabla15[[#This Row],[tipo]],3)</f>
        <v>0010895810913FIJ</v>
      </c>
      <c r="E1043" s="53" t="s">
        <v>121</v>
      </c>
      <c r="F1043" s="53" t="s">
        <v>10</v>
      </c>
      <c r="G1043" s="53" t="str">
        <f>_xlfn.XLOOKUP(Tabla15[[#This Row],[cedula]],Tabla8[Numero Documento],Tabla8[Lugar Designado])</f>
        <v>CENTRO NACIONAL DE ARTESANIA</v>
      </c>
      <c r="H1043" s="53" t="s">
        <v>11</v>
      </c>
      <c r="I1043" s="62" t="str">
        <f>_xlfn.XLOOKUP(Tabla15[[#This Row],[cedula]],TCARRERA[CEDULA],TCARRERA[CATEGORIA DEL SERVIDOR],"")</f>
        <v>CARRERA ADMINISTRATIVA</v>
      </c>
      <c r="J1043" s="53" t="str">
        <f>_xlfn.XLOOKUP(Tabla15[[#This Row],[cargo]],Tabla612[CARGO],Tabla612[CATEGORIA DEL SERVIDOR],"FIJO")</f>
        <v>ESTATUTO SIMPLIFICADO</v>
      </c>
      <c r="K1043" s="53" t="str">
        <f>IF(ISTEXT(Tabla15[[#This Row],[CARRERA]]),Tabla15[[#This Row],[CARRERA]],Tabla15[[#This Row],[STATUS]])</f>
        <v>CARRERA ADMINISTRATIVA</v>
      </c>
      <c r="L1043" s="63">
        <v>30000</v>
      </c>
      <c r="M1043" s="66">
        <v>0</v>
      </c>
      <c r="N1043" s="63">
        <v>912</v>
      </c>
      <c r="O1043" s="63">
        <v>861</v>
      </c>
      <c r="P1043" s="29">
        <f>ROUND(Tabla15[[#This Row],[sbruto]]-Tabla15[[#This Row],[sneto]]-Tabla15[[#This Row],[ISR]]-Tabla15[[#This Row],[SFS]]-Tabla15[[#This Row],[AFP]],2)</f>
        <v>5247.66</v>
      </c>
      <c r="Q1043" s="63">
        <v>22979.34</v>
      </c>
      <c r="R1043" s="53" t="str">
        <f>_xlfn.XLOOKUP(Tabla15[[#This Row],[cedula]],Tabla8[Numero Documento],Tabla8[Gen])</f>
        <v>F</v>
      </c>
      <c r="S1043" s="53" t="str">
        <f>_xlfn.XLOOKUP(Tabla15[[#This Row],[cedula]],Tabla8[Numero Documento],Tabla8[Lugar Designado Codigo])</f>
        <v>01.83.05.00.03</v>
      </c>
    </row>
    <row r="1044" spans="1:19">
      <c r="A1044" s="53" t="s">
        <v>3049</v>
      </c>
      <c r="B1044" s="53" t="s">
        <v>1576</v>
      </c>
      <c r="C1044" s="53" t="s">
        <v>3098</v>
      </c>
      <c r="D1044" s="53" t="str">
        <f>Tabla15[[#This Row],[cedula]]&amp;Tabla15[[#This Row],[prog]]&amp;LEFT(Tabla15[[#This Row],[tipo]],3)</f>
        <v>0010283004913FIJ</v>
      </c>
      <c r="E1044" s="53" t="s">
        <v>122</v>
      </c>
      <c r="F1044" s="53" t="s">
        <v>110</v>
      </c>
      <c r="G1044" s="53" t="str">
        <f>_xlfn.XLOOKUP(Tabla15[[#This Row],[cedula]],Tabla8[Numero Documento],Tabla8[Lugar Designado])</f>
        <v>CENTRO NACIONAL DE ARTESANIA</v>
      </c>
      <c r="H1044" s="53" t="s">
        <v>11</v>
      </c>
      <c r="I1044" s="62" t="str">
        <f>_xlfn.XLOOKUP(Tabla15[[#This Row],[cedula]],TCARRERA[CEDULA],TCARRERA[CATEGORIA DEL SERVIDOR],"")</f>
        <v>CARRERA ADMINISTRATIVA</v>
      </c>
      <c r="J1044" s="53" t="str">
        <f>_xlfn.XLOOKUP(Tabla15[[#This Row],[cargo]],Tabla612[CARGO],Tabla612[CATEGORIA DEL SERVIDOR],"FIJO")</f>
        <v>ESTATUTO SIMPLIFICADO</v>
      </c>
      <c r="K1044" s="53" t="str">
        <f>IF(ISTEXT(Tabla15[[#This Row],[CARRERA]]),Tabla15[[#This Row],[CARRERA]],Tabla15[[#This Row],[STATUS]])</f>
        <v>CARRERA ADMINISTRATIVA</v>
      </c>
      <c r="L1044" s="63">
        <v>30000</v>
      </c>
      <c r="M1044" s="67">
        <v>0</v>
      </c>
      <c r="N1044" s="63">
        <v>912</v>
      </c>
      <c r="O1044" s="63">
        <v>861</v>
      </c>
      <c r="P1044" s="29">
        <f>ROUND(Tabla15[[#This Row],[sbruto]]-Tabla15[[#This Row],[sneto]]-Tabla15[[#This Row],[ISR]]-Tabla15[[#This Row],[SFS]]-Tabla15[[#This Row],[AFP]],2)</f>
        <v>75</v>
      </c>
      <c r="Q1044" s="63">
        <v>28152</v>
      </c>
      <c r="R1044" s="53" t="str">
        <f>_xlfn.XLOOKUP(Tabla15[[#This Row],[cedula]],Tabla8[Numero Documento],Tabla8[Gen])</f>
        <v>M</v>
      </c>
      <c r="S1044" s="53" t="str">
        <f>_xlfn.XLOOKUP(Tabla15[[#This Row],[cedula]],Tabla8[Numero Documento],Tabla8[Lugar Designado Codigo])</f>
        <v>01.83.05.00.03</v>
      </c>
    </row>
    <row r="1045" spans="1:19">
      <c r="A1045" s="53" t="s">
        <v>3049</v>
      </c>
      <c r="B1045" s="53" t="s">
        <v>1580</v>
      </c>
      <c r="C1045" s="53" t="s">
        <v>3098</v>
      </c>
      <c r="D1045" s="53" t="str">
        <f>Tabla15[[#This Row],[cedula]]&amp;Tabla15[[#This Row],[prog]]&amp;LEFT(Tabla15[[#This Row],[tipo]],3)</f>
        <v>0010191984313FIJ</v>
      </c>
      <c r="E1045" s="53" t="s">
        <v>131</v>
      </c>
      <c r="F1045" s="53" t="s">
        <v>111</v>
      </c>
      <c r="G1045" s="53" t="str">
        <f>_xlfn.XLOOKUP(Tabla15[[#This Row],[cedula]],Tabla8[Numero Documento],Tabla8[Lugar Designado])</f>
        <v>CENTRO NACIONAL DE ARTESANIA</v>
      </c>
      <c r="H1045" s="53" t="s">
        <v>11</v>
      </c>
      <c r="I1045" s="62" t="str">
        <f>_xlfn.XLOOKUP(Tabla15[[#This Row],[cedula]],TCARRERA[CEDULA],TCARRERA[CATEGORIA DEL SERVIDOR],"")</f>
        <v>CARRERA ADMINISTRATIVA</v>
      </c>
      <c r="J1045" s="53" t="str">
        <f>_xlfn.XLOOKUP(Tabla15[[#This Row],[cargo]],Tabla612[CARGO],Tabla612[CATEGORIA DEL SERVIDOR],"FIJO")</f>
        <v>FIJO</v>
      </c>
      <c r="K1045" s="53" t="str">
        <f>IF(ISTEXT(Tabla15[[#This Row],[CARRERA]]),Tabla15[[#This Row],[CARRERA]],Tabla15[[#This Row],[STATUS]])</f>
        <v>CARRERA ADMINISTRATIVA</v>
      </c>
      <c r="L1045" s="63">
        <v>30000</v>
      </c>
      <c r="M1045" s="67">
        <v>0</v>
      </c>
      <c r="N1045" s="63">
        <v>912</v>
      </c>
      <c r="O1045" s="63">
        <v>861</v>
      </c>
      <c r="P1045" s="29">
        <f>ROUND(Tabla15[[#This Row],[sbruto]]-Tabla15[[#This Row],[sneto]]-Tabla15[[#This Row],[ISR]]-Tabla15[[#This Row],[SFS]]-Tabla15[[#This Row],[AFP]],2)</f>
        <v>4449.47</v>
      </c>
      <c r="Q1045" s="63">
        <v>23777.53</v>
      </c>
      <c r="R1045" s="53" t="str">
        <f>_xlfn.XLOOKUP(Tabla15[[#This Row],[cedula]],Tabla8[Numero Documento],Tabla8[Gen])</f>
        <v>F</v>
      </c>
      <c r="S1045" s="53" t="str">
        <f>_xlfn.XLOOKUP(Tabla15[[#This Row],[cedula]],Tabla8[Numero Documento],Tabla8[Lugar Designado Codigo])</f>
        <v>01.83.05.00.03</v>
      </c>
    </row>
    <row r="1046" spans="1:19">
      <c r="A1046" s="53" t="s">
        <v>3049</v>
      </c>
      <c r="B1046" s="53" t="s">
        <v>2740</v>
      </c>
      <c r="C1046" s="53" t="s">
        <v>3098</v>
      </c>
      <c r="D1046" s="53" t="str">
        <f>Tabla15[[#This Row],[cedula]]&amp;Tabla15[[#This Row],[prog]]&amp;LEFT(Tabla15[[#This Row],[tipo]],3)</f>
        <v>0010435989813FIJ</v>
      </c>
      <c r="E1046" s="53" t="s">
        <v>105</v>
      </c>
      <c r="F1046" s="53" t="s">
        <v>107</v>
      </c>
      <c r="G1046" s="53" t="str">
        <f>_xlfn.XLOOKUP(Tabla15[[#This Row],[cedula]],Tabla8[Numero Documento],Tabla8[Lugar Designado])</f>
        <v>CENTRO NACIONAL DE ARTESANIA</v>
      </c>
      <c r="H1046" s="53" t="s">
        <v>11</v>
      </c>
      <c r="I1046" s="62"/>
      <c r="J1046" s="53" t="str">
        <f>_xlfn.XLOOKUP(Tabla15[[#This Row],[cargo]],Tabla612[CARGO],Tabla612[CATEGORIA DEL SERVIDOR],"FIJO")</f>
        <v>FIJO</v>
      </c>
      <c r="K1046" s="53" t="str">
        <f>IF(ISTEXT(Tabla15[[#This Row],[CARRERA]]),Tabla15[[#This Row],[CARRERA]],Tabla15[[#This Row],[STATUS]])</f>
        <v>FIJO</v>
      </c>
      <c r="L1046" s="63">
        <v>30000</v>
      </c>
      <c r="M1046" s="67">
        <v>0</v>
      </c>
      <c r="N1046" s="63">
        <v>912</v>
      </c>
      <c r="O1046" s="63">
        <v>861</v>
      </c>
      <c r="P1046" s="29">
        <f>ROUND(Tabla15[[#This Row],[sbruto]]-Tabla15[[#This Row],[sneto]]-Tabla15[[#This Row],[ISR]]-Tabla15[[#This Row],[SFS]]-Tabla15[[#This Row],[AFP]],2)</f>
        <v>2741.77</v>
      </c>
      <c r="Q1046" s="63">
        <v>25485.23</v>
      </c>
      <c r="R1046" s="53" t="str">
        <f>_xlfn.XLOOKUP(Tabla15[[#This Row],[cedula]],Tabla8[Numero Documento],Tabla8[Gen])</f>
        <v>M</v>
      </c>
      <c r="S1046" s="53" t="str">
        <f>_xlfn.XLOOKUP(Tabla15[[#This Row],[cedula]],Tabla8[Numero Documento],Tabla8[Lugar Designado Codigo])</f>
        <v>01.83.05.00.03</v>
      </c>
    </row>
    <row r="1047" spans="1:19">
      <c r="A1047" s="53" t="s">
        <v>3049</v>
      </c>
      <c r="B1047" s="53" t="s">
        <v>2745</v>
      </c>
      <c r="C1047" s="53" t="s">
        <v>3098</v>
      </c>
      <c r="D1047" s="53" t="str">
        <f>Tabla15[[#This Row],[cedula]]&amp;Tabla15[[#This Row],[prog]]&amp;LEFT(Tabla15[[#This Row],[tipo]],3)</f>
        <v>0010006162113FIJ</v>
      </c>
      <c r="E1047" s="53" t="s">
        <v>129</v>
      </c>
      <c r="F1047" s="53" t="s">
        <v>111</v>
      </c>
      <c r="G1047" s="53" t="str">
        <f>_xlfn.XLOOKUP(Tabla15[[#This Row],[cedula]],Tabla8[Numero Documento],Tabla8[Lugar Designado])</f>
        <v>CENTRO NACIONAL DE ARTESANIA</v>
      </c>
      <c r="H1047" s="53" t="s">
        <v>11</v>
      </c>
      <c r="I1047" s="62"/>
      <c r="J1047" s="53" t="str">
        <f>_xlfn.XLOOKUP(Tabla15[[#This Row],[cargo]],Tabla612[CARGO],Tabla612[CATEGORIA DEL SERVIDOR],"FIJO")</f>
        <v>FIJO</v>
      </c>
      <c r="K1047" s="53" t="str">
        <f>IF(ISTEXT(Tabla15[[#This Row],[CARRERA]]),Tabla15[[#This Row],[CARRERA]],Tabla15[[#This Row],[STATUS]])</f>
        <v>FIJO</v>
      </c>
      <c r="L1047" s="63">
        <v>30000</v>
      </c>
      <c r="M1047" s="65">
        <v>0</v>
      </c>
      <c r="N1047" s="63">
        <v>912</v>
      </c>
      <c r="O1047" s="63">
        <v>861</v>
      </c>
      <c r="P1047" s="29">
        <f>ROUND(Tabla15[[#This Row],[sbruto]]-Tabla15[[#This Row],[sneto]]-Tabla15[[#This Row],[ISR]]-Tabla15[[#This Row],[SFS]]-Tabla15[[#This Row],[AFP]],2)</f>
        <v>25</v>
      </c>
      <c r="Q1047" s="63">
        <v>28202</v>
      </c>
      <c r="R1047" s="53" t="str">
        <f>_xlfn.XLOOKUP(Tabla15[[#This Row],[cedula]],Tabla8[Numero Documento],Tabla8[Gen])</f>
        <v>M</v>
      </c>
      <c r="S1047" s="53" t="str">
        <f>_xlfn.XLOOKUP(Tabla15[[#This Row],[cedula]],Tabla8[Numero Documento],Tabla8[Lugar Designado Codigo])</f>
        <v>01.83.05.00.03</v>
      </c>
    </row>
    <row r="1048" spans="1:19">
      <c r="A1048" s="53" t="s">
        <v>3049</v>
      </c>
      <c r="B1048" s="53" t="s">
        <v>1578</v>
      </c>
      <c r="C1048" s="53" t="s">
        <v>3098</v>
      </c>
      <c r="D1048" s="53" t="str">
        <f>Tabla15[[#This Row],[cedula]]&amp;Tabla15[[#This Row],[prog]]&amp;LEFT(Tabla15[[#This Row],[tipo]],3)</f>
        <v>0010540738113FIJ</v>
      </c>
      <c r="E1048" s="53" t="s">
        <v>126</v>
      </c>
      <c r="F1048" s="53" t="s">
        <v>127</v>
      </c>
      <c r="G1048" s="53" t="str">
        <f>_xlfn.XLOOKUP(Tabla15[[#This Row],[cedula]],Tabla8[Numero Documento],Tabla8[Lugar Designado])</f>
        <v>CENTRO NACIONAL DE ARTESANIA</v>
      </c>
      <c r="H1048" s="53" t="s">
        <v>11</v>
      </c>
      <c r="I1048" s="62" t="str">
        <f>_xlfn.XLOOKUP(Tabla15[[#This Row],[cedula]],TCARRERA[CEDULA],TCARRERA[CATEGORIA DEL SERVIDOR],"")</f>
        <v>CARRERA ADMINISTRATIVA</v>
      </c>
      <c r="J1048" s="53" t="str">
        <f>_xlfn.XLOOKUP(Tabla15[[#This Row],[cargo]],Tabla612[CARGO],Tabla612[CATEGORIA DEL SERVIDOR],"FIJO")</f>
        <v>FIJO</v>
      </c>
      <c r="K1048" s="53" t="str">
        <f>IF(ISTEXT(Tabla15[[#This Row],[CARRERA]]),Tabla15[[#This Row],[CARRERA]],Tabla15[[#This Row],[STATUS]])</f>
        <v>CARRERA ADMINISTRATIVA</v>
      </c>
      <c r="L1048" s="63">
        <v>25000</v>
      </c>
      <c r="M1048" s="65">
        <v>0</v>
      </c>
      <c r="N1048" s="63">
        <v>760</v>
      </c>
      <c r="O1048" s="63">
        <v>717.5</v>
      </c>
      <c r="P1048" s="29">
        <f>ROUND(Tabla15[[#This Row],[sbruto]]-Tabla15[[#This Row],[sneto]]-Tabla15[[#This Row],[ISR]]-Tabla15[[#This Row],[SFS]]-Tabla15[[#This Row],[AFP]],2)</f>
        <v>3282.62</v>
      </c>
      <c r="Q1048" s="63">
        <v>20239.88</v>
      </c>
      <c r="R1048" s="53" t="str">
        <f>_xlfn.XLOOKUP(Tabla15[[#This Row],[cedula]],Tabla8[Numero Documento],Tabla8[Gen])</f>
        <v>F</v>
      </c>
      <c r="S1048" s="53" t="str">
        <f>_xlfn.XLOOKUP(Tabla15[[#This Row],[cedula]],Tabla8[Numero Documento],Tabla8[Lugar Designado Codigo])</f>
        <v>01.83.05.00.03</v>
      </c>
    </row>
    <row r="1049" spans="1:19">
      <c r="A1049" s="53" t="s">
        <v>3049</v>
      </c>
      <c r="B1049" s="53" t="s">
        <v>3301</v>
      </c>
      <c r="C1049" s="53" t="s">
        <v>3098</v>
      </c>
      <c r="D1049" s="53" t="str">
        <f>Tabla15[[#This Row],[cedula]]&amp;Tabla15[[#This Row],[prog]]&amp;LEFT(Tabla15[[#This Row],[tipo]],3)</f>
        <v>0011331764813FIJ</v>
      </c>
      <c r="E1049" s="53" t="s">
        <v>3268</v>
      </c>
      <c r="F1049" s="53" t="s">
        <v>389</v>
      </c>
      <c r="G1049" s="53" t="str">
        <f>_xlfn.XLOOKUP(Tabla15[[#This Row],[cedula]],Tabla8[Numero Documento],Tabla8[Lugar Designado])</f>
        <v>CENTRO NACIONAL DE ARTESANIA</v>
      </c>
      <c r="H1049" s="53" t="s">
        <v>11</v>
      </c>
      <c r="I1049" s="62"/>
      <c r="J1049" s="53" t="str">
        <f>_xlfn.XLOOKUP(Tabla15[[#This Row],[cargo]],Tabla612[CARGO],Tabla612[CATEGORIA DEL SERVIDOR],"FIJO")</f>
        <v>FIJO</v>
      </c>
      <c r="K1049" s="53" t="str">
        <f>IF(ISTEXT(Tabla15[[#This Row],[CARRERA]]),Tabla15[[#This Row],[CARRERA]],Tabla15[[#This Row],[STATUS]])</f>
        <v>FIJO</v>
      </c>
      <c r="L1049" s="63">
        <v>25000</v>
      </c>
      <c r="M1049" s="67">
        <v>0</v>
      </c>
      <c r="N1049" s="63">
        <v>760</v>
      </c>
      <c r="O1049" s="63">
        <v>717.5</v>
      </c>
      <c r="P1049" s="29">
        <f>ROUND(Tabla15[[#This Row],[sbruto]]-Tabla15[[#This Row],[sneto]]-Tabla15[[#This Row],[ISR]]-Tabla15[[#This Row],[SFS]]-Tabla15[[#This Row],[AFP]],2)</f>
        <v>25</v>
      </c>
      <c r="Q1049" s="63">
        <v>23497.5</v>
      </c>
      <c r="R1049" s="53" t="str">
        <f>_xlfn.XLOOKUP(Tabla15[[#This Row],[cedula]],Tabla8[Numero Documento],Tabla8[Gen])</f>
        <v>F</v>
      </c>
      <c r="S1049" s="53" t="str">
        <f>_xlfn.XLOOKUP(Tabla15[[#This Row],[cedula]],Tabla8[Numero Documento],Tabla8[Lugar Designado Codigo])</f>
        <v>01.83.05.00.03</v>
      </c>
    </row>
    <row r="1050" spans="1:19">
      <c r="A1050" s="53" t="s">
        <v>3049</v>
      </c>
      <c r="B1050" s="53" t="s">
        <v>1577</v>
      </c>
      <c r="C1050" s="53" t="s">
        <v>3098</v>
      </c>
      <c r="D1050" s="53" t="str">
        <f>Tabla15[[#This Row],[cedula]]&amp;Tabla15[[#This Row],[prog]]&amp;LEFT(Tabla15[[#This Row],[tipo]],3)</f>
        <v>0010263257713FIJ</v>
      </c>
      <c r="E1050" s="53" t="s">
        <v>124</v>
      </c>
      <c r="F1050" s="53" t="s">
        <v>27</v>
      </c>
      <c r="G1050" s="53" t="str">
        <f>_xlfn.XLOOKUP(Tabla15[[#This Row],[cedula]],Tabla8[Numero Documento],Tabla8[Lugar Designado])</f>
        <v>CENTRO NACIONAL DE ARTESANIA</v>
      </c>
      <c r="H1050" s="53" t="s">
        <v>11</v>
      </c>
      <c r="I1050" s="62" t="str">
        <f>_xlfn.XLOOKUP(Tabla15[[#This Row],[cedula]],TCARRERA[CEDULA],TCARRERA[CATEGORIA DEL SERVIDOR],"")</f>
        <v>CARRERA ADMINISTRATIVA</v>
      </c>
      <c r="J1050" s="53" t="str">
        <f>_xlfn.XLOOKUP(Tabla15[[#This Row],[cargo]],Tabla612[CARGO],Tabla612[CATEGORIA DEL SERVIDOR],"FIJO")</f>
        <v>ESTATUTO SIMPLIFICADO</v>
      </c>
      <c r="K1050" s="53" t="str">
        <f>IF(ISTEXT(Tabla15[[#This Row],[CARRERA]]),Tabla15[[#This Row],[CARRERA]],Tabla15[[#This Row],[STATUS]])</f>
        <v>CARRERA ADMINISTRATIVA</v>
      </c>
      <c r="L1050" s="63">
        <v>24000</v>
      </c>
      <c r="M1050" s="66">
        <v>0</v>
      </c>
      <c r="N1050" s="63">
        <v>729.6</v>
      </c>
      <c r="O1050" s="63">
        <v>688.8</v>
      </c>
      <c r="P1050" s="29">
        <f>ROUND(Tabla15[[#This Row],[sbruto]]-Tabla15[[#This Row],[sneto]]-Tabla15[[#This Row],[ISR]]-Tabla15[[#This Row],[SFS]]-Tabla15[[#This Row],[AFP]],2)</f>
        <v>871</v>
      </c>
      <c r="Q1050" s="63">
        <v>21710.6</v>
      </c>
      <c r="R1050" s="53" t="str">
        <f>_xlfn.XLOOKUP(Tabla15[[#This Row],[cedula]],Tabla8[Numero Documento],Tabla8[Gen])</f>
        <v>M</v>
      </c>
      <c r="S1050" s="53" t="str">
        <f>_xlfn.XLOOKUP(Tabla15[[#This Row],[cedula]],Tabla8[Numero Documento],Tabla8[Lugar Designado Codigo])</f>
        <v>01.83.05.00.03</v>
      </c>
    </row>
    <row r="1051" spans="1:19">
      <c r="A1051" s="53" t="s">
        <v>3049</v>
      </c>
      <c r="B1051" s="53" t="s">
        <v>2741</v>
      </c>
      <c r="C1051" s="53" t="s">
        <v>3098</v>
      </c>
      <c r="D1051" s="53" t="str">
        <f>Tabla15[[#This Row],[cedula]]&amp;Tabla15[[#This Row],[prog]]&amp;LEFT(Tabla15[[#This Row],[tipo]],3)</f>
        <v>0011274879313FIJ</v>
      </c>
      <c r="E1051" s="53" t="s">
        <v>410</v>
      </c>
      <c r="F1051" s="53" t="s">
        <v>8</v>
      </c>
      <c r="G1051" s="53" t="str">
        <f>_xlfn.XLOOKUP(Tabla15[[#This Row],[cedula]],Tabla8[Numero Documento],Tabla8[Lugar Designado])</f>
        <v>CENTRO NACIONAL DE ARTESANIA</v>
      </c>
      <c r="H1051" s="53" t="s">
        <v>11</v>
      </c>
      <c r="I1051" s="62"/>
      <c r="J1051" s="53" t="str">
        <f>_xlfn.XLOOKUP(Tabla15[[#This Row],[cargo]],Tabla612[CARGO],Tabla612[CATEGORIA DEL SERVIDOR],"FIJO")</f>
        <v>ESTATUTO SIMPLIFICADO</v>
      </c>
      <c r="K1051" s="53" t="str">
        <f>IF(ISTEXT(Tabla15[[#This Row],[CARRERA]]),Tabla15[[#This Row],[CARRERA]],Tabla15[[#This Row],[STATUS]])</f>
        <v>ESTATUTO SIMPLIFICADO</v>
      </c>
      <c r="L1051" s="63">
        <v>20000</v>
      </c>
      <c r="M1051" s="67">
        <v>0</v>
      </c>
      <c r="N1051" s="63">
        <v>608</v>
      </c>
      <c r="O1051" s="63">
        <v>574</v>
      </c>
      <c r="P1051" s="29">
        <f>ROUND(Tabla15[[#This Row],[sbruto]]-Tabla15[[#This Row],[sneto]]-Tabla15[[#This Row],[ISR]]-Tabla15[[#This Row],[SFS]]-Tabla15[[#This Row],[AFP]],2)</f>
        <v>14341.92</v>
      </c>
      <c r="Q1051" s="63">
        <v>4476.08</v>
      </c>
      <c r="R1051" s="53" t="str">
        <f>_xlfn.XLOOKUP(Tabla15[[#This Row],[cedula]],Tabla8[Numero Documento],Tabla8[Gen])</f>
        <v>F</v>
      </c>
      <c r="S1051" s="53" t="str">
        <f>_xlfn.XLOOKUP(Tabla15[[#This Row],[cedula]],Tabla8[Numero Documento],Tabla8[Lugar Designado Codigo])</f>
        <v>01.83.05.00.03</v>
      </c>
    </row>
    <row r="1052" spans="1:19">
      <c r="A1052" s="53" t="s">
        <v>3049</v>
      </c>
      <c r="B1052" s="53" t="s">
        <v>2748</v>
      </c>
      <c r="C1052" s="53" t="s">
        <v>3098</v>
      </c>
      <c r="D1052" s="53" t="str">
        <f>Tabla15[[#This Row],[cedula]]&amp;Tabla15[[#This Row],[prog]]&amp;LEFT(Tabla15[[#This Row],[tipo]],3)</f>
        <v>0011753756313FIJ</v>
      </c>
      <c r="E1052" s="53" t="s">
        <v>564</v>
      </c>
      <c r="F1052" s="53" t="s">
        <v>8</v>
      </c>
      <c r="G1052" s="53" t="str">
        <f>_xlfn.XLOOKUP(Tabla15[[#This Row],[cedula]],Tabla8[Numero Documento],Tabla8[Lugar Designado])</f>
        <v>CENTRO NACIONAL DE ARTESANIA</v>
      </c>
      <c r="H1052" s="53" t="s">
        <v>11</v>
      </c>
      <c r="I1052" s="62"/>
      <c r="J1052" s="53" t="str">
        <f>_xlfn.XLOOKUP(Tabla15[[#This Row],[cargo]],Tabla612[CARGO],Tabla612[CATEGORIA DEL SERVIDOR],"FIJO")</f>
        <v>ESTATUTO SIMPLIFICADO</v>
      </c>
      <c r="K1052" s="53" t="str">
        <f>IF(ISTEXT(Tabla15[[#This Row],[CARRERA]]),Tabla15[[#This Row],[CARRERA]],Tabla15[[#This Row],[STATUS]])</f>
        <v>ESTATUTO SIMPLIFICADO</v>
      </c>
      <c r="L1052" s="63">
        <v>20000</v>
      </c>
      <c r="M1052" s="67">
        <v>0</v>
      </c>
      <c r="N1052" s="63">
        <v>608</v>
      </c>
      <c r="O1052" s="63">
        <v>574</v>
      </c>
      <c r="P1052" s="29">
        <f>ROUND(Tabla15[[#This Row],[sbruto]]-Tabla15[[#This Row],[sneto]]-Tabla15[[#This Row],[ISR]]-Tabla15[[#This Row],[SFS]]-Tabla15[[#This Row],[AFP]],2)</f>
        <v>9657.43</v>
      </c>
      <c r="Q1052" s="63">
        <v>9160.57</v>
      </c>
      <c r="R1052" s="53" t="str">
        <f>_xlfn.XLOOKUP(Tabla15[[#This Row],[cedula]],Tabla8[Numero Documento],Tabla8[Gen])</f>
        <v>F</v>
      </c>
      <c r="S1052" s="53" t="str">
        <f>_xlfn.XLOOKUP(Tabla15[[#This Row],[cedula]],Tabla8[Numero Documento],Tabla8[Lugar Designado Codigo])</f>
        <v>01.83.05.00.03</v>
      </c>
    </row>
    <row r="1053" spans="1:19">
      <c r="A1053" s="53" t="s">
        <v>3049</v>
      </c>
      <c r="B1053" s="53" t="s">
        <v>1574</v>
      </c>
      <c r="C1053" s="53" t="s">
        <v>3098</v>
      </c>
      <c r="D1053" s="53" t="str">
        <f>Tabla15[[#This Row],[cedula]]&amp;Tabla15[[#This Row],[prog]]&amp;LEFT(Tabla15[[#This Row],[tipo]],3)</f>
        <v>0010359303413FIJ</v>
      </c>
      <c r="E1053" s="53" t="s">
        <v>116</v>
      </c>
      <c r="F1053" s="53" t="s">
        <v>117</v>
      </c>
      <c r="G1053" s="53" t="str">
        <f>_xlfn.XLOOKUP(Tabla15[[#This Row],[cedula]],Tabla8[Numero Documento],Tabla8[Lugar Designado])</f>
        <v>CENTRO NACIONAL DE ARTESANIA</v>
      </c>
      <c r="H1053" s="53" t="s">
        <v>11</v>
      </c>
      <c r="I1053" s="62" t="str">
        <f>_xlfn.XLOOKUP(Tabla15[[#This Row],[cedula]],TCARRERA[CEDULA],TCARRERA[CATEGORIA DEL SERVIDOR],"")</f>
        <v>CARRERA ADMINISTRATIVA</v>
      </c>
      <c r="J1053" s="53" t="str">
        <f>_xlfn.XLOOKUP(Tabla15[[#This Row],[cargo]],Tabla612[CARGO],Tabla612[CATEGORIA DEL SERVIDOR],"FIJO")</f>
        <v>FIJO</v>
      </c>
      <c r="K1053" s="53" t="str">
        <f>IF(ISTEXT(Tabla15[[#This Row],[CARRERA]]),Tabla15[[#This Row],[CARRERA]],Tabla15[[#This Row],[STATUS]])</f>
        <v>CARRERA ADMINISTRATIVA</v>
      </c>
      <c r="L1053" s="63">
        <v>17000</v>
      </c>
      <c r="M1053" s="67">
        <v>0</v>
      </c>
      <c r="N1053" s="63">
        <v>516.79999999999995</v>
      </c>
      <c r="O1053" s="63">
        <v>487.9</v>
      </c>
      <c r="P1053" s="29">
        <f>ROUND(Tabla15[[#This Row],[sbruto]]-Tabla15[[#This Row],[sneto]]-Tabla15[[#This Row],[ISR]]-Tabla15[[#This Row],[SFS]]-Tabla15[[#This Row],[AFP]],2)</f>
        <v>375</v>
      </c>
      <c r="Q1053" s="63">
        <v>15620.3</v>
      </c>
      <c r="R1053" s="53" t="str">
        <f>_xlfn.XLOOKUP(Tabla15[[#This Row],[cedula]],Tabla8[Numero Documento],Tabla8[Gen])</f>
        <v>F</v>
      </c>
      <c r="S1053" s="53" t="str">
        <f>_xlfn.XLOOKUP(Tabla15[[#This Row],[cedula]],Tabla8[Numero Documento],Tabla8[Lugar Designado Codigo])</f>
        <v>01.83.05.00.03</v>
      </c>
    </row>
    <row r="1054" spans="1:19">
      <c r="A1054" s="53" t="s">
        <v>3049</v>
      </c>
      <c r="B1054" s="53" t="s">
        <v>2750</v>
      </c>
      <c r="C1054" s="53" t="s">
        <v>3098</v>
      </c>
      <c r="D1054" s="53" t="str">
        <f>Tabla15[[#This Row],[cedula]]&amp;Tabla15[[#This Row],[prog]]&amp;LEFT(Tabla15[[#This Row],[tipo]],3)</f>
        <v>4021540081913FIJ</v>
      </c>
      <c r="E1054" s="53" t="s">
        <v>1976</v>
      </c>
      <c r="F1054" s="53" t="s">
        <v>8</v>
      </c>
      <c r="G1054" s="53" t="str">
        <f>_xlfn.XLOOKUP(Tabla15[[#This Row],[cedula]],Tabla8[Numero Documento],Tabla8[Lugar Designado])</f>
        <v>CENTRO NACIONAL DE ARTESANIA</v>
      </c>
      <c r="H1054" s="53" t="s">
        <v>11</v>
      </c>
      <c r="I1054" s="62"/>
      <c r="J1054" s="53" t="str">
        <f>_xlfn.XLOOKUP(Tabla15[[#This Row],[cargo]],Tabla612[CARGO],Tabla612[CATEGORIA DEL SERVIDOR],"FIJO")</f>
        <v>ESTATUTO SIMPLIFICADO</v>
      </c>
      <c r="K1054" s="53" t="str">
        <f>IF(ISTEXT(Tabla15[[#This Row],[CARRERA]]),Tabla15[[#This Row],[CARRERA]],Tabla15[[#This Row],[STATUS]])</f>
        <v>ESTATUTO SIMPLIFICADO</v>
      </c>
      <c r="L1054" s="63">
        <v>17000</v>
      </c>
      <c r="M1054" s="65">
        <v>0</v>
      </c>
      <c r="N1054" s="63">
        <v>516.79999999999995</v>
      </c>
      <c r="O1054" s="63">
        <v>487.9</v>
      </c>
      <c r="P1054" s="29">
        <f>ROUND(Tabla15[[#This Row],[sbruto]]-Tabla15[[#This Row],[sneto]]-Tabla15[[#This Row],[ISR]]-Tabla15[[#This Row],[SFS]]-Tabla15[[#This Row],[AFP]],2)</f>
        <v>25</v>
      </c>
      <c r="Q1054" s="63">
        <v>15970.3</v>
      </c>
      <c r="R1054" s="53" t="str">
        <f>_xlfn.XLOOKUP(Tabla15[[#This Row],[cedula]],Tabla8[Numero Documento],Tabla8[Gen])</f>
        <v>F</v>
      </c>
      <c r="S1054" s="53" t="str">
        <f>_xlfn.XLOOKUP(Tabla15[[#This Row],[cedula]],Tabla8[Numero Documento],Tabla8[Lugar Designado Codigo])</f>
        <v>01.83.05.00.03</v>
      </c>
    </row>
    <row r="1055" spans="1:19">
      <c r="A1055" s="53" t="s">
        <v>3049</v>
      </c>
      <c r="B1055" s="53" t="s">
        <v>2743</v>
      </c>
      <c r="C1055" s="53" t="s">
        <v>3098</v>
      </c>
      <c r="D1055" s="53" t="str">
        <f>Tabla15[[#This Row],[cedula]]&amp;Tabla15[[#This Row],[prog]]&amp;LEFT(Tabla15[[#This Row],[tipo]],3)</f>
        <v>4023459542513FIJ</v>
      </c>
      <c r="E1055" s="53" t="s">
        <v>1858</v>
      </c>
      <c r="F1055" s="53" t="s">
        <v>128</v>
      </c>
      <c r="G1055" s="53" t="str">
        <f>_xlfn.XLOOKUP(Tabla15[[#This Row],[cedula]],Tabla8[Numero Documento],Tabla8[Lugar Designado])</f>
        <v>CENTRO NACIONAL DE ARTESANIA</v>
      </c>
      <c r="H1055" s="53" t="s">
        <v>11</v>
      </c>
      <c r="I1055" s="62"/>
      <c r="J1055" s="53" t="str">
        <f>_xlfn.XLOOKUP(Tabla15[[#This Row],[cargo]],Tabla612[CARGO],Tabla612[CATEGORIA DEL SERVIDOR],"FIJO")</f>
        <v>ESTATUTO SIMPLIFICADO</v>
      </c>
      <c r="K1055" s="53" t="str">
        <f>IF(ISTEXT(Tabla15[[#This Row],[CARRERA]]),Tabla15[[#This Row],[CARRERA]],Tabla15[[#This Row],[STATUS]])</f>
        <v>ESTATUTO SIMPLIFICADO</v>
      </c>
      <c r="L1055" s="63">
        <v>15000</v>
      </c>
      <c r="M1055" s="65">
        <v>0</v>
      </c>
      <c r="N1055" s="63">
        <v>456</v>
      </c>
      <c r="O1055" s="63">
        <v>430.5</v>
      </c>
      <c r="P1055" s="29">
        <f>ROUND(Tabla15[[#This Row],[sbruto]]-Tabla15[[#This Row],[sneto]]-Tabla15[[#This Row],[ISR]]-Tabla15[[#This Row],[SFS]]-Tabla15[[#This Row],[AFP]],2)</f>
        <v>25</v>
      </c>
      <c r="Q1055" s="63">
        <v>14088.5</v>
      </c>
      <c r="R1055" s="53" t="str">
        <f>_xlfn.XLOOKUP(Tabla15[[#This Row],[cedula]],Tabla8[Numero Documento],Tabla8[Gen])</f>
        <v>F</v>
      </c>
      <c r="S1055" s="53" t="str">
        <f>_xlfn.XLOOKUP(Tabla15[[#This Row],[cedula]],Tabla8[Numero Documento],Tabla8[Lugar Designado Codigo])</f>
        <v>01.83.05.00.03</v>
      </c>
    </row>
    <row r="1056" spans="1:19">
      <c r="A1056" s="53" t="s">
        <v>3049</v>
      </c>
      <c r="B1056" s="53" t="s">
        <v>2086</v>
      </c>
      <c r="C1056" s="53" t="s">
        <v>3084</v>
      </c>
      <c r="D1056" s="53" t="str">
        <f>Tabla15[[#This Row],[cedula]]&amp;Tabla15[[#This Row],[prog]]&amp;LEFT(Tabla15[[#This Row],[tipo]],3)</f>
        <v>2250032081101FIJ</v>
      </c>
      <c r="E1056" s="53" t="s">
        <v>998</v>
      </c>
      <c r="F1056" s="53" t="s">
        <v>928</v>
      </c>
      <c r="G1056" s="53" t="str">
        <f>_xlfn.XLOOKUP(Tabla15[[#This Row],[cedula]],Tabla8[Numero Documento],Tabla8[Lugar Designado])</f>
        <v>VICEMINISTERIO PARA LA DESCENTRALIZACION Y COORDINACION TERRITORIAL</v>
      </c>
      <c r="H1056" s="53" t="s">
        <v>11</v>
      </c>
      <c r="I1056" s="62"/>
      <c r="J1056" s="53" t="s">
        <v>776</v>
      </c>
      <c r="K1056" s="53" t="str">
        <f>IF(ISTEXT(Tabla15[[#This Row],[CARRERA]]),Tabla15[[#This Row],[CARRERA]],Tabla15[[#This Row],[STATUS]])</f>
        <v>DE LIBRE NOMBRAMIENTO Y REMOCION</v>
      </c>
      <c r="L1056" s="63">
        <v>220000</v>
      </c>
      <c r="M1056" s="64">
        <v>40768.42</v>
      </c>
      <c r="N1056" s="63">
        <v>4943.8</v>
      </c>
      <c r="O1056" s="63">
        <v>6314</v>
      </c>
      <c r="P1056" s="29">
        <f>ROUND(Tabla15[[#This Row],[sbruto]]-Tabla15[[#This Row],[sneto]]-Tabla15[[#This Row],[ISR]]-Tabla15[[#This Row],[SFS]]-Tabla15[[#This Row],[AFP]],2)</f>
        <v>25</v>
      </c>
      <c r="Q1056" s="63">
        <v>167948.78</v>
      </c>
      <c r="R1056" s="53" t="str">
        <f>_xlfn.XLOOKUP(Tabla15[[#This Row],[cedula]],Tabla8[Numero Documento],Tabla8[Gen])</f>
        <v>M</v>
      </c>
      <c r="S1056" s="53" t="str">
        <f>_xlfn.XLOOKUP(Tabla15[[#This Row],[cedula]],Tabla8[Numero Documento],Tabla8[Lugar Designado Codigo])</f>
        <v>01.83.06</v>
      </c>
    </row>
    <row r="1057" spans="1:19">
      <c r="A1057" s="53" t="s">
        <v>3049</v>
      </c>
      <c r="B1057" s="53" t="s">
        <v>2245</v>
      </c>
      <c r="C1057" s="53" t="s">
        <v>3084</v>
      </c>
      <c r="D1057" s="53" t="str">
        <f>Tabla15[[#This Row],[cedula]]&amp;Tabla15[[#This Row],[prog]]&amp;LEFT(Tabla15[[#This Row],[tipo]],3)</f>
        <v>2260008540501FIJ</v>
      </c>
      <c r="E1057" s="53" t="s">
        <v>1379</v>
      </c>
      <c r="F1057" s="53" t="s">
        <v>389</v>
      </c>
      <c r="G1057" s="53" t="str">
        <f>_xlfn.XLOOKUP(Tabla15[[#This Row],[cedula]],Tabla8[Numero Documento],Tabla8[Lugar Designado])</f>
        <v>VICEMINISTERIO PARA LA DESCENTRALIZACION Y COORDINACION TERRITORIAL</v>
      </c>
      <c r="H1057" s="53" t="s">
        <v>11</v>
      </c>
      <c r="I1057" s="62"/>
      <c r="J1057" s="53" t="str">
        <f>_xlfn.XLOOKUP(Tabla15[[#This Row],[cargo]],Tabla612[CARGO],Tabla612[CATEGORIA DEL SERVIDOR],"FIJO")</f>
        <v>FIJO</v>
      </c>
      <c r="K1057" s="53" t="str">
        <f>IF(ISTEXT(Tabla15[[#This Row],[CARRERA]]),Tabla15[[#This Row],[CARRERA]],Tabla15[[#This Row],[STATUS]])</f>
        <v>FIJO</v>
      </c>
      <c r="L1057" s="63">
        <v>35000</v>
      </c>
      <c r="M1057" s="67">
        <v>0</v>
      </c>
      <c r="N1057" s="63">
        <v>1064</v>
      </c>
      <c r="O1057" s="63">
        <v>1004.5</v>
      </c>
      <c r="P1057" s="29">
        <f>ROUND(Tabla15[[#This Row],[sbruto]]-Tabla15[[#This Row],[sneto]]-Tabla15[[#This Row],[ISR]]-Tabla15[[#This Row],[SFS]]-Tabla15[[#This Row],[AFP]],2)</f>
        <v>25</v>
      </c>
      <c r="Q1057" s="63">
        <v>32906.5</v>
      </c>
      <c r="R1057" s="53" t="str">
        <f>_xlfn.XLOOKUP(Tabla15[[#This Row],[cedula]],Tabla8[Numero Documento],Tabla8[Gen])</f>
        <v>M</v>
      </c>
      <c r="S1057" s="53" t="str">
        <f>_xlfn.XLOOKUP(Tabla15[[#This Row],[cedula]],Tabla8[Numero Documento],Tabla8[Lugar Designado Codigo])</f>
        <v>01.83.06</v>
      </c>
    </row>
    <row r="1058" spans="1:19">
      <c r="A1058" s="53" t="s">
        <v>3049</v>
      </c>
      <c r="B1058" s="53" t="s">
        <v>2062</v>
      </c>
      <c r="C1058" s="53" t="s">
        <v>3084</v>
      </c>
      <c r="D1058" s="53" t="str">
        <f>Tabla15[[#This Row],[cedula]]&amp;Tabla15[[#This Row],[prog]]&amp;LEFT(Tabla15[[#This Row],[tipo]],3)</f>
        <v>0010004918801FIJ</v>
      </c>
      <c r="E1058" s="53" t="s">
        <v>1223</v>
      </c>
      <c r="F1058" s="53" t="s">
        <v>389</v>
      </c>
      <c r="G1058" s="53" t="str">
        <f>_xlfn.XLOOKUP(Tabla15[[#This Row],[cedula]],Tabla8[Numero Documento],Tabla8[Lugar Designado])</f>
        <v>VICEMINISTERIO PARA LA DESCENTRALIZACION Y COORDINACION TERRITORIAL</v>
      </c>
      <c r="H1058" s="53" t="s">
        <v>11</v>
      </c>
      <c r="I1058" s="62"/>
      <c r="J1058" s="53" t="str">
        <f>_xlfn.XLOOKUP(Tabla15[[#This Row],[cargo]],Tabla612[CARGO],Tabla612[CATEGORIA DEL SERVIDOR],"FIJO")</f>
        <v>FIJO</v>
      </c>
      <c r="K1058" s="53" t="str">
        <f>IF(ISTEXT(Tabla15[[#This Row],[CARRERA]]),Tabla15[[#This Row],[CARRERA]],Tabla15[[#This Row],[STATUS]])</f>
        <v>FIJO</v>
      </c>
      <c r="L1058" s="63">
        <v>30000</v>
      </c>
      <c r="M1058" s="67">
        <v>0</v>
      </c>
      <c r="N1058" s="63">
        <v>912</v>
      </c>
      <c r="O1058" s="63">
        <v>861</v>
      </c>
      <c r="P1058" s="29">
        <f>ROUND(Tabla15[[#This Row],[sbruto]]-Tabla15[[#This Row],[sneto]]-Tabla15[[#This Row],[ISR]]-Tabla15[[#This Row],[SFS]]-Tabla15[[#This Row],[AFP]],2)</f>
        <v>25</v>
      </c>
      <c r="Q1058" s="63">
        <v>28202</v>
      </c>
      <c r="R1058" s="53" t="str">
        <f>_xlfn.XLOOKUP(Tabla15[[#This Row],[cedula]],Tabla8[Numero Documento],Tabla8[Gen])</f>
        <v>M</v>
      </c>
      <c r="S1058" s="53" t="str">
        <f>_xlfn.XLOOKUP(Tabla15[[#This Row],[cedula]],Tabla8[Numero Documento],Tabla8[Lugar Designado Codigo])</f>
        <v>01.83.06</v>
      </c>
    </row>
    <row r="1059" spans="1:19">
      <c r="A1059" s="53" t="s">
        <v>3049</v>
      </c>
      <c r="B1059" s="53" t="s">
        <v>2088</v>
      </c>
      <c r="C1059" s="53" t="s">
        <v>3084</v>
      </c>
      <c r="D1059" s="53" t="str">
        <f>Tabla15[[#This Row],[cedula]]&amp;Tabla15[[#This Row],[prog]]&amp;LEFT(Tabla15[[#This Row],[tipo]],3)</f>
        <v>0100061489901FIJ</v>
      </c>
      <c r="E1059" s="53" t="s">
        <v>1120</v>
      </c>
      <c r="F1059" s="53" t="s">
        <v>133</v>
      </c>
      <c r="G1059" s="53" t="str">
        <f>_xlfn.XLOOKUP(Tabla15[[#This Row],[cedula]],Tabla8[Numero Documento],Tabla8[Lugar Designado])</f>
        <v>VICEMINISTERIO PARA LA DESCENTRALIZACION Y COORDINACION TERRITORIAL</v>
      </c>
      <c r="H1059" s="53" t="s">
        <v>11</v>
      </c>
      <c r="I1059" s="62"/>
      <c r="J1059" s="53" t="str">
        <f>_xlfn.XLOOKUP(Tabla15[[#This Row],[cargo]],Tabla612[CARGO],Tabla612[CATEGORIA DEL SERVIDOR],"FIJO")</f>
        <v>ESTATUTO SIMPLIFICADO</v>
      </c>
      <c r="K1059" s="53" t="str">
        <f>IF(ISTEXT(Tabla15[[#This Row],[CARRERA]]),Tabla15[[#This Row],[CARRERA]],Tabla15[[#This Row],[STATUS]])</f>
        <v>ESTATUTO SIMPLIFICADO</v>
      </c>
      <c r="L1059" s="63">
        <v>30000</v>
      </c>
      <c r="M1059" s="67">
        <v>0</v>
      </c>
      <c r="N1059" s="63">
        <v>912</v>
      </c>
      <c r="O1059" s="63">
        <v>861</v>
      </c>
      <c r="P1059" s="29">
        <f>ROUND(Tabla15[[#This Row],[sbruto]]-Tabla15[[#This Row],[sneto]]-Tabla15[[#This Row],[ISR]]-Tabla15[[#This Row],[SFS]]-Tabla15[[#This Row],[AFP]],2)</f>
        <v>25</v>
      </c>
      <c r="Q1059" s="63">
        <v>28202</v>
      </c>
      <c r="R1059" s="53" t="str">
        <f>_xlfn.XLOOKUP(Tabla15[[#This Row],[cedula]],Tabla8[Numero Documento],Tabla8[Gen])</f>
        <v>M</v>
      </c>
      <c r="S1059" s="53" t="str">
        <f>_xlfn.XLOOKUP(Tabla15[[#This Row],[cedula]],Tabla8[Numero Documento],Tabla8[Lugar Designado Codigo])</f>
        <v>01.83.06</v>
      </c>
    </row>
    <row r="1060" spans="1:19">
      <c r="A1060" s="53" t="s">
        <v>3049</v>
      </c>
      <c r="B1060" s="53" t="s">
        <v>2222</v>
      </c>
      <c r="C1060" s="53" t="s">
        <v>3084</v>
      </c>
      <c r="D1060" s="53" t="str">
        <f>Tabla15[[#This Row],[cedula]]&amp;Tabla15[[#This Row],[prog]]&amp;LEFT(Tabla15[[#This Row],[tipo]],3)</f>
        <v>0011807700701FIJ</v>
      </c>
      <c r="E1060" s="53" t="s">
        <v>3333</v>
      </c>
      <c r="F1060" s="53" t="s">
        <v>389</v>
      </c>
      <c r="G1060" s="53" t="str">
        <f>_xlfn.XLOOKUP(Tabla15[[#This Row],[cedula]],Tabla8[Numero Documento],Tabla8[Lugar Designado])</f>
        <v>VICEMINISTERIO PARA LA DESCENTRALIZACION Y COORDINACION TERRITORIAL</v>
      </c>
      <c r="H1060" s="53" t="s">
        <v>11</v>
      </c>
      <c r="I1060" s="62"/>
      <c r="J1060" s="53" t="str">
        <f>_xlfn.XLOOKUP(Tabla15[[#This Row],[cargo]],Tabla612[CARGO],Tabla612[CATEGORIA DEL SERVIDOR],"FIJO")</f>
        <v>FIJO</v>
      </c>
      <c r="K1060" s="53" t="str">
        <f>IF(ISTEXT(Tabla15[[#This Row],[CARRERA]]),Tabla15[[#This Row],[CARRERA]],Tabla15[[#This Row],[STATUS]])</f>
        <v>FIJO</v>
      </c>
      <c r="L1060" s="63">
        <v>30000</v>
      </c>
      <c r="M1060" s="65">
        <v>0</v>
      </c>
      <c r="N1060" s="63">
        <v>912</v>
      </c>
      <c r="O1060" s="63">
        <v>861</v>
      </c>
      <c r="P1060" s="29">
        <f>ROUND(Tabla15[[#This Row],[sbruto]]-Tabla15[[#This Row],[sneto]]-Tabla15[[#This Row],[ISR]]-Tabla15[[#This Row],[SFS]]-Tabla15[[#This Row],[AFP]],2)</f>
        <v>25</v>
      </c>
      <c r="Q1060" s="63">
        <v>28202</v>
      </c>
      <c r="R1060" s="53" t="str">
        <f>_xlfn.XLOOKUP(Tabla15[[#This Row],[cedula]],Tabla8[Numero Documento],Tabla8[Gen])</f>
        <v>M</v>
      </c>
      <c r="S1060" s="53" t="str">
        <f>_xlfn.XLOOKUP(Tabla15[[#This Row],[cedula]],Tabla8[Numero Documento],Tabla8[Lugar Designado Codigo])</f>
        <v>01.83.06</v>
      </c>
    </row>
    <row r="1061" spans="1:19">
      <c r="A1061" s="53" t="s">
        <v>3049</v>
      </c>
      <c r="B1061" s="53" t="s">
        <v>2115</v>
      </c>
      <c r="C1061" s="53" t="s">
        <v>3084</v>
      </c>
      <c r="D1061" s="53" t="str">
        <f>Tabla15[[#This Row],[cedula]]&amp;Tabla15[[#This Row],[prog]]&amp;LEFT(Tabla15[[#This Row],[tipo]],3)</f>
        <v>0011722921101FIJ</v>
      </c>
      <c r="E1061" s="53" t="s">
        <v>680</v>
      </c>
      <c r="F1061" s="53" t="s">
        <v>59</v>
      </c>
      <c r="G1061" s="53" t="str">
        <f>_xlfn.XLOOKUP(Tabla15[[#This Row],[cedula]],Tabla8[Numero Documento],Tabla8[Lugar Designado])</f>
        <v>DIRECCION REGIONAL CULTURAL</v>
      </c>
      <c r="H1061" s="53" t="s">
        <v>11</v>
      </c>
      <c r="I1061" s="62"/>
      <c r="J1061" s="53" t="str">
        <f>_xlfn.XLOOKUP(Tabla15[[#This Row],[cargo]],Tabla612[CARGO],Tabla612[CATEGORIA DEL SERVIDOR],"FIJO")</f>
        <v>FIJO</v>
      </c>
      <c r="K1061" s="53" t="str">
        <f>IF(ISTEXT(Tabla15[[#This Row],[CARRERA]]),Tabla15[[#This Row],[CARRERA]],Tabla15[[#This Row],[STATUS]])</f>
        <v>FIJO</v>
      </c>
      <c r="L1061" s="63">
        <v>165000</v>
      </c>
      <c r="M1061" s="64">
        <v>26656.82</v>
      </c>
      <c r="N1061" s="63">
        <v>4943.8</v>
      </c>
      <c r="O1061" s="63">
        <v>4735.5</v>
      </c>
      <c r="P1061" s="29">
        <f>ROUND(Tabla15[[#This Row],[sbruto]]-Tabla15[[#This Row],[sneto]]-Tabla15[[#This Row],[ISR]]-Tabla15[[#This Row],[SFS]]-Tabla15[[#This Row],[AFP]],2)</f>
        <v>3049.9</v>
      </c>
      <c r="Q1061" s="63">
        <v>125613.98</v>
      </c>
      <c r="R1061" s="53" t="str">
        <f>_xlfn.XLOOKUP(Tabla15[[#This Row],[cedula]],Tabla8[Numero Documento],Tabla8[Gen])</f>
        <v>F</v>
      </c>
      <c r="S1061" s="53" t="str">
        <f>_xlfn.XLOOKUP(Tabla15[[#This Row],[cedula]],Tabla8[Numero Documento],Tabla8[Lugar Designado Codigo])</f>
        <v>01.83.06.00.02</v>
      </c>
    </row>
    <row r="1062" spans="1:19">
      <c r="A1062" s="53" t="s">
        <v>3049</v>
      </c>
      <c r="B1062" s="53" t="s">
        <v>1361</v>
      </c>
      <c r="C1062" s="53" t="s">
        <v>3084</v>
      </c>
      <c r="D1062" s="53" t="str">
        <f>Tabla15[[#This Row],[cedula]]&amp;Tabla15[[#This Row],[prog]]&amp;LEFT(Tabla15[[#This Row],[tipo]],3)</f>
        <v>0011702168301FIJ</v>
      </c>
      <c r="E1062" s="53" t="s">
        <v>684</v>
      </c>
      <c r="F1062" s="53" t="s">
        <v>685</v>
      </c>
      <c r="G1062" s="53" t="str">
        <f>_xlfn.XLOOKUP(Tabla15[[#This Row],[cedula]],Tabla8[Numero Documento],Tabla8[Lugar Designado])</f>
        <v>DIRECCION REGIONAL CULTURAL</v>
      </c>
      <c r="H1062" s="53" t="s">
        <v>11</v>
      </c>
      <c r="I1062" s="62" t="str">
        <f>_xlfn.XLOOKUP(Tabla15[[#This Row],[cedula]],TCARRERA[CEDULA],TCARRERA[CATEGORIA DEL SERVIDOR],"")</f>
        <v>CARRERA ADMINISTRATIVA</v>
      </c>
      <c r="J1062" s="53" t="str">
        <f>_xlfn.XLOOKUP(Tabla15[[#This Row],[cargo]],Tabla612[CARGO],Tabla612[CATEGORIA DEL SERVIDOR],"FIJO")</f>
        <v>FIJO</v>
      </c>
      <c r="K1062" s="53" t="str">
        <f>IF(ISTEXT(Tabla15[[#This Row],[CARRERA]]),Tabla15[[#This Row],[CARRERA]],Tabla15[[#This Row],[STATUS]])</f>
        <v>CARRERA ADMINISTRATIVA</v>
      </c>
      <c r="L1062" s="63">
        <v>45000</v>
      </c>
      <c r="M1062" s="64">
        <v>1148.33</v>
      </c>
      <c r="N1062" s="63">
        <v>1368</v>
      </c>
      <c r="O1062" s="63">
        <v>1291.5</v>
      </c>
      <c r="P1062" s="29">
        <f>ROUND(Tabla15[[#This Row],[sbruto]]-Tabla15[[#This Row],[sneto]]-Tabla15[[#This Row],[ISR]]-Tabla15[[#This Row],[SFS]]-Tabla15[[#This Row],[AFP]],2)</f>
        <v>16567</v>
      </c>
      <c r="Q1062" s="63">
        <v>24625.17</v>
      </c>
      <c r="R1062" s="53" t="str">
        <f>_xlfn.XLOOKUP(Tabla15[[#This Row],[cedula]],Tabla8[Numero Documento],Tabla8[Gen])</f>
        <v>F</v>
      </c>
      <c r="S1062" s="53" t="str">
        <f>_xlfn.XLOOKUP(Tabla15[[#This Row],[cedula]],Tabla8[Numero Documento],Tabla8[Lugar Designado Codigo])</f>
        <v>01.83.06.00.02</v>
      </c>
    </row>
    <row r="1063" spans="1:19">
      <c r="A1063" s="53" t="s">
        <v>3049</v>
      </c>
      <c r="B1063" s="53" t="s">
        <v>1375</v>
      </c>
      <c r="C1063" s="53" t="s">
        <v>3084</v>
      </c>
      <c r="D1063" s="53" t="str">
        <f>Tabla15[[#This Row],[cedula]]&amp;Tabla15[[#This Row],[prog]]&amp;LEFT(Tabla15[[#This Row],[tipo]],3)</f>
        <v>0010092674001FIJ</v>
      </c>
      <c r="E1063" s="53" t="s">
        <v>552</v>
      </c>
      <c r="F1063" s="53" t="s">
        <v>553</v>
      </c>
      <c r="G1063" s="53" t="str">
        <f>_xlfn.XLOOKUP(Tabla15[[#This Row],[cedula]],Tabla8[Numero Documento],Tabla8[Lugar Designado])</f>
        <v>DIRECCION REGIONAL CULTURAL</v>
      </c>
      <c r="H1063" s="53" t="s">
        <v>11</v>
      </c>
      <c r="I1063" s="62" t="str">
        <f>_xlfn.XLOOKUP(Tabla15[[#This Row],[cedula]],TCARRERA[CEDULA],TCARRERA[CATEGORIA DEL SERVIDOR],"")</f>
        <v>CARRERA ADMINISTRATIVA</v>
      </c>
      <c r="J1063" s="53" t="str">
        <f>_xlfn.XLOOKUP(Tabla15[[#This Row],[cargo]],Tabla612[CARGO],Tabla612[CATEGORIA DEL SERVIDOR],"FIJO")</f>
        <v>FIJO</v>
      </c>
      <c r="K1063" s="53" t="str">
        <f>IF(ISTEXT(Tabla15[[#This Row],[CARRERA]]),Tabla15[[#This Row],[CARRERA]],Tabla15[[#This Row],[STATUS]])</f>
        <v>CARRERA ADMINISTRATIVA</v>
      </c>
      <c r="L1063" s="63">
        <v>40000</v>
      </c>
      <c r="M1063" s="64">
        <v>442.65</v>
      </c>
      <c r="N1063" s="63">
        <v>1216</v>
      </c>
      <c r="O1063" s="63">
        <v>1148</v>
      </c>
      <c r="P1063" s="29">
        <f>ROUND(Tabla15[[#This Row],[sbruto]]-Tabla15[[#This Row],[sneto]]-Tabla15[[#This Row],[ISR]]-Tabla15[[#This Row],[SFS]]-Tabla15[[#This Row],[AFP]],2)</f>
        <v>725</v>
      </c>
      <c r="Q1063" s="63">
        <v>36468.35</v>
      </c>
      <c r="R1063" s="53" t="str">
        <f>_xlfn.XLOOKUP(Tabla15[[#This Row],[cedula]],Tabla8[Numero Documento],Tabla8[Gen])</f>
        <v>F</v>
      </c>
      <c r="S1063" s="53" t="str">
        <f>_xlfn.XLOOKUP(Tabla15[[#This Row],[cedula]],Tabla8[Numero Documento],Tabla8[Lugar Designado Codigo])</f>
        <v>01.83.06.00.02</v>
      </c>
    </row>
    <row r="1064" spans="1:19">
      <c r="A1064" s="53" t="s">
        <v>3049</v>
      </c>
      <c r="B1064" s="53" t="s">
        <v>1311</v>
      </c>
      <c r="C1064" s="53" t="s">
        <v>3084</v>
      </c>
      <c r="D1064" s="53" t="str">
        <f>Tabla15[[#This Row],[cedula]]&amp;Tabla15[[#This Row],[prog]]&amp;LEFT(Tabla15[[#This Row],[tipo]],3)</f>
        <v>0170007386701FIJ</v>
      </c>
      <c r="E1064" s="53" t="s">
        <v>675</v>
      </c>
      <c r="F1064" s="53" t="s">
        <v>3064</v>
      </c>
      <c r="G1064" s="53" t="str">
        <f>_xlfn.XLOOKUP(Tabla15[[#This Row],[cedula]],Tabla8[Numero Documento],Tabla8[Lugar Designado])</f>
        <v>DIRECCION REGIONAL CULTURAL</v>
      </c>
      <c r="H1064" s="53" t="s">
        <v>11</v>
      </c>
      <c r="I1064" s="62" t="str">
        <f>_xlfn.XLOOKUP(Tabla15[[#This Row],[cedula]],TCARRERA[CEDULA],TCARRERA[CATEGORIA DEL SERVIDOR],"")</f>
        <v>CARRERA ADMINISTRATIVA</v>
      </c>
      <c r="J1064" s="53" t="str">
        <f>_xlfn.XLOOKUP(Tabla15[[#This Row],[cargo]],Tabla612[CARGO],Tabla612[CATEGORIA DEL SERVIDOR],"FIJO")</f>
        <v>FIJO</v>
      </c>
      <c r="K1064" s="53" t="str">
        <f>IF(ISTEXT(Tabla15[[#This Row],[CARRERA]]),Tabla15[[#This Row],[CARRERA]],Tabla15[[#This Row],[STATUS]])</f>
        <v>CARRERA ADMINISTRATIVA</v>
      </c>
      <c r="L1064" s="63">
        <v>35000</v>
      </c>
      <c r="M1064" s="67">
        <v>0</v>
      </c>
      <c r="N1064" s="63">
        <v>1064</v>
      </c>
      <c r="O1064" s="63">
        <v>1004.5</v>
      </c>
      <c r="P1064" s="29">
        <f>ROUND(Tabla15[[#This Row],[sbruto]]-Tabla15[[#This Row],[sneto]]-Tabla15[[#This Row],[ISR]]-Tabla15[[#This Row],[SFS]]-Tabla15[[#This Row],[AFP]],2)</f>
        <v>1471</v>
      </c>
      <c r="Q1064" s="63">
        <v>31460.5</v>
      </c>
      <c r="R1064" s="53" t="str">
        <f>_xlfn.XLOOKUP(Tabla15[[#This Row],[cedula]],Tabla8[Numero Documento],Tabla8[Gen])</f>
        <v>M</v>
      </c>
      <c r="S1064" s="53" t="str">
        <f>_xlfn.XLOOKUP(Tabla15[[#This Row],[cedula]],Tabla8[Numero Documento],Tabla8[Lugar Designado Codigo])</f>
        <v>01.83.06.00.02</v>
      </c>
    </row>
    <row r="1065" spans="1:19">
      <c r="A1065" s="53" t="s">
        <v>3049</v>
      </c>
      <c r="B1065" s="53" t="s">
        <v>2069</v>
      </c>
      <c r="C1065" s="53" t="s">
        <v>3084</v>
      </c>
      <c r="D1065" s="53" t="str">
        <f>Tabla15[[#This Row],[cedula]]&amp;Tabla15[[#This Row],[prog]]&amp;LEFT(Tabla15[[#This Row],[tipo]],3)</f>
        <v>0230140962501FIJ</v>
      </c>
      <c r="E1065" s="53" t="s">
        <v>1142</v>
      </c>
      <c r="F1065" s="53" t="s">
        <v>389</v>
      </c>
      <c r="G1065" s="53" t="str">
        <f>_xlfn.XLOOKUP(Tabla15[[#This Row],[cedula]],Tabla8[Numero Documento],Tabla8[Lugar Designado])</f>
        <v>DIRECCION REGIONAL CULTURAL</v>
      </c>
      <c r="H1065" s="53" t="s">
        <v>11</v>
      </c>
      <c r="I1065" s="62"/>
      <c r="J1065" s="53" t="str">
        <f>_xlfn.XLOOKUP(Tabla15[[#This Row],[cargo]],Tabla612[CARGO],Tabla612[CATEGORIA DEL SERVIDOR],"FIJO")</f>
        <v>FIJO</v>
      </c>
      <c r="K1065" s="53" t="str">
        <f>IF(ISTEXT(Tabla15[[#This Row],[CARRERA]]),Tabla15[[#This Row],[CARRERA]],Tabla15[[#This Row],[STATUS]])</f>
        <v>FIJO</v>
      </c>
      <c r="L1065" s="63">
        <v>31500</v>
      </c>
      <c r="M1065" s="67">
        <v>0</v>
      </c>
      <c r="N1065" s="63">
        <v>957.6</v>
      </c>
      <c r="O1065" s="63">
        <v>904.05</v>
      </c>
      <c r="P1065" s="29">
        <f>ROUND(Tabla15[[#This Row],[sbruto]]-Tabla15[[#This Row],[sneto]]-Tabla15[[#This Row],[ISR]]-Tabla15[[#This Row],[SFS]]-Tabla15[[#This Row],[AFP]],2)</f>
        <v>25</v>
      </c>
      <c r="Q1065" s="63">
        <v>29613.35</v>
      </c>
      <c r="R1065" s="53" t="str">
        <f>_xlfn.XLOOKUP(Tabla15[[#This Row],[cedula]],Tabla8[Numero Documento],Tabla8[Gen])</f>
        <v>F</v>
      </c>
      <c r="S1065" s="53" t="str">
        <f>_xlfn.XLOOKUP(Tabla15[[#This Row],[cedula]],Tabla8[Numero Documento],Tabla8[Lugar Designado Codigo])</f>
        <v>01.83.06.00.02</v>
      </c>
    </row>
    <row r="1066" spans="1:19">
      <c r="A1066" s="53" t="s">
        <v>3049</v>
      </c>
      <c r="B1066" s="53" t="s">
        <v>2080</v>
      </c>
      <c r="C1066" s="53" t="s">
        <v>3084</v>
      </c>
      <c r="D1066" s="53" t="str">
        <f>Tabla15[[#This Row],[cedula]]&amp;Tabla15[[#This Row],[prog]]&amp;LEFT(Tabla15[[#This Row],[tipo]],3)</f>
        <v>0270025643701FIJ</v>
      </c>
      <c r="E1066" s="53" t="s">
        <v>1143</v>
      </c>
      <c r="F1066" s="53" t="s">
        <v>1163</v>
      </c>
      <c r="G1066" s="53" t="str">
        <f>_xlfn.XLOOKUP(Tabla15[[#This Row],[cedula]],Tabla8[Numero Documento],Tabla8[Lugar Designado])</f>
        <v>DIRECCION REGIONAL CULTURAL</v>
      </c>
      <c r="H1066" s="53" t="s">
        <v>11</v>
      </c>
      <c r="I1066" s="62"/>
      <c r="J1066" s="53" t="str">
        <f>_xlfn.XLOOKUP(Tabla15[[#This Row],[cargo]],Tabla612[CARGO],Tabla612[CATEGORIA DEL SERVIDOR],"FIJO")</f>
        <v>FIJO</v>
      </c>
      <c r="K1066" s="53" t="str">
        <f>IF(ISTEXT(Tabla15[[#This Row],[CARRERA]]),Tabla15[[#This Row],[CARRERA]],Tabla15[[#This Row],[STATUS]])</f>
        <v>FIJO</v>
      </c>
      <c r="L1066" s="63">
        <v>25000</v>
      </c>
      <c r="M1066" s="67">
        <v>0</v>
      </c>
      <c r="N1066" s="63">
        <v>760</v>
      </c>
      <c r="O1066" s="63">
        <v>717.5</v>
      </c>
      <c r="P1066" s="29">
        <f>ROUND(Tabla15[[#This Row],[sbruto]]-Tabla15[[#This Row],[sneto]]-Tabla15[[#This Row],[ISR]]-Tabla15[[#This Row],[SFS]]-Tabla15[[#This Row],[AFP]],2)</f>
        <v>25</v>
      </c>
      <c r="Q1066" s="63">
        <v>23497.5</v>
      </c>
      <c r="R1066" s="53" t="str">
        <f>_xlfn.XLOOKUP(Tabla15[[#This Row],[cedula]],Tabla8[Numero Documento],Tabla8[Gen])</f>
        <v>M</v>
      </c>
      <c r="S1066" s="53" t="str">
        <f>_xlfn.XLOOKUP(Tabla15[[#This Row],[cedula]],Tabla8[Numero Documento],Tabla8[Lugar Designado Codigo])</f>
        <v>01.83.06.00.02</v>
      </c>
    </row>
    <row r="1067" spans="1:19">
      <c r="A1067" s="53" t="s">
        <v>3049</v>
      </c>
      <c r="B1067" s="53" t="s">
        <v>2093</v>
      </c>
      <c r="C1067" s="53" t="s">
        <v>3084</v>
      </c>
      <c r="D1067" s="53" t="str">
        <f>Tabla15[[#This Row],[cedula]]&amp;Tabla15[[#This Row],[prog]]&amp;LEFT(Tabla15[[#This Row],[tipo]],3)</f>
        <v>0470054514001FIJ</v>
      </c>
      <c r="E1067" s="53" t="s">
        <v>678</v>
      </c>
      <c r="F1067" s="53" t="s">
        <v>679</v>
      </c>
      <c r="G1067" s="53" t="str">
        <f>_xlfn.XLOOKUP(Tabla15[[#This Row],[cedula]],Tabla8[Numero Documento],Tabla8[Lugar Designado])</f>
        <v>DIRECCION REGIONAL CULTURAL</v>
      </c>
      <c r="H1067" s="53" t="s">
        <v>11</v>
      </c>
      <c r="I1067" s="62"/>
      <c r="J1067" s="53" t="str">
        <f>_xlfn.XLOOKUP(Tabla15[[#This Row],[cargo]],Tabla612[CARGO],Tabla612[CATEGORIA DEL SERVIDOR],"FIJO")</f>
        <v>FIJO</v>
      </c>
      <c r="K1067" s="53" t="str">
        <f>IF(ISTEXT(Tabla15[[#This Row],[CARRERA]]),Tabla15[[#This Row],[CARRERA]],Tabla15[[#This Row],[STATUS]])</f>
        <v>FIJO</v>
      </c>
      <c r="L1067" s="63">
        <v>19000.55</v>
      </c>
      <c r="M1067" s="67">
        <v>0</v>
      </c>
      <c r="N1067" s="63">
        <v>577.62</v>
      </c>
      <c r="O1067" s="63">
        <v>545.32000000000005</v>
      </c>
      <c r="P1067" s="29">
        <f>ROUND(Tabla15[[#This Row],[sbruto]]-Tabla15[[#This Row],[sneto]]-Tabla15[[#This Row],[ISR]]-Tabla15[[#This Row],[SFS]]-Tabla15[[#This Row],[AFP]],2)</f>
        <v>25</v>
      </c>
      <c r="Q1067" s="63">
        <v>17852.61</v>
      </c>
      <c r="R1067" s="53" t="str">
        <f>_xlfn.XLOOKUP(Tabla15[[#This Row],[cedula]],Tabla8[Numero Documento],Tabla8[Gen])</f>
        <v>M</v>
      </c>
      <c r="S1067" s="53" t="str">
        <f>_xlfn.XLOOKUP(Tabla15[[#This Row],[cedula]],Tabla8[Numero Documento],Tabla8[Lugar Designado Codigo])</f>
        <v>01.83.06.00.02</v>
      </c>
    </row>
    <row r="1068" spans="1:19">
      <c r="A1068" s="53" t="s">
        <v>3049</v>
      </c>
      <c r="B1068" s="53" t="s">
        <v>2259</v>
      </c>
      <c r="C1068" s="53" t="s">
        <v>3084</v>
      </c>
      <c r="D1068" s="53" t="str">
        <f>Tabla15[[#This Row],[cedula]]&amp;Tabla15[[#This Row],[prog]]&amp;LEFT(Tabla15[[#This Row],[tipo]],3)</f>
        <v>0370001695301FIJ</v>
      </c>
      <c r="E1068" s="53" t="s">
        <v>689</v>
      </c>
      <c r="F1068" s="53" t="s">
        <v>10</v>
      </c>
      <c r="G1068" s="53" t="str">
        <f>_xlfn.XLOOKUP(Tabla15[[#This Row],[cedula]],Tabla8[Numero Documento],Tabla8[Lugar Designado])</f>
        <v>DIRECCION REGIONAL CULTURAL</v>
      </c>
      <c r="H1068" s="53" t="s">
        <v>11</v>
      </c>
      <c r="I1068" s="62"/>
      <c r="J1068" s="53" t="str">
        <f>_xlfn.XLOOKUP(Tabla15[[#This Row],[cargo]],Tabla612[CARGO],Tabla612[CATEGORIA DEL SERVIDOR],"FIJO")</f>
        <v>ESTATUTO SIMPLIFICADO</v>
      </c>
      <c r="K1068" s="53" t="str">
        <f>IF(ISTEXT(Tabla15[[#This Row],[CARRERA]]),Tabla15[[#This Row],[CARRERA]],Tabla15[[#This Row],[STATUS]])</f>
        <v>ESTATUTO SIMPLIFICADO</v>
      </c>
      <c r="L1068" s="63">
        <v>16992.62</v>
      </c>
      <c r="M1068" s="67">
        <v>0</v>
      </c>
      <c r="N1068" s="63">
        <v>516.58000000000004</v>
      </c>
      <c r="O1068" s="63">
        <v>487.69</v>
      </c>
      <c r="P1068" s="29">
        <f>ROUND(Tabla15[[#This Row],[sbruto]]-Tabla15[[#This Row],[sneto]]-Tabla15[[#This Row],[ISR]]-Tabla15[[#This Row],[SFS]]-Tabla15[[#This Row],[AFP]],2)</f>
        <v>325</v>
      </c>
      <c r="Q1068" s="63">
        <v>15663.35</v>
      </c>
      <c r="R1068" s="53" t="str">
        <f>_xlfn.XLOOKUP(Tabla15[[#This Row],[cedula]],Tabla8[Numero Documento],Tabla8[Gen])</f>
        <v>F</v>
      </c>
      <c r="S1068" s="53" t="str">
        <f>_xlfn.XLOOKUP(Tabla15[[#This Row],[cedula]],Tabla8[Numero Documento],Tabla8[Lugar Designado Codigo])</f>
        <v>01.83.06.00.02</v>
      </c>
    </row>
    <row r="1069" spans="1:19">
      <c r="A1069" s="53" t="s">
        <v>3049</v>
      </c>
      <c r="B1069" s="53" t="s">
        <v>2271</v>
      </c>
      <c r="C1069" s="53" t="s">
        <v>3084</v>
      </c>
      <c r="D1069" s="53" t="str">
        <f>Tabla15[[#This Row],[cedula]]&amp;Tabla15[[#This Row],[prog]]&amp;LEFT(Tabla15[[#This Row],[tipo]],3)</f>
        <v>0310060349101FIJ</v>
      </c>
      <c r="E1069" s="53" t="s">
        <v>690</v>
      </c>
      <c r="F1069" s="53" t="s">
        <v>196</v>
      </c>
      <c r="G1069" s="53" t="str">
        <f>_xlfn.XLOOKUP(Tabla15[[#This Row],[cedula]],Tabla8[Numero Documento],Tabla8[Lugar Designado])</f>
        <v>DIRECCION REGIONAL CULTURAL</v>
      </c>
      <c r="H1069" s="53" t="s">
        <v>11</v>
      </c>
      <c r="I1069" s="62"/>
      <c r="J1069" s="53" t="str">
        <f>_xlfn.XLOOKUP(Tabla15[[#This Row],[cargo]],Tabla612[CARGO],Tabla612[CATEGORIA DEL SERVIDOR],"FIJO")</f>
        <v>FIJO</v>
      </c>
      <c r="K1069" s="53" t="str">
        <f>IF(ISTEXT(Tabla15[[#This Row],[CARRERA]]),Tabla15[[#This Row],[CARRERA]],Tabla15[[#This Row],[STATUS]])</f>
        <v>FIJO</v>
      </c>
      <c r="L1069" s="63">
        <v>15400</v>
      </c>
      <c r="M1069" s="67">
        <v>0</v>
      </c>
      <c r="N1069" s="63">
        <v>468.16</v>
      </c>
      <c r="O1069" s="63">
        <v>441.98</v>
      </c>
      <c r="P1069" s="29">
        <f>ROUND(Tabla15[[#This Row],[sbruto]]-Tabla15[[#This Row],[sneto]]-Tabla15[[#This Row],[ISR]]-Tabla15[[#This Row],[SFS]]-Tabla15[[#This Row],[AFP]],2)</f>
        <v>25</v>
      </c>
      <c r="Q1069" s="63">
        <v>14464.86</v>
      </c>
      <c r="R1069" s="53" t="str">
        <f>_xlfn.XLOOKUP(Tabla15[[#This Row],[cedula]],Tabla8[Numero Documento],Tabla8[Gen])</f>
        <v>M</v>
      </c>
      <c r="S1069" s="53" t="str">
        <f>_xlfn.XLOOKUP(Tabla15[[#This Row],[cedula]],Tabla8[Numero Documento],Tabla8[Lugar Designado Codigo])</f>
        <v>01.83.06.00.02</v>
      </c>
    </row>
    <row r="1070" spans="1:19">
      <c r="A1070" s="53" t="s">
        <v>3049</v>
      </c>
      <c r="B1070" s="53" t="s">
        <v>2173</v>
      </c>
      <c r="C1070" s="53" t="s">
        <v>3084</v>
      </c>
      <c r="D1070" s="53" t="str">
        <f>Tabla15[[#This Row],[cedula]]&amp;Tabla15[[#This Row],[prog]]&amp;LEFT(Tabla15[[#This Row],[tipo]],3)</f>
        <v>0310451816601FIJ</v>
      </c>
      <c r="E1070" s="53" t="s">
        <v>3330</v>
      </c>
      <c r="F1070" s="53" t="s">
        <v>401</v>
      </c>
      <c r="G1070" s="53" t="str">
        <f>_xlfn.XLOOKUP(Tabla15[[#This Row],[cedula]],Tabla8[Numero Documento],Tabla8[Lugar Designado])</f>
        <v>DIRECCION REGIONAL CULTURAL</v>
      </c>
      <c r="H1070" s="53" t="s">
        <v>11</v>
      </c>
      <c r="I1070" s="62"/>
      <c r="J1070" s="53" t="str">
        <f>_xlfn.XLOOKUP(Tabla15[[#This Row],[cargo]],Tabla612[CARGO],Tabla612[CATEGORIA DEL SERVIDOR],"FIJO")</f>
        <v>FIJO</v>
      </c>
      <c r="K1070" s="53" t="str">
        <f>IF(ISTEXT(Tabla15[[#This Row],[CARRERA]]),Tabla15[[#This Row],[CARRERA]],Tabla15[[#This Row],[STATUS]])</f>
        <v>FIJO</v>
      </c>
      <c r="L1070" s="63">
        <v>11000</v>
      </c>
      <c r="M1070" s="67">
        <v>0</v>
      </c>
      <c r="N1070" s="63">
        <v>334.4</v>
      </c>
      <c r="O1070" s="63">
        <v>315.7</v>
      </c>
      <c r="P1070" s="29">
        <f>ROUND(Tabla15[[#This Row],[sbruto]]-Tabla15[[#This Row],[sneto]]-Tabla15[[#This Row],[ISR]]-Tabla15[[#This Row],[SFS]]-Tabla15[[#This Row],[AFP]],2)</f>
        <v>75</v>
      </c>
      <c r="Q1070" s="63">
        <v>10274.9</v>
      </c>
      <c r="R1070" s="53" t="str">
        <f>_xlfn.XLOOKUP(Tabla15[[#This Row],[cedula]],Tabla8[Numero Documento],Tabla8[Gen])</f>
        <v>F</v>
      </c>
      <c r="S1070" s="53" t="str">
        <f>_xlfn.XLOOKUP(Tabla15[[#This Row],[cedula]],Tabla8[Numero Documento],Tabla8[Lugar Designado Codigo])</f>
        <v>01.83.06.00.02</v>
      </c>
    </row>
    <row r="1071" spans="1:19">
      <c r="A1071" s="53" t="s">
        <v>3049</v>
      </c>
      <c r="B1071" s="53" t="s">
        <v>2182</v>
      </c>
      <c r="C1071" s="53" t="s">
        <v>3084</v>
      </c>
      <c r="D1071" s="53" t="str">
        <f>Tabla15[[#This Row],[cedula]]&amp;Tabla15[[#This Row],[prog]]&amp;LEFT(Tabla15[[#This Row],[tipo]],3)</f>
        <v>0310155190501FIJ</v>
      </c>
      <c r="E1071" s="53" t="s">
        <v>682</v>
      </c>
      <c r="F1071" s="53" t="s">
        <v>8</v>
      </c>
      <c r="G1071" s="53" t="str">
        <f>_xlfn.XLOOKUP(Tabla15[[#This Row],[cedula]],Tabla8[Numero Documento],Tabla8[Lugar Designado])</f>
        <v>DIRECCION REGIONAL CULTURAL</v>
      </c>
      <c r="H1071" s="53" t="s">
        <v>11</v>
      </c>
      <c r="I1071" s="62"/>
      <c r="J1071" s="53" t="str">
        <f>_xlfn.XLOOKUP(Tabla15[[#This Row],[cargo]],Tabla612[CARGO],Tabla612[CATEGORIA DEL SERVIDOR],"FIJO")</f>
        <v>ESTATUTO SIMPLIFICADO</v>
      </c>
      <c r="K1071" s="53" t="str">
        <f>IF(ISTEXT(Tabla15[[#This Row],[CARRERA]]),Tabla15[[#This Row],[CARRERA]],Tabla15[[#This Row],[STATUS]])</f>
        <v>ESTATUTO SIMPLIFICADO</v>
      </c>
      <c r="L1071" s="63">
        <v>11000</v>
      </c>
      <c r="M1071" s="67">
        <v>0</v>
      </c>
      <c r="N1071" s="63">
        <v>334.4</v>
      </c>
      <c r="O1071" s="63">
        <v>315.7</v>
      </c>
      <c r="P1071" s="29">
        <f>ROUND(Tabla15[[#This Row],[sbruto]]-Tabla15[[#This Row],[sneto]]-Tabla15[[#This Row],[ISR]]-Tabla15[[#This Row],[SFS]]-Tabla15[[#This Row],[AFP]],2)</f>
        <v>25</v>
      </c>
      <c r="Q1071" s="63">
        <v>10324.9</v>
      </c>
      <c r="R1071" s="53" t="str">
        <f>_xlfn.XLOOKUP(Tabla15[[#This Row],[cedula]],Tabla8[Numero Documento],Tabla8[Gen])</f>
        <v>F</v>
      </c>
      <c r="S1071" s="53" t="str">
        <f>_xlfn.XLOOKUP(Tabla15[[#This Row],[cedula]],Tabla8[Numero Documento],Tabla8[Lugar Designado Codigo])</f>
        <v>01.83.06.00.02</v>
      </c>
    </row>
    <row r="1072" spans="1:19">
      <c r="A1072" s="53" t="s">
        <v>3049</v>
      </c>
      <c r="B1072" s="53" t="s">
        <v>2178</v>
      </c>
      <c r="C1072" s="53" t="s">
        <v>3084</v>
      </c>
      <c r="D1072" s="53" t="str">
        <f>Tabla15[[#This Row],[cedula]]&amp;Tabla15[[#This Row],[prog]]&amp;LEFT(Tabla15[[#This Row],[tipo]],3)</f>
        <v>0310128488701FIJ</v>
      </c>
      <c r="E1072" s="53" t="s">
        <v>681</v>
      </c>
      <c r="F1072" s="53" t="s">
        <v>8</v>
      </c>
      <c r="G1072" s="53" t="str">
        <f>_xlfn.XLOOKUP(Tabla15[[#This Row],[cedula]],Tabla8[Numero Documento],Tabla8[Lugar Designado])</f>
        <v>DIRECCION REGIONAL CULTURAL</v>
      </c>
      <c r="H1072" s="53" t="s">
        <v>11</v>
      </c>
      <c r="I1072" s="62"/>
      <c r="J1072" s="53" t="str">
        <f>_xlfn.XLOOKUP(Tabla15[[#This Row],[cargo]],Tabla612[CARGO],Tabla612[CATEGORIA DEL SERVIDOR],"FIJO")</f>
        <v>ESTATUTO SIMPLIFICADO</v>
      </c>
      <c r="K1072" s="53" t="str">
        <f>IF(ISTEXT(Tabla15[[#This Row],[CARRERA]]),Tabla15[[#This Row],[CARRERA]],Tabla15[[#This Row],[STATUS]])</f>
        <v>ESTATUTO SIMPLIFICADO</v>
      </c>
      <c r="L1072" s="63">
        <v>10000</v>
      </c>
      <c r="M1072" s="67">
        <v>0</v>
      </c>
      <c r="N1072" s="63">
        <v>304</v>
      </c>
      <c r="O1072" s="63">
        <v>287</v>
      </c>
      <c r="P1072" s="29">
        <f>ROUND(Tabla15[[#This Row],[sbruto]]-Tabla15[[#This Row],[sneto]]-Tabla15[[#This Row],[ISR]]-Tabla15[[#This Row],[SFS]]-Tabla15[[#This Row],[AFP]],2)</f>
        <v>375</v>
      </c>
      <c r="Q1072" s="63">
        <v>9034</v>
      </c>
      <c r="R1072" s="53" t="str">
        <f>_xlfn.XLOOKUP(Tabla15[[#This Row],[cedula]],Tabla8[Numero Documento],Tabla8[Gen])</f>
        <v>F</v>
      </c>
      <c r="S1072" s="53" t="str">
        <f>_xlfn.XLOOKUP(Tabla15[[#This Row],[cedula]],Tabla8[Numero Documento],Tabla8[Lugar Designado Codigo])</f>
        <v>01.83.06.00.02</v>
      </c>
    </row>
    <row r="1073" spans="1:19">
      <c r="A1073" s="53" t="s">
        <v>3049</v>
      </c>
      <c r="B1073" s="53" t="s">
        <v>2022</v>
      </c>
      <c r="C1073" s="53" t="s">
        <v>3084</v>
      </c>
      <c r="D1073" s="53" t="str">
        <f>Tabla15[[#This Row],[cedula]]&amp;Tabla15[[#This Row],[prog]]&amp;LEFT(Tabla15[[#This Row],[tipo]],3)</f>
        <v>0480050567101FIJ</v>
      </c>
      <c r="E1073" s="53" t="s">
        <v>1114</v>
      </c>
      <c r="F1073" s="53" t="s">
        <v>196</v>
      </c>
      <c r="G1073" s="53" t="str">
        <f>_xlfn.XLOOKUP(Tabla15[[#This Row],[cedula]],Tabla8[Numero Documento],Tabla8[Lugar Designado])</f>
        <v>OFICINA PROVINCIAL DE LA CULTURA</v>
      </c>
      <c r="H1073" s="53" t="s">
        <v>11</v>
      </c>
      <c r="I1073" s="62"/>
      <c r="J1073" s="53" t="str">
        <f>_xlfn.XLOOKUP(Tabla15[[#This Row],[cargo]],Tabla612[CARGO],Tabla612[CATEGORIA DEL SERVIDOR],"FIJO")</f>
        <v>FIJO</v>
      </c>
      <c r="K1073" s="53" t="str">
        <f>IF(ISTEXT(Tabla15[[#This Row],[CARRERA]]),Tabla15[[#This Row],[CARRERA]],Tabla15[[#This Row],[STATUS]])</f>
        <v>FIJO</v>
      </c>
      <c r="L1073" s="63">
        <v>35000</v>
      </c>
      <c r="M1073" s="66">
        <v>0</v>
      </c>
      <c r="N1073" s="63">
        <v>1064</v>
      </c>
      <c r="O1073" s="63">
        <v>1004.5</v>
      </c>
      <c r="P1073" s="29">
        <f>ROUND(Tabla15[[#This Row],[sbruto]]-Tabla15[[#This Row],[sneto]]-Tabla15[[#This Row],[ISR]]-Tabla15[[#This Row],[SFS]]-Tabla15[[#This Row],[AFP]],2)</f>
        <v>25</v>
      </c>
      <c r="Q1073" s="63">
        <v>32906.5</v>
      </c>
      <c r="R1073" s="53" t="str">
        <f>_xlfn.XLOOKUP(Tabla15[[#This Row],[cedula]],Tabla8[Numero Documento],Tabla8[Gen])</f>
        <v>M</v>
      </c>
      <c r="S1073" s="53" t="str">
        <f>_xlfn.XLOOKUP(Tabla15[[#This Row],[cedula]],Tabla8[Numero Documento],Tabla8[Lugar Designado Codigo])</f>
        <v>01.83.06.00.02.00.01</v>
      </c>
    </row>
    <row r="1074" spans="1:19">
      <c r="A1074" s="53" t="s">
        <v>3049</v>
      </c>
      <c r="B1074" s="53" t="s">
        <v>2040</v>
      </c>
      <c r="C1074" s="53" t="s">
        <v>3084</v>
      </c>
      <c r="D1074" s="53" t="str">
        <f>Tabla15[[#This Row],[cedula]]&amp;Tabla15[[#This Row],[prog]]&amp;LEFT(Tabla15[[#This Row],[tipo]],3)</f>
        <v>0480047644401FIJ</v>
      </c>
      <c r="E1074" s="53" t="s">
        <v>1118</v>
      </c>
      <c r="F1074" s="53" t="s">
        <v>196</v>
      </c>
      <c r="G1074" s="53" t="str">
        <f>_xlfn.XLOOKUP(Tabla15[[#This Row],[cedula]],Tabla8[Numero Documento],Tabla8[Lugar Designado])</f>
        <v>OFICINA PROVINCIAL DE LA CULTURA</v>
      </c>
      <c r="H1074" s="53" t="s">
        <v>11</v>
      </c>
      <c r="I1074" s="62"/>
      <c r="J1074" s="53" t="str">
        <f>_xlfn.XLOOKUP(Tabla15[[#This Row],[cargo]],Tabla612[CARGO],Tabla612[CATEGORIA DEL SERVIDOR],"FIJO")</f>
        <v>FIJO</v>
      </c>
      <c r="K1074" s="53" t="str">
        <f>IF(ISTEXT(Tabla15[[#This Row],[CARRERA]]),Tabla15[[#This Row],[CARRERA]],Tabla15[[#This Row],[STATUS]])</f>
        <v>FIJO</v>
      </c>
      <c r="L1074" s="63">
        <v>35000</v>
      </c>
      <c r="M1074" s="67">
        <v>0</v>
      </c>
      <c r="N1074" s="63">
        <v>1064</v>
      </c>
      <c r="O1074" s="63">
        <v>1004.5</v>
      </c>
      <c r="P1074" s="29">
        <f>ROUND(Tabla15[[#This Row],[sbruto]]-Tabla15[[#This Row],[sneto]]-Tabla15[[#This Row],[ISR]]-Tabla15[[#This Row],[SFS]]-Tabla15[[#This Row],[AFP]],2)</f>
        <v>25</v>
      </c>
      <c r="Q1074" s="63">
        <v>32906.5</v>
      </c>
      <c r="R1074" s="53" t="str">
        <f>_xlfn.XLOOKUP(Tabla15[[#This Row],[cedula]],Tabla8[Numero Documento],Tabla8[Gen])</f>
        <v>M</v>
      </c>
      <c r="S1074" s="53" t="str">
        <f>_xlfn.XLOOKUP(Tabla15[[#This Row],[cedula]],Tabla8[Numero Documento],Tabla8[Lugar Designado Codigo])</f>
        <v>01.83.06.00.02.00.01</v>
      </c>
    </row>
    <row r="1075" spans="1:19">
      <c r="A1075" s="53" t="s">
        <v>3049</v>
      </c>
      <c r="B1075" s="53" t="s">
        <v>2111</v>
      </c>
      <c r="C1075" s="53" t="s">
        <v>3084</v>
      </c>
      <c r="D1075" s="53" t="str">
        <f>Tabla15[[#This Row],[cedula]]&amp;Tabla15[[#This Row],[prog]]&amp;LEFT(Tabla15[[#This Row],[tipo]],3)</f>
        <v>0470000533501FIJ</v>
      </c>
      <c r="E1075" s="53" t="s">
        <v>1121</v>
      </c>
      <c r="F1075" s="53" t="s">
        <v>196</v>
      </c>
      <c r="G1075" s="53" t="str">
        <f>_xlfn.XLOOKUP(Tabla15[[#This Row],[cedula]],Tabla8[Numero Documento],Tabla8[Lugar Designado])</f>
        <v>OFICINA PROVINCIAL DE LA CULTURA</v>
      </c>
      <c r="H1075" s="53" t="s">
        <v>11</v>
      </c>
      <c r="I1075" s="62"/>
      <c r="J1075" s="53" t="str">
        <f>_xlfn.XLOOKUP(Tabla15[[#This Row],[cargo]],Tabla612[CARGO],Tabla612[CATEGORIA DEL SERVIDOR],"FIJO")</f>
        <v>FIJO</v>
      </c>
      <c r="K1075" s="53" t="str">
        <f>IF(ISTEXT(Tabla15[[#This Row],[CARRERA]]),Tabla15[[#This Row],[CARRERA]],Tabla15[[#This Row],[STATUS]])</f>
        <v>FIJO</v>
      </c>
      <c r="L1075" s="63">
        <v>35000</v>
      </c>
      <c r="M1075" s="67">
        <v>0</v>
      </c>
      <c r="N1075" s="63">
        <v>1064</v>
      </c>
      <c r="O1075" s="63">
        <v>1004.5</v>
      </c>
      <c r="P1075" s="29">
        <f>ROUND(Tabla15[[#This Row],[sbruto]]-Tabla15[[#This Row],[sneto]]-Tabla15[[#This Row],[ISR]]-Tabla15[[#This Row],[SFS]]-Tabla15[[#This Row],[AFP]],2)</f>
        <v>25</v>
      </c>
      <c r="Q1075" s="63">
        <v>32906.5</v>
      </c>
      <c r="R1075" s="53" t="str">
        <f>_xlfn.XLOOKUP(Tabla15[[#This Row],[cedula]],Tabla8[Numero Documento],Tabla8[Gen])</f>
        <v>M</v>
      </c>
      <c r="S1075" s="53" t="str">
        <f>_xlfn.XLOOKUP(Tabla15[[#This Row],[cedula]],Tabla8[Numero Documento],Tabla8[Lugar Designado Codigo])</f>
        <v>01.83.06.00.02.00.01</v>
      </c>
    </row>
    <row r="1076" spans="1:19">
      <c r="A1076" s="53" t="s">
        <v>3049</v>
      </c>
      <c r="B1076" s="53" t="s">
        <v>2172</v>
      </c>
      <c r="C1076" s="53" t="s">
        <v>3084</v>
      </c>
      <c r="D1076" s="53" t="str">
        <f>Tabla15[[#This Row],[cedula]]&amp;Tabla15[[#This Row],[prog]]&amp;LEFT(Tabla15[[#This Row],[tipo]],3)</f>
        <v>0560081670501FIJ</v>
      </c>
      <c r="E1076" s="53" t="s">
        <v>1123</v>
      </c>
      <c r="F1076" s="53" t="s">
        <v>196</v>
      </c>
      <c r="G1076" s="53" t="str">
        <f>_xlfn.XLOOKUP(Tabla15[[#This Row],[cedula]],Tabla8[Numero Documento],Tabla8[Lugar Designado])</f>
        <v>OFICINA PROVINCIAL DE LA CULTURA</v>
      </c>
      <c r="H1076" s="53" t="s">
        <v>11</v>
      </c>
      <c r="I1076" s="62"/>
      <c r="J1076" s="53" t="str">
        <f>_xlfn.XLOOKUP(Tabla15[[#This Row],[cargo]],Tabla612[CARGO],Tabla612[CATEGORIA DEL SERVIDOR],"FIJO")</f>
        <v>FIJO</v>
      </c>
      <c r="K1076" s="53" t="str">
        <f>IF(ISTEXT(Tabla15[[#This Row],[CARRERA]]),Tabla15[[#This Row],[CARRERA]],Tabla15[[#This Row],[STATUS]])</f>
        <v>FIJO</v>
      </c>
      <c r="L1076" s="63">
        <v>35000</v>
      </c>
      <c r="M1076" s="66">
        <v>0</v>
      </c>
      <c r="N1076" s="63">
        <v>1064</v>
      </c>
      <c r="O1076" s="63">
        <v>1004.5</v>
      </c>
      <c r="P1076" s="29">
        <f>ROUND(Tabla15[[#This Row],[sbruto]]-Tabla15[[#This Row],[sneto]]-Tabla15[[#This Row],[ISR]]-Tabla15[[#This Row],[SFS]]-Tabla15[[#This Row],[AFP]],2)</f>
        <v>25</v>
      </c>
      <c r="Q1076" s="63">
        <v>32906.5</v>
      </c>
      <c r="R1076" s="53" t="str">
        <f>_xlfn.XLOOKUP(Tabla15[[#This Row],[cedula]],Tabla8[Numero Documento],Tabla8[Gen])</f>
        <v>M</v>
      </c>
      <c r="S1076" s="53" t="str">
        <f>_xlfn.XLOOKUP(Tabla15[[#This Row],[cedula]],Tabla8[Numero Documento],Tabla8[Lugar Designado Codigo])</f>
        <v>01.83.06.00.02.00.01</v>
      </c>
    </row>
    <row r="1077" spans="1:19">
      <c r="A1077" s="53" t="s">
        <v>3049</v>
      </c>
      <c r="B1077" s="53" t="s">
        <v>2226</v>
      </c>
      <c r="C1077" s="53" t="s">
        <v>3084</v>
      </c>
      <c r="D1077" s="53" t="str">
        <f>Tabla15[[#This Row],[cedula]]&amp;Tabla15[[#This Row],[prog]]&amp;LEFT(Tabla15[[#This Row],[tipo]],3)</f>
        <v>0560009595301FIJ</v>
      </c>
      <c r="E1077" s="53" t="s">
        <v>1124</v>
      </c>
      <c r="F1077" s="53" t="s">
        <v>196</v>
      </c>
      <c r="G1077" s="53" t="str">
        <f>_xlfn.XLOOKUP(Tabla15[[#This Row],[cedula]],Tabla8[Numero Documento],Tabla8[Lugar Designado])</f>
        <v>OFICINA PROVINCIAL DE LA CULTURA</v>
      </c>
      <c r="H1077" s="53" t="s">
        <v>11</v>
      </c>
      <c r="I1077" s="62"/>
      <c r="J1077" s="53" t="str">
        <f>_xlfn.XLOOKUP(Tabla15[[#This Row],[cargo]],Tabla612[CARGO],Tabla612[CATEGORIA DEL SERVIDOR],"FIJO")</f>
        <v>FIJO</v>
      </c>
      <c r="K1077" s="53" t="str">
        <f>IF(ISTEXT(Tabla15[[#This Row],[CARRERA]]),Tabla15[[#This Row],[CARRERA]],Tabla15[[#This Row],[STATUS]])</f>
        <v>FIJO</v>
      </c>
      <c r="L1077" s="63">
        <v>35000</v>
      </c>
      <c r="M1077" s="67">
        <v>0</v>
      </c>
      <c r="N1077" s="63">
        <v>1064</v>
      </c>
      <c r="O1077" s="63">
        <v>1004.5</v>
      </c>
      <c r="P1077" s="29">
        <f>ROUND(Tabla15[[#This Row],[sbruto]]-Tabla15[[#This Row],[sneto]]-Tabla15[[#This Row],[ISR]]-Tabla15[[#This Row],[SFS]]-Tabla15[[#This Row],[AFP]],2)</f>
        <v>19632.61</v>
      </c>
      <c r="Q1077" s="63">
        <v>13298.89</v>
      </c>
      <c r="R1077" s="53" t="str">
        <f>_xlfn.XLOOKUP(Tabla15[[#This Row],[cedula]],Tabla8[Numero Documento],Tabla8[Gen])</f>
        <v>M</v>
      </c>
      <c r="S1077" s="53" t="str">
        <f>_xlfn.XLOOKUP(Tabla15[[#This Row],[cedula]],Tabla8[Numero Documento],Tabla8[Lugar Designado Codigo])</f>
        <v>01.83.06.00.02.00.01</v>
      </c>
    </row>
    <row r="1078" spans="1:19">
      <c r="A1078" s="53" t="s">
        <v>3049</v>
      </c>
      <c r="B1078" s="53" t="s">
        <v>2227</v>
      </c>
      <c r="C1078" s="53" t="s">
        <v>3084</v>
      </c>
      <c r="D1078" s="53" t="str">
        <f>Tabla15[[#This Row],[cedula]]&amp;Tabla15[[#This Row],[prog]]&amp;LEFT(Tabla15[[#This Row],[tipo]],3)</f>
        <v>0480029792301FIJ</v>
      </c>
      <c r="E1078" s="53" t="s">
        <v>3334</v>
      </c>
      <c r="F1078" s="53" t="s">
        <v>196</v>
      </c>
      <c r="G1078" s="53" t="str">
        <f>_xlfn.XLOOKUP(Tabla15[[#This Row],[cedula]],Tabla8[Numero Documento],Tabla8[Lugar Designado])</f>
        <v>OFICINA PROVINCIAL DE LA CULTURA</v>
      </c>
      <c r="H1078" s="53" t="s">
        <v>11</v>
      </c>
      <c r="I1078" s="62"/>
      <c r="J1078" s="53" t="str">
        <f>_xlfn.XLOOKUP(Tabla15[[#This Row],[cargo]],Tabla612[CARGO],Tabla612[CATEGORIA DEL SERVIDOR],"FIJO")</f>
        <v>FIJO</v>
      </c>
      <c r="K1078" s="53" t="str">
        <f>IF(ISTEXT(Tabla15[[#This Row],[CARRERA]]),Tabla15[[#This Row],[CARRERA]],Tabla15[[#This Row],[STATUS]])</f>
        <v>FIJO</v>
      </c>
      <c r="L1078" s="63">
        <v>35000</v>
      </c>
      <c r="M1078" s="66">
        <v>0</v>
      </c>
      <c r="N1078" s="63">
        <v>1064</v>
      </c>
      <c r="O1078" s="63">
        <v>1004.5</v>
      </c>
      <c r="P1078" s="29">
        <f>ROUND(Tabla15[[#This Row],[sbruto]]-Tabla15[[#This Row],[sneto]]-Tabla15[[#This Row],[ISR]]-Tabla15[[#This Row],[SFS]]-Tabla15[[#This Row],[AFP]],2)</f>
        <v>25</v>
      </c>
      <c r="Q1078" s="63">
        <v>32906.5</v>
      </c>
      <c r="R1078" s="53" t="str">
        <f>_xlfn.XLOOKUP(Tabla15[[#This Row],[cedula]],Tabla8[Numero Documento],Tabla8[Gen])</f>
        <v>M</v>
      </c>
      <c r="S1078" s="53" t="str">
        <f>_xlfn.XLOOKUP(Tabla15[[#This Row],[cedula]],Tabla8[Numero Documento],Tabla8[Lugar Designado Codigo])</f>
        <v>01.83.06.00.02.00.01</v>
      </c>
    </row>
    <row r="1079" spans="1:19">
      <c r="A1079" s="53" t="s">
        <v>3049</v>
      </c>
      <c r="B1079" s="53" t="s">
        <v>2261</v>
      </c>
      <c r="C1079" s="53" t="s">
        <v>3084</v>
      </c>
      <c r="D1079" s="53" t="str">
        <f>Tabla15[[#This Row],[cedula]]&amp;Tabla15[[#This Row],[prog]]&amp;LEFT(Tabla15[[#This Row],[tipo]],3)</f>
        <v>0470010918601FIJ</v>
      </c>
      <c r="E1079" s="53" t="s">
        <v>1127</v>
      </c>
      <c r="F1079" s="53" t="s">
        <v>196</v>
      </c>
      <c r="G1079" s="53" t="str">
        <f>_xlfn.XLOOKUP(Tabla15[[#This Row],[cedula]],Tabla8[Numero Documento],Tabla8[Lugar Designado])</f>
        <v>OFICINA PROVINCIAL DE LA CULTURA</v>
      </c>
      <c r="H1079" s="53" t="s">
        <v>11</v>
      </c>
      <c r="I1079" s="62"/>
      <c r="J1079" s="53" t="str">
        <f>_xlfn.XLOOKUP(Tabla15[[#This Row],[cargo]],Tabla612[CARGO],Tabla612[CATEGORIA DEL SERVIDOR],"FIJO")</f>
        <v>FIJO</v>
      </c>
      <c r="K1079" s="53" t="str">
        <f>IF(ISTEXT(Tabla15[[#This Row],[CARRERA]]),Tabla15[[#This Row],[CARRERA]],Tabla15[[#This Row],[STATUS]])</f>
        <v>FIJO</v>
      </c>
      <c r="L1079" s="63">
        <v>35000</v>
      </c>
      <c r="M1079" s="67">
        <v>0</v>
      </c>
      <c r="N1079" s="63">
        <v>1064</v>
      </c>
      <c r="O1079" s="63">
        <v>1004.5</v>
      </c>
      <c r="P1079" s="29">
        <f>ROUND(Tabla15[[#This Row],[sbruto]]-Tabla15[[#This Row],[sneto]]-Tabla15[[#This Row],[ISR]]-Tabla15[[#This Row],[SFS]]-Tabla15[[#This Row],[AFP]],2)</f>
        <v>25</v>
      </c>
      <c r="Q1079" s="63">
        <v>32906.5</v>
      </c>
      <c r="R1079" s="53" t="str">
        <f>_xlfn.XLOOKUP(Tabla15[[#This Row],[cedula]],Tabla8[Numero Documento],Tabla8[Gen])</f>
        <v>M</v>
      </c>
      <c r="S1079" s="53" t="str">
        <f>_xlfn.XLOOKUP(Tabla15[[#This Row],[cedula]],Tabla8[Numero Documento],Tabla8[Lugar Designado Codigo])</f>
        <v>01.83.06.00.02.00.01</v>
      </c>
    </row>
    <row r="1080" spans="1:19" hidden="1">
      <c r="A1080" s="53" t="s">
        <v>3050</v>
      </c>
      <c r="B1080" s="53" t="s">
        <v>3008</v>
      </c>
      <c r="C1080" s="53" t="s">
        <v>3084</v>
      </c>
      <c r="D1080" s="53" t="str">
        <f>Tabla15[[#This Row],[cedula]]&amp;Tabla15[[#This Row],[prog]]&amp;LEFT(Tabla15[[#This Row],[tipo]],3)</f>
        <v>0011382125001PER</v>
      </c>
      <c r="E1080" s="53" t="s">
        <v>1663</v>
      </c>
      <c r="F1080" s="53" t="s">
        <v>1060</v>
      </c>
      <c r="G1080" s="53" t="str">
        <f>_xlfn.XLOOKUP(Tabla15[[#This Row],[cedula]],Tabla8[Numero Documento],Tabla8[Lugar Designado])</f>
        <v>MINISTERIO DE CULTURA</v>
      </c>
      <c r="H1080" s="53" t="s">
        <v>3045</v>
      </c>
      <c r="I1080" s="62"/>
      <c r="J1080" s="53" t="str">
        <f>_xlfn.XLOOKUP(Tabla15[[#This Row],[cargo]],Tabla612[CARGO],Tabla612[CATEGORIA DEL SERVIDOR],"FIJO")</f>
        <v>FIJO</v>
      </c>
      <c r="K1080" s="53" t="str">
        <f>IF(ISTEXT(Tabla15[[#This Row],[CARRERA]]),Tabla15[[#This Row],[CARRERA]],Tabla15[[#This Row],[STATUS]])</f>
        <v>FIJO</v>
      </c>
      <c r="L1080" s="29">
        <v>100000</v>
      </c>
      <c r="M1080" s="29">
        <v>13582.87</v>
      </c>
      <c r="N1080" s="55">
        <v>0</v>
      </c>
      <c r="O1080" s="55">
        <v>0</v>
      </c>
      <c r="P1080" s="29">
        <f>ROUND(Tabla15[[#This Row],[sbruto]]-Tabla15[[#This Row],[sneto]]-Tabla15[[#This Row],[ISR]]-Tabla15[[#This Row],[SFS]]-Tabla15[[#This Row],[AFP]],2)</f>
        <v>0</v>
      </c>
      <c r="Q1080" s="29">
        <v>86417.13</v>
      </c>
      <c r="R1080" s="53" t="str">
        <f>_xlfn.XLOOKUP(Tabla15[[#This Row],[cedula]],Tabla8[Numero Documento],Tabla8[Gen])</f>
        <v>M</v>
      </c>
      <c r="S1080" s="53" t="str">
        <f>_xlfn.XLOOKUP(Tabla15[[#This Row],[cedula]],Tabla8[Numero Documento],Tabla8[Lugar Designado Codigo])</f>
        <v>01.83</v>
      </c>
    </row>
    <row r="1081" spans="1:19" hidden="1">
      <c r="A1081" s="53" t="s">
        <v>3050</v>
      </c>
      <c r="B1081" s="53" t="s">
        <v>2962</v>
      </c>
      <c r="C1081" s="53" t="s">
        <v>3084</v>
      </c>
      <c r="D1081" s="53" t="str">
        <f>Tabla15[[#This Row],[cedula]]&amp;Tabla15[[#This Row],[prog]]&amp;LEFT(Tabla15[[#This Row],[tipo]],3)</f>
        <v>0011146677701PER</v>
      </c>
      <c r="E1081" s="53" t="s">
        <v>1646</v>
      </c>
      <c r="F1081" s="53" t="s">
        <v>3824</v>
      </c>
      <c r="G1081" s="53" t="str">
        <f>_xlfn.XLOOKUP(Tabla15[[#This Row],[cedula]],Tabla8[Numero Documento],Tabla8[Lugar Designado])</f>
        <v>MINISTERIO DE CULTURA</v>
      </c>
      <c r="H1081" s="53" t="s">
        <v>3045</v>
      </c>
      <c r="I1081" s="62"/>
      <c r="J1081" s="53" t="str">
        <f>_xlfn.XLOOKUP(Tabla15[[#This Row],[cargo]],Tabla612[CARGO],Tabla612[CATEGORIA DEL SERVIDOR],"FIJO")</f>
        <v>FIJO</v>
      </c>
      <c r="K1081" s="53" t="str">
        <f>IF(ISTEXT(Tabla15[[#This Row],[CARRERA]]),Tabla15[[#This Row],[CARRERA]],Tabla15[[#This Row],[STATUS]])</f>
        <v>FIJO</v>
      </c>
      <c r="L1081" s="29">
        <v>90000</v>
      </c>
      <c r="M1081" s="29">
        <v>11082.87</v>
      </c>
      <c r="N1081" s="55">
        <v>0</v>
      </c>
      <c r="O1081" s="55">
        <v>0</v>
      </c>
      <c r="P1081" s="29">
        <f>ROUND(Tabla15[[#This Row],[sbruto]]-Tabla15[[#This Row],[sneto]]-Tabla15[[#This Row],[ISR]]-Tabla15[[#This Row],[SFS]]-Tabla15[[#This Row],[AFP]],2)</f>
        <v>0</v>
      </c>
      <c r="Q1081" s="29">
        <v>78917.13</v>
      </c>
      <c r="R1081" s="53" t="str">
        <f>_xlfn.XLOOKUP(Tabla15[[#This Row],[cedula]],Tabla8[Numero Documento],Tabla8[Gen])</f>
        <v>M</v>
      </c>
      <c r="S1081" s="53" t="str">
        <f>_xlfn.XLOOKUP(Tabla15[[#This Row],[cedula]],Tabla8[Numero Documento],Tabla8[Lugar Designado Codigo])</f>
        <v>01.83</v>
      </c>
    </row>
    <row r="1082" spans="1:19" hidden="1">
      <c r="A1082" s="53" t="s">
        <v>3050</v>
      </c>
      <c r="B1082" s="53" t="s">
        <v>2955</v>
      </c>
      <c r="C1082" s="53" t="s">
        <v>3084</v>
      </c>
      <c r="D1082" s="53" t="str">
        <f>Tabla15[[#This Row],[cedula]]&amp;Tabla15[[#This Row],[prog]]&amp;LEFT(Tabla15[[#This Row],[tipo]],3)</f>
        <v>0011702710201PER</v>
      </c>
      <c r="E1082" s="53" t="s">
        <v>3245</v>
      </c>
      <c r="F1082" s="53" t="s">
        <v>1060</v>
      </c>
      <c r="G1082" s="53" t="str">
        <f>_xlfn.XLOOKUP(Tabla15[[#This Row],[cedula]],Tabla8[Numero Documento],Tabla8[Lugar Designado])</f>
        <v>MINISTERIO DE CULTURA</v>
      </c>
      <c r="H1082" s="53" t="s">
        <v>3045</v>
      </c>
      <c r="I1082" s="62"/>
      <c r="J1082" s="53" t="str">
        <f>_xlfn.XLOOKUP(Tabla15[[#This Row],[cargo]],Tabla612[CARGO],Tabla612[CATEGORIA DEL SERVIDOR],"FIJO")</f>
        <v>FIJO</v>
      </c>
      <c r="K1082" s="53" t="str">
        <f>IF(ISTEXT(Tabla15[[#This Row],[CARRERA]]),Tabla15[[#This Row],[CARRERA]],Tabla15[[#This Row],[STATUS]])</f>
        <v>FIJO</v>
      </c>
      <c r="L1082" s="63">
        <v>50000</v>
      </c>
      <c r="M1082" s="63">
        <v>2297.25</v>
      </c>
      <c r="N1082" s="66">
        <v>0</v>
      </c>
      <c r="O1082" s="66">
        <v>0</v>
      </c>
      <c r="P1082" s="29">
        <f>ROUND(Tabla15[[#This Row],[sbruto]]-Tabla15[[#This Row],[sneto]]-Tabla15[[#This Row],[ISR]]-Tabla15[[#This Row],[SFS]]-Tabla15[[#This Row],[AFP]],2)</f>
        <v>0</v>
      </c>
      <c r="Q1082" s="63">
        <v>47702.75</v>
      </c>
      <c r="R1082" s="53" t="str">
        <f>_xlfn.XLOOKUP(Tabla15[[#This Row],[cedula]],Tabla8[Numero Documento],Tabla8[Gen])</f>
        <v>F</v>
      </c>
      <c r="S1082" s="53" t="str">
        <f>_xlfn.XLOOKUP(Tabla15[[#This Row],[cedula]],Tabla8[Numero Documento],Tabla8[Lugar Designado Codigo])</f>
        <v>01.83</v>
      </c>
    </row>
    <row r="1083" spans="1:19" hidden="1">
      <c r="A1083" s="53" t="s">
        <v>3050</v>
      </c>
      <c r="B1083" s="53" t="s">
        <v>2994</v>
      </c>
      <c r="C1083" s="53" t="s">
        <v>3084</v>
      </c>
      <c r="D1083" s="53" t="str">
        <f>Tabla15[[#This Row],[cedula]]&amp;Tabla15[[#This Row],[prog]]&amp;LEFT(Tabla15[[#This Row],[tipo]],3)</f>
        <v>0011180810101PER</v>
      </c>
      <c r="E1083" s="53" t="s">
        <v>1660</v>
      </c>
      <c r="F1083" s="53" t="s">
        <v>1060</v>
      </c>
      <c r="G1083" s="53" t="str">
        <f>_xlfn.XLOOKUP(Tabla15[[#This Row],[cedula]],Tabla8[Numero Documento],Tabla8[Lugar Designado])</f>
        <v>MINISTERIO DE CULTURA</v>
      </c>
      <c r="H1083" s="53" t="s">
        <v>3045</v>
      </c>
      <c r="I1083" s="62"/>
      <c r="J1083" s="53" t="str">
        <f>_xlfn.XLOOKUP(Tabla15[[#This Row],[cargo]],Tabla612[CARGO],Tabla612[CATEGORIA DEL SERVIDOR],"FIJO")</f>
        <v>FIJO</v>
      </c>
      <c r="K1083" s="53" t="str">
        <f>IF(ISTEXT(Tabla15[[#This Row],[CARRERA]]),Tabla15[[#This Row],[CARRERA]],Tabla15[[#This Row],[STATUS]])</f>
        <v>FIJO</v>
      </c>
      <c r="L1083" s="63">
        <v>50000</v>
      </c>
      <c r="M1083" s="63">
        <v>2297.25</v>
      </c>
      <c r="N1083" s="66">
        <v>0</v>
      </c>
      <c r="O1083" s="66">
        <v>0</v>
      </c>
      <c r="P1083" s="29">
        <f>ROUND(Tabla15[[#This Row],[sbruto]]-Tabla15[[#This Row],[sneto]]-Tabla15[[#This Row],[ISR]]-Tabla15[[#This Row],[SFS]]-Tabla15[[#This Row],[AFP]],2)</f>
        <v>0</v>
      </c>
      <c r="Q1083" s="63">
        <v>47702.75</v>
      </c>
      <c r="R1083" s="53" t="str">
        <f>_xlfn.XLOOKUP(Tabla15[[#This Row],[cedula]],Tabla8[Numero Documento],Tabla8[Gen])</f>
        <v>F</v>
      </c>
      <c r="S1083" s="53" t="str">
        <f>_xlfn.XLOOKUP(Tabla15[[#This Row],[cedula]],Tabla8[Numero Documento],Tabla8[Lugar Designado Codigo])</f>
        <v>01.83</v>
      </c>
    </row>
    <row r="1084" spans="1:19" hidden="1">
      <c r="A1084" s="53" t="s">
        <v>3050</v>
      </c>
      <c r="B1084" s="53" t="s">
        <v>2937</v>
      </c>
      <c r="C1084" s="53" t="s">
        <v>3084</v>
      </c>
      <c r="D1084" s="53" t="str">
        <f>Tabla15[[#This Row],[cedula]]&amp;Tabla15[[#This Row],[prog]]&amp;LEFT(Tabla15[[#This Row],[tipo]],3)</f>
        <v>0011889626501PER</v>
      </c>
      <c r="E1084" s="53" t="s">
        <v>3243</v>
      </c>
      <c r="F1084" s="53" t="s">
        <v>1060</v>
      </c>
      <c r="G1084" s="53" t="str">
        <f>_xlfn.XLOOKUP(Tabla15[[#This Row],[cedula]],Tabla8[Numero Documento],Tabla8[Lugar Designado])</f>
        <v>MINISTERIO DE CULTURA</v>
      </c>
      <c r="H1084" s="53" t="s">
        <v>3045</v>
      </c>
      <c r="I1084" s="62"/>
      <c r="J1084" s="53" t="str">
        <f>_xlfn.XLOOKUP(Tabla15[[#This Row],[cargo]],Tabla612[CARGO],Tabla612[CATEGORIA DEL SERVIDOR],"FIJO")</f>
        <v>FIJO</v>
      </c>
      <c r="K1084" s="53" t="str">
        <f>IF(ISTEXT(Tabla15[[#This Row],[CARRERA]]),Tabla15[[#This Row],[CARRERA]],Tabla15[[#This Row],[STATUS]])</f>
        <v>FIJO</v>
      </c>
      <c r="L1084" s="63">
        <v>45000</v>
      </c>
      <c r="M1084" s="63">
        <v>1547.25</v>
      </c>
      <c r="N1084" s="66">
        <v>0</v>
      </c>
      <c r="O1084" s="66">
        <v>0</v>
      </c>
      <c r="P1084" s="29">
        <f>ROUND(Tabla15[[#This Row],[sbruto]]-Tabla15[[#This Row],[sneto]]-Tabla15[[#This Row],[ISR]]-Tabla15[[#This Row],[SFS]]-Tabla15[[#This Row],[AFP]],2)</f>
        <v>0</v>
      </c>
      <c r="Q1084" s="63">
        <v>43452.75</v>
      </c>
      <c r="R1084" s="53" t="str">
        <f>_xlfn.XLOOKUP(Tabla15[[#This Row],[cedula]],Tabla8[Numero Documento],Tabla8[Gen])</f>
        <v>M</v>
      </c>
      <c r="S1084" s="53" t="str">
        <f>_xlfn.XLOOKUP(Tabla15[[#This Row],[cedula]],Tabla8[Numero Documento],Tabla8[Lugar Designado Codigo])</f>
        <v>01.83</v>
      </c>
    </row>
    <row r="1085" spans="1:19" hidden="1">
      <c r="A1085" s="53" t="s">
        <v>3050</v>
      </c>
      <c r="B1085" s="53" t="s">
        <v>3010</v>
      </c>
      <c r="C1085" s="53" t="s">
        <v>3084</v>
      </c>
      <c r="D1085" s="53" t="str">
        <f>Tabla15[[#This Row],[cedula]]&amp;Tabla15[[#This Row],[prog]]&amp;LEFT(Tabla15[[#This Row],[tipo]],3)</f>
        <v>0011202637201PER</v>
      </c>
      <c r="E1085" s="53" t="s">
        <v>1113</v>
      </c>
      <c r="F1085" s="53" t="s">
        <v>1060</v>
      </c>
      <c r="G1085" s="53" t="str">
        <f>_xlfn.XLOOKUP(Tabla15[[#This Row],[cedula]],Tabla8[Numero Documento],Tabla8[Lugar Designado])</f>
        <v>MINISTERIO DE CULTURA</v>
      </c>
      <c r="H1085" s="53" t="s">
        <v>3045</v>
      </c>
      <c r="I1085" s="62"/>
      <c r="J1085" s="53" t="str">
        <f>_xlfn.XLOOKUP(Tabla15[[#This Row],[cargo]],Tabla612[CARGO],Tabla612[CATEGORIA DEL SERVIDOR],"FIJO")</f>
        <v>FIJO</v>
      </c>
      <c r="K1085" s="53" t="str">
        <f>IF(ISTEXT(Tabla15[[#This Row],[CARRERA]]),Tabla15[[#This Row],[CARRERA]],Tabla15[[#This Row],[STATUS]])</f>
        <v>FIJO</v>
      </c>
      <c r="L1085" s="63">
        <v>32000</v>
      </c>
      <c r="M1085" s="66">
        <v>0</v>
      </c>
      <c r="N1085" s="66">
        <v>0</v>
      </c>
      <c r="O1085" s="66">
        <v>0</v>
      </c>
      <c r="P1085" s="29">
        <f>ROUND(Tabla15[[#This Row],[sbruto]]-Tabla15[[#This Row],[sneto]]-Tabla15[[#This Row],[ISR]]-Tabla15[[#This Row],[SFS]]-Tabla15[[#This Row],[AFP]],2)</f>
        <v>0</v>
      </c>
      <c r="Q1085" s="63">
        <v>32000</v>
      </c>
      <c r="R1085" s="53" t="str">
        <f>_xlfn.XLOOKUP(Tabla15[[#This Row],[cedula]],Tabla8[Numero Documento],Tabla8[Gen])</f>
        <v>M</v>
      </c>
      <c r="S1085" s="53" t="str">
        <f>_xlfn.XLOOKUP(Tabla15[[#This Row],[cedula]],Tabla8[Numero Documento],Tabla8[Lugar Designado Codigo])</f>
        <v>01.83</v>
      </c>
    </row>
    <row r="1086" spans="1:19" hidden="1">
      <c r="A1086" s="53" t="s">
        <v>3050</v>
      </c>
      <c r="B1086" s="53" t="s">
        <v>2912</v>
      </c>
      <c r="C1086" s="53" t="s">
        <v>3084</v>
      </c>
      <c r="D1086" s="53" t="str">
        <f>Tabla15[[#This Row],[cedula]]&amp;Tabla15[[#This Row],[prog]]&amp;LEFT(Tabla15[[#This Row],[tipo]],3)</f>
        <v>0011666000201PER</v>
      </c>
      <c r="E1086" s="53" t="s">
        <v>1108</v>
      </c>
      <c r="F1086" s="53" t="s">
        <v>1060</v>
      </c>
      <c r="G1086" s="53" t="str">
        <f>_xlfn.XLOOKUP(Tabla15[[#This Row],[cedula]],Tabla8[Numero Documento],Tabla8[Lugar Designado])</f>
        <v>MINISTERIO DE CULTURA</v>
      </c>
      <c r="H1086" s="53" t="s">
        <v>3045</v>
      </c>
      <c r="I1086" s="62"/>
      <c r="J1086" s="53" t="str">
        <f>_xlfn.XLOOKUP(Tabla15[[#This Row],[cargo]],Tabla612[CARGO],Tabla612[CATEGORIA DEL SERVIDOR],"FIJO")</f>
        <v>FIJO</v>
      </c>
      <c r="K1086" s="53" t="str">
        <f>IF(ISTEXT(Tabla15[[#This Row],[CARRERA]]),Tabla15[[#This Row],[CARRERA]],Tabla15[[#This Row],[STATUS]])</f>
        <v>FIJO</v>
      </c>
      <c r="L1086" s="63">
        <v>30000</v>
      </c>
      <c r="M1086" s="66">
        <v>0</v>
      </c>
      <c r="N1086" s="66">
        <v>0</v>
      </c>
      <c r="O1086" s="66">
        <v>0</v>
      </c>
      <c r="P1086" s="29">
        <f>ROUND(Tabla15[[#This Row],[sbruto]]-Tabla15[[#This Row],[sneto]]-Tabla15[[#This Row],[ISR]]-Tabla15[[#This Row],[SFS]]-Tabla15[[#This Row],[AFP]],2)</f>
        <v>0</v>
      </c>
      <c r="Q1086" s="63">
        <v>30000</v>
      </c>
      <c r="R1086" s="53" t="str">
        <f>_xlfn.XLOOKUP(Tabla15[[#This Row],[cedula]],Tabla8[Numero Documento],Tabla8[Gen])</f>
        <v>M</v>
      </c>
      <c r="S1086" s="53" t="str">
        <f>_xlfn.XLOOKUP(Tabla15[[#This Row],[cedula]],Tabla8[Numero Documento],Tabla8[Lugar Designado Codigo])</f>
        <v>01.83</v>
      </c>
    </row>
    <row r="1087" spans="1:19" hidden="1">
      <c r="A1087" s="53" t="s">
        <v>3050</v>
      </c>
      <c r="B1087" s="53" t="s">
        <v>3060</v>
      </c>
      <c r="C1087" s="53" t="s">
        <v>3084</v>
      </c>
      <c r="D1087" s="53" t="str">
        <f>Tabla15[[#This Row],[cedula]]&amp;Tabla15[[#This Row],[prog]]&amp;LEFT(Tabla15[[#This Row],[tipo]],3)</f>
        <v>0011790788101PER</v>
      </c>
      <c r="E1087" s="53" t="s">
        <v>3244</v>
      </c>
      <c r="F1087" s="53" t="s">
        <v>1060</v>
      </c>
      <c r="G1087" s="53" t="str">
        <f>_xlfn.XLOOKUP(Tabla15[[#This Row],[cedula]],Tabla8[Numero Documento],Tabla8[Lugar Designado])</f>
        <v>MINISTERIO DE CULTURA</v>
      </c>
      <c r="H1087" s="53" t="s">
        <v>3045</v>
      </c>
      <c r="I1087" s="62"/>
      <c r="J1087" s="53" t="str">
        <f>_xlfn.XLOOKUP(Tabla15[[#This Row],[cargo]],Tabla612[CARGO],Tabla612[CATEGORIA DEL SERVIDOR],"FIJO")</f>
        <v>FIJO</v>
      </c>
      <c r="K1087" s="53" t="str">
        <f>IF(ISTEXT(Tabla15[[#This Row],[CARRERA]]),Tabla15[[#This Row],[CARRERA]],Tabla15[[#This Row],[STATUS]])</f>
        <v>FIJO</v>
      </c>
      <c r="L1087" s="63">
        <v>30000</v>
      </c>
      <c r="M1087" s="66">
        <v>0</v>
      </c>
      <c r="N1087" s="66">
        <v>0</v>
      </c>
      <c r="O1087" s="66">
        <v>0</v>
      </c>
      <c r="P1087" s="29">
        <f>ROUND(Tabla15[[#This Row],[sbruto]]-Tabla15[[#This Row],[sneto]]-Tabla15[[#This Row],[ISR]]-Tabla15[[#This Row],[SFS]]-Tabla15[[#This Row],[AFP]],2)</f>
        <v>0</v>
      </c>
      <c r="Q1087" s="63">
        <v>30000</v>
      </c>
      <c r="R1087" s="53" t="str">
        <f>_xlfn.XLOOKUP(Tabla15[[#This Row],[cedula]],Tabla8[Numero Documento],Tabla8[Gen])</f>
        <v>M</v>
      </c>
      <c r="S1087" s="53" t="str">
        <f>_xlfn.XLOOKUP(Tabla15[[#This Row],[cedula]],Tabla8[Numero Documento],Tabla8[Lugar Designado Codigo])</f>
        <v>01.83</v>
      </c>
    </row>
    <row r="1088" spans="1:19" hidden="1">
      <c r="A1088" s="53" t="s">
        <v>3050</v>
      </c>
      <c r="B1088" s="53" t="s">
        <v>2967</v>
      </c>
      <c r="C1088" s="53" t="s">
        <v>3084</v>
      </c>
      <c r="D1088" s="53" t="str">
        <f>Tabla15[[#This Row],[cedula]]&amp;Tabla15[[#This Row],[prog]]&amp;LEFT(Tabla15[[#This Row],[tipo]],3)</f>
        <v>0011166182301PER</v>
      </c>
      <c r="E1088" s="53" t="s">
        <v>1647</v>
      </c>
      <c r="F1088" s="53" t="s">
        <v>1060</v>
      </c>
      <c r="G1088" s="53" t="str">
        <f>_xlfn.XLOOKUP(Tabla15[[#This Row],[cedula]],Tabla8[Numero Documento],Tabla8[Lugar Designado])</f>
        <v>MINISTERIO DE CULTURA</v>
      </c>
      <c r="H1088" s="53" t="s">
        <v>3045</v>
      </c>
      <c r="I1088" s="62"/>
      <c r="J1088" s="53" t="str">
        <f>_xlfn.XLOOKUP(Tabla15[[#This Row],[cargo]],Tabla612[CARGO],Tabla612[CATEGORIA DEL SERVIDOR],"FIJO")</f>
        <v>FIJO</v>
      </c>
      <c r="K1088" s="53" t="str">
        <f>IF(ISTEXT(Tabla15[[#This Row],[CARRERA]]),Tabla15[[#This Row],[CARRERA]],Tabla15[[#This Row],[STATUS]])</f>
        <v>FIJO</v>
      </c>
      <c r="L1088" s="63">
        <v>30000</v>
      </c>
      <c r="M1088" s="66">
        <v>0</v>
      </c>
      <c r="N1088" s="66">
        <v>0</v>
      </c>
      <c r="O1088" s="66">
        <v>0</v>
      </c>
      <c r="P1088" s="29">
        <f>ROUND(Tabla15[[#This Row],[sbruto]]-Tabla15[[#This Row],[sneto]]-Tabla15[[#This Row],[ISR]]-Tabla15[[#This Row],[SFS]]-Tabla15[[#This Row],[AFP]],2)</f>
        <v>0</v>
      </c>
      <c r="Q1088" s="63">
        <v>30000</v>
      </c>
      <c r="R1088" s="53" t="str">
        <f>_xlfn.XLOOKUP(Tabla15[[#This Row],[cedula]],Tabla8[Numero Documento],Tabla8[Gen])</f>
        <v>M</v>
      </c>
      <c r="S1088" s="53" t="str">
        <f>_xlfn.XLOOKUP(Tabla15[[#This Row],[cedula]],Tabla8[Numero Documento],Tabla8[Lugar Designado Codigo])</f>
        <v>01.83</v>
      </c>
    </row>
    <row r="1089" spans="1:19" hidden="1">
      <c r="A1089" s="53" t="s">
        <v>3050</v>
      </c>
      <c r="B1089" s="53" t="s">
        <v>2983</v>
      </c>
      <c r="C1089" s="53" t="s">
        <v>3084</v>
      </c>
      <c r="D1089" s="53" t="str">
        <f>Tabla15[[#This Row],[cedula]]&amp;Tabla15[[#This Row],[prog]]&amp;LEFT(Tabla15[[#This Row],[tipo]],3)</f>
        <v>4022636818701PER</v>
      </c>
      <c r="E1089" s="53" t="s">
        <v>2008</v>
      </c>
      <c r="F1089" s="53" t="s">
        <v>1060</v>
      </c>
      <c r="G1089" s="53" t="str">
        <f>_xlfn.XLOOKUP(Tabla15[[#This Row],[cedula]],Tabla8[Numero Documento],Tabla8[Lugar Designado])</f>
        <v>MINISTERIO DE CULTURA</v>
      </c>
      <c r="H1089" s="53" t="s">
        <v>3045</v>
      </c>
      <c r="I1089" s="62"/>
      <c r="J1089" s="53" t="str">
        <f>_xlfn.XLOOKUP(Tabla15[[#This Row],[cargo]],Tabla612[CARGO],Tabla612[CATEGORIA DEL SERVIDOR],"FIJO")</f>
        <v>FIJO</v>
      </c>
      <c r="K1089" s="53" t="str">
        <f>IF(ISTEXT(Tabla15[[#This Row],[CARRERA]]),Tabla15[[#This Row],[CARRERA]],Tabla15[[#This Row],[STATUS]])</f>
        <v>FIJO</v>
      </c>
      <c r="L1089" s="63">
        <v>30000</v>
      </c>
      <c r="M1089" s="66">
        <v>0</v>
      </c>
      <c r="N1089" s="66">
        <v>0</v>
      </c>
      <c r="O1089" s="66">
        <v>0</v>
      </c>
      <c r="P1089" s="29">
        <f>ROUND(Tabla15[[#This Row],[sbruto]]-Tabla15[[#This Row],[sneto]]-Tabla15[[#This Row],[ISR]]-Tabla15[[#This Row],[SFS]]-Tabla15[[#This Row],[AFP]],2)</f>
        <v>0</v>
      </c>
      <c r="Q1089" s="63">
        <v>30000</v>
      </c>
      <c r="R1089" s="53" t="str">
        <f>_xlfn.XLOOKUP(Tabla15[[#This Row],[cedula]],Tabla8[Numero Documento],Tabla8[Gen])</f>
        <v>M</v>
      </c>
      <c r="S1089" s="53" t="str">
        <f>_xlfn.XLOOKUP(Tabla15[[#This Row],[cedula]],Tabla8[Numero Documento],Tabla8[Lugar Designado Codigo])</f>
        <v>01.83</v>
      </c>
    </row>
    <row r="1090" spans="1:19" hidden="1">
      <c r="A1090" s="53" t="s">
        <v>3050</v>
      </c>
      <c r="B1090" s="53" t="s">
        <v>3826</v>
      </c>
      <c r="C1090" s="53" t="s">
        <v>3084</v>
      </c>
      <c r="D1090" s="53" t="str">
        <f>Tabla15[[#This Row],[cedula]]&amp;Tabla15[[#This Row],[prog]]&amp;LEFT(Tabla15[[#This Row],[tipo]],3)</f>
        <v>4022335965001PER</v>
      </c>
      <c r="E1090" s="53" t="s">
        <v>3825</v>
      </c>
      <c r="F1090" s="53" t="s">
        <v>1060</v>
      </c>
      <c r="G1090" s="53" t="str">
        <f>_xlfn.XLOOKUP(Tabla15[[#This Row],[cedula]],Tabla8[Numero Documento],Tabla8[Lugar Designado])</f>
        <v>MINISTERIO DE CULTURA</v>
      </c>
      <c r="H1090" s="53" t="s">
        <v>3045</v>
      </c>
      <c r="I1090" s="62"/>
      <c r="J1090" s="53" t="str">
        <f>_xlfn.XLOOKUP(Tabla15[[#This Row],[cargo]],Tabla612[CARGO],Tabla612[CATEGORIA DEL SERVIDOR],"FIJO")</f>
        <v>FIJO</v>
      </c>
      <c r="K1090" s="53" t="str">
        <f>IF(ISTEXT(Tabla15[[#This Row],[CARRERA]]),Tabla15[[#This Row],[CARRERA]],Tabla15[[#This Row],[STATUS]])</f>
        <v>FIJO</v>
      </c>
      <c r="L1090" s="63">
        <v>30000</v>
      </c>
      <c r="M1090" s="67">
        <v>0</v>
      </c>
      <c r="N1090" s="66">
        <v>0</v>
      </c>
      <c r="O1090" s="66">
        <v>0</v>
      </c>
      <c r="P1090" s="29">
        <f>ROUND(Tabla15[[#This Row],[sbruto]]-Tabla15[[#This Row],[sneto]]-Tabla15[[#This Row],[ISR]]-Tabla15[[#This Row],[SFS]]-Tabla15[[#This Row],[AFP]],2)</f>
        <v>0</v>
      </c>
      <c r="Q1090" s="63">
        <v>30000</v>
      </c>
      <c r="R1090" s="53" t="str">
        <f>_xlfn.XLOOKUP(Tabla15[[#This Row],[cedula]],Tabla8[Numero Documento],Tabla8[Gen])</f>
        <v>M</v>
      </c>
      <c r="S1090" s="53" t="str">
        <f>_xlfn.XLOOKUP(Tabla15[[#This Row],[cedula]],Tabla8[Numero Documento],Tabla8[Lugar Designado Codigo])</f>
        <v>01.83</v>
      </c>
    </row>
    <row r="1091" spans="1:19" hidden="1">
      <c r="A1091" s="53" t="s">
        <v>3050</v>
      </c>
      <c r="B1091" s="53" t="s">
        <v>2929</v>
      </c>
      <c r="C1091" s="53" t="s">
        <v>3084</v>
      </c>
      <c r="D1091" s="53" t="str">
        <f>Tabla15[[#This Row],[cedula]]&amp;Tabla15[[#This Row],[prog]]&amp;LEFT(Tabla15[[#This Row],[tipo]],3)</f>
        <v>2250014672901PER</v>
      </c>
      <c r="E1091" s="53" t="s">
        <v>1808</v>
      </c>
      <c r="F1091" s="53" t="s">
        <v>1060</v>
      </c>
      <c r="G1091" s="53" t="str">
        <f>_xlfn.XLOOKUP(Tabla15[[#This Row],[cedula]],Tabla8[Numero Documento],Tabla8[Lugar Designado])</f>
        <v>MINISTERIO DE CULTURA</v>
      </c>
      <c r="H1091" s="53" t="s">
        <v>3045</v>
      </c>
      <c r="I1091" s="62"/>
      <c r="J1091" s="53" t="str">
        <f>_xlfn.XLOOKUP(Tabla15[[#This Row],[cargo]],Tabla612[CARGO],Tabla612[CATEGORIA DEL SERVIDOR],"FIJO")</f>
        <v>FIJO</v>
      </c>
      <c r="K1091" s="53" t="str">
        <f>IF(ISTEXT(Tabla15[[#This Row],[CARRERA]]),Tabla15[[#This Row],[CARRERA]],Tabla15[[#This Row],[STATUS]])</f>
        <v>FIJO</v>
      </c>
      <c r="L1091" s="63">
        <v>25000</v>
      </c>
      <c r="M1091" s="67">
        <v>0</v>
      </c>
      <c r="N1091" s="66">
        <v>0</v>
      </c>
      <c r="O1091" s="66">
        <v>0</v>
      </c>
      <c r="P1091" s="29">
        <f>ROUND(Tabla15[[#This Row],[sbruto]]-Tabla15[[#This Row],[sneto]]-Tabla15[[#This Row],[ISR]]-Tabla15[[#This Row],[SFS]]-Tabla15[[#This Row],[AFP]],2)</f>
        <v>0</v>
      </c>
      <c r="Q1091" s="63">
        <v>25000</v>
      </c>
      <c r="R1091" s="53" t="str">
        <f>_xlfn.XLOOKUP(Tabla15[[#This Row],[cedula]],Tabla8[Numero Documento],Tabla8[Gen])</f>
        <v>M</v>
      </c>
      <c r="S1091" s="53" t="str">
        <f>_xlfn.XLOOKUP(Tabla15[[#This Row],[cedula]],Tabla8[Numero Documento],Tabla8[Lugar Designado Codigo])</f>
        <v>01.83</v>
      </c>
    </row>
    <row r="1092" spans="1:19" hidden="1">
      <c r="A1092" s="53" t="s">
        <v>3050</v>
      </c>
      <c r="B1092" s="53" t="s">
        <v>2954</v>
      </c>
      <c r="C1092" s="53" t="s">
        <v>3084</v>
      </c>
      <c r="D1092" s="53" t="str">
        <f>Tabla15[[#This Row],[cedula]]&amp;Tabla15[[#This Row],[prog]]&amp;LEFT(Tabla15[[#This Row],[tipo]],3)</f>
        <v>4022140439101PER</v>
      </c>
      <c r="E1092" s="53" t="s">
        <v>1820</v>
      </c>
      <c r="F1092" s="53" t="s">
        <v>1060</v>
      </c>
      <c r="G1092" s="53" t="str">
        <f>_xlfn.XLOOKUP(Tabla15[[#This Row],[cedula]],Tabla8[Numero Documento],Tabla8[Lugar Designado])</f>
        <v>MINISTERIO DE CULTURA</v>
      </c>
      <c r="H1092" s="53" t="s">
        <v>3045</v>
      </c>
      <c r="I1092" s="62"/>
      <c r="J1092" s="53" t="str">
        <f>_xlfn.XLOOKUP(Tabla15[[#This Row],[cargo]],Tabla612[CARGO],Tabla612[CATEGORIA DEL SERVIDOR],"FIJO")</f>
        <v>FIJO</v>
      </c>
      <c r="K1092" s="53" t="str">
        <f>IF(ISTEXT(Tabla15[[#This Row],[CARRERA]]),Tabla15[[#This Row],[CARRERA]],Tabla15[[#This Row],[STATUS]])</f>
        <v>FIJO</v>
      </c>
      <c r="L1092" s="63">
        <v>25000</v>
      </c>
      <c r="M1092" s="65">
        <v>0</v>
      </c>
      <c r="N1092" s="66">
        <v>0</v>
      </c>
      <c r="O1092" s="66">
        <v>0</v>
      </c>
      <c r="P1092" s="29">
        <f>ROUND(Tabla15[[#This Row],[sbruto]]-Tabla15[[#This Row],[sneto]]-Tabla15[[#This Row],[ISR]]-Tabla15[[#This Row],[SFS]]-Tabla15[[#This Row],[AFP]],2)</f>
        <v>0</v>
      </c>
      <c r="Q1092" s="63">
        <v>25000</v>
      </c>
      <c r="R1092" s="53" t="str">
        <f>_xlfn.XLOOKUP(Tabla15[[#This Row],[cedula]],Tabla8[Numero Documento],Tabla8[Gen])</f>
        <v>M</v>
      </c>
      <c r="S1092" s="53" t="str">
        <f>_xlfn.XLOOKUP(Tabla15[[#This Row],[cedula]],Tabla8[Numero Documento],Tabla8[Lugar Designado Codigo])</f>
        <v>01.83</v>
      </c>
    </row>
    <row r="1093" spans="1:19" hidden="1">
      <c r="A1093" s="53" t="s">
        <v>3050</v>
      </c>
      <c r="B1093" s="53" t="s">
        <v>3028</v>
      </c>
      <c r="C1093" s="53" t="s">
        <v>3084</v>
      </c>
      <c r="D1093" s="53" t="str">
        <f>Tabla15[[#This Row],[cedula]]&amp;Tabla15[[#This Row],[prog]]&amp;LEFT(Tabla15[[#This Row],[tipo]],3)</f>
        <v>4022604573601PER</v>
      </c>
      <c r="E1093" s="53" t="s">
        <v>1648</v>
      </c>
      <c r="F1093" s="53" t="s">
        <v>1060</v>
      </c>
      <c r="G1093" s="53" t="str">
        <f>_xlfn.XLOOKUP(Tabla15[[#This Row],[cedula]],Tabla8[Numero Documento],Tabla8[Lugar Designado])</f>
        <v>MINISTERIO DE CULTURA</v>
      </c>
      <c r="H1093" s="53" t="s">
        <v>3045</v>
      </c>
      <c r="I1093" s="62"/>
      <c r="J1093" s="53" t="str">
        <f>_xlfn.XLOOKUP(Tabla15[[#This Row],[cargo]],Tabla612[CARGO],Tabla612[CATEGORIA DEL SERVIDOR],"FIJO")</f>
        <v>FIJO</v>
      </c>
      <c r="K1093" s="53" t="str">
        <f>IF(ISTEXT(Tabla15[[#This Row],[CARRERA]]),Tabla15[[#This Row],[CARRERA]],Tabla15[[#This Row],[STATUS]])</f>
        <v>FIJO</v>
      </c>
      <c r="L1093" s="63">
        <v>25000</v>
      </c>
      <c r="M1093" s="66">
        <v>0</v>
      </c>
      <c r="N1093" s="66">
        <v>0</v>
      </c>
      <c r="O1093" s="66">
        <v>0</v>
      </c>
      <c r="P1093" s="29">
        <f>ROUND(Tabla15[[#This Row],[sbruto]]-Tabla15[[#This Row],[sneto]]-Tabla15[[#This Row],[ISR]]-Tabla15[[#This Row],[SFS]]-Tabla15[[#This Row],[AFP]],2)</f>
        <v>0</v>
      </c>
      <c r="Q1093" s="63">
        <v>25000</v>
      </c>
      <c r="R1093" s="53" t="str">
        <f>_xlfn.XLOOKUP(Tabla15[[#This Row],[cedula]],Tabla8[Numero Documento],Tabla8[Gen])</f>
        <v>M</v>
      </c>
      <c r="S1093" s="53" t="str">
        <f>_xlfn.XLOOKUP(Tabla15[[#This Row],[cedula]],Tabla8[Numero Documento],Tabla8[Lugar Designado Codigo])</f>
        <v>01.83</v>
      </c>
    </row>
    <row r="1094" spans="1:19" hidden="1">
      <c r="A1094" s="53" t="s">
        <v>3050</v>
      </c>
      <c r="B1094" s="53" t="s">
        <v>2946</v>
      </c>
      <c r="C1094" s="53" t="s">
        <v>3084</v>
      </c>
      <c r="D1094" s="53" t="str">
        <f>Tabla15[[#This Row],[cedula]]&amp;Tabla15[[#This Row],[prog]]&amp;LEFT(Tabla15[[#This Row],[tipo]],3)</f>
        <v>0011179264401PER</v>
      </c>
      <c r="E1094" s="53" t="s">
        <v>1752</v>
      </c>
      <c r="F1094" s="53" t="s">
        <v>1060</v>
      </c>
      <c r="G1094" s="53" t="str">
        <f>_xlfn.XLOOKUP(Tabla15[[#This Row],[cedula]],Tabla8[Numero Documento],Tabla8[Lugar Designado])</f>
        <v>MINISTERIO DE CULTURA</v>
      </c>
      <c r="H1094" s="53" t="s">
        <v>3045</v>
      </c>
      <c r="I1094" s="62"/>
      <c r="J1094" s="53" t="str">
        <f>_xlfn.XLOOKUP(Tabla15[[#This Row],[cargo]],Tabla612[CARGO],Tabla612[CATEGORIA DEL SERVIDOR],"FIJO")</f>
        <v>FIJO</v>
      </c>
      <c r="K1094" s="53" t="str">
        <f>IF(ISTEXT(Tabla15[[#This Row],[CARRERA]]),Tabla15[[#This Row],[CARRERA]],Tabla15[[#This Row],[STATUS]])</f>
        <v>FIJO</v>
      </c>
      <c r="L1094" s="63">
        <v>20000</v>
      </c>
      <c r="M1094" s="66">
        <v>0</v>
      </c>
      <c r="N1094" s="66">
        <v>0</v>
      </c>
      <c r="O1094" s="66">
        <v>0</v>
      </c>
      <c r="P1094" s="29">
        <f>ROUND(Tabla15[[#This Row],[sbruto]]-Tabla15[[#This Row],[sneto]]-Tabla15[[#This Row],[ISR]]-Tabla15[[#This Row],[SFS]]-Tabla15[[#This Row],[AFP]],2)</f>
        <v>0</v>
      </c>
      <c r="Q1094" s="63">
        <v>20000</v>
      </c>
      <c r="R1094" s="53" t="str">
        <f>_xlfn.XLOOKUP(Tabla15[[#This Row],[cedula]],Tabla8[Numero Documento],Tabla8[Gen])</f>
        <v>M</v>
      </c>
      <c r="S1094" s="53" t="str">
        <f>_xlfn.XLOOKUP(Tabla15[[#This Row],[cedula]],Tabla8[Numero Documento],Tabla8[Lugar Designado Codigo])</f>
        <v>01.83</v>
      </c>
    </row>
    <row r="1095" spans="1:19" hidden="1">
      <c r="A1095" s="53" t="s">
        <v>3050</v>
      </c>
      <c r="B1095" s="53" t="s">
        <v>3063</v>
      </c>
      <c r="C1095" s="53" t="s">
        <v>3084</v>
      </c>
      <c r="D1095" s="53" t="str">
        <f>Tabla15[[#This Row],[cedula]]&amp;Tabla15[[#This Row],[prog]]&amp;LEFT(Tabla15[[#This Row],[tipo]],3)</f>
        <v>0680004516001PER</v>
      </c>
      <c r="E1095" s="53" t="s">
        <v>3076</v>
      </c>
      <c r="F1095" s="53" t="s">
        <v>1060</v>
      </c>
      <c r="G1095" s="53" t="str">
        <f>_xlfn.XLOOKUP(Tabla15[[#This Row],[cedula]],Tabla8[Numero Documento],Tabla8[Lugar Designado])</f>
        <v>MINISTERIO DE CULTURA</v>
      </c>
      <c r="H1095" s="53" t="s">
        <v>3045</v>
      </c>
      <c r="I1095" s="62"/>
      <c r="J1095" s="53" t="str">
        <f>_xlfn.XLOOKUP(Tabla15[[#This Row],[cargo]],Tabla612[CARGO],Tabla612[CATEGORIA DEL SERVIDOR],"FIJO")</f>
        <v>FIJO</v>
      </c>
      <c r="K1095" s="53" t="str">
        <f>IF(ISTEXT(Tabla15[[#This Row],[CARRERA]]),Tabla15[[#This Row],[CARRERA]],Tabla15[[#This Row],[STATUS]])</f>
        <v>FIJO</v>
      </c>
      <c r="L1095" s="63">
        <v>20000</v>
      </c>
      <c r="M1095" s="66">
        <v>0</v>
      </c>
      <c r="N1095" s="66">
        <v>0</v>
      </c>
      <c r="O1095" s="66">
        <v>0</v>
      </c>
      <c r="P1095" s="29">
        <f>ROUND(Tabla15[[#This Row],[sbruto]]-Tabla15[[#This Row],[sneto]]-Tabla15[[#This Row],[ISR]]-Tabla15[[#This Row],[SFS]]-Tabla15[[#This Row],[AFP]],2)</f>
        <v>0</v>
      </c>
      <c r="Q1095" s="63">
        <v>20000</v>
      </c>
      <c r="R1095" s="53" t="str">
        <f>_xlfn.XLOOKUP(Tabla15[[#This Row],[cedula]],Tabla8[Numero Documento],Tabla8[Gen])</f>
        <v>M</v>
      </c>
      <c r="S1095" s="53" t="str">
        <f>_xlfn.XLOOKUP(Tabla15[[#This Row],[cedula]],Tabla8[Numero Documento],Tabla8[Lugar Designado Codigo])</f>
        <v>01.83</v>
      </c>
    </row>
    <row r="1096" spans="1:19" hidden="1">
      <c r="A1096" s="53" t="s">
        <v>3050</v>
      </c>
      <c r="B1096" s="53" t="s">
        <v>2957</v>
      </c>
      <c r="C1096" s="53" t="s">
        <v>3084</v>
      </c>
      <c r="D1096" s="53" t="str">
        <f>Tabla15[[#This Row],[cedula]]&amp;Tabla15[[#This Row],[prog]]&amp;LEFT(Tabla15[[#This Row],[tipo]],3)</f>
        <v>2270003117601PER</v>
      </c>
      <c r="E1096" s="53" t="s">
        <v>1810</v>
      </c>
      <c r="F1096" s="53" t="s">
        <v>1060</v>
      </c>
      <c r="G1096" s="53" t="str">
        <f>_xlfn.XLOOKUP(Tabla15[[#This Row],[cedula]],Tabla8[Numero Documento],Tabla8[Lugar Designado])</f>
        <v>MINISTERIO DE CULTURA</v>
      </c>
      <c r="H1096" s="53" t="s">
        <v>3045</v>
      </c>
      <c r="I1096" s="62"/>
      <c r="J1096" s="53" t="str">
        <f>_xlfn.XLOOKUP(Tabla15[[#This Row],[cargo]],Tabla612[CARGO],Tabla612[CATEGORIA DEL SERVIDOR],"FIJO")</f>
        <v>FIJO</v>
      </c>
      <c r="K1096" s="53" t="str">
        <f>IF(ISTEXT(Tabla15[[#This Row],[CARRERA]]),Tabla15[[#This Row],[CARRERA]],Tabla15[[#This Row],[STATUS]])</f>
        <v>FIJO</v>
      </c>
      <c r="L1096" s="63">
        <v>20000</v>
      </c>
      <c r="M1096" s="66">
        <v>0</v>
      </c>
      <c r="N1096" s="66">
        <v>0</v>
      </c>
      <c r="O1096" s="66">
        <v>0</v>
      </c>
      <c r="P1096" s="29">
        <f>ROUND(Tabla15[[#This Row],[sbruto]]-Tabla15[[#This Row],[sneto]]-Tabla15[[#This Row],[ISR]]-Tabla15[[#This Row],[SFS]]-Tabla15[[#This Row],[AFP]],2)</f>
        <v>0</v>
      </c>
      <c r="Q1096" s="63">
        <v>20000</v>
      </c>
      <c r="R1096" s="53" t="str">
        <f>_xlfn.XLOOKUP(Tabla15[[#This Row],[cedula]],Tabla8[Numero Documento],Tabla8[Gen])</f>
        <v>F</v>
      </c>
      <c r="S1096" s="53" t="str">
        <f>_xlfn.XLOOKUP(Tabla15[[#This Row],[cedula]],Tabla8[Numero Documento],Tabla8[Lugar Designado Codigo])</f>
        <v>01.83</v>
      </c>
    </row>
    <row r="1097" spans="1:19" hidden="1">
      <c r="A1097" s="53" t="s">
        <v>3050</v>
      </c>
      <c r="B1097" s="53" t="s">
        <v>3321</v>
      </c>
      <c r="C1097" s="53" t="s">
        <v>3084</v>
      </c>
      <c r="D1097" s="53" t="str">
        <f>Tabla15[[#This Row],[cedula]]&amp;Tabla15[[#This Row],[prog]]&amp;LEFT(Tabla15[[#This Row],[tipo]],3)</f>
        <v>4021229737401PER</v>
      </c>
      <c r="E1097" s="53" t="s">
        <v>3288</v>
      </c>
      <c r="F1097" s="53" t="s">
        <v>1060</v>
      </c>
      <c r="G1097" s="53" t="str">
        <f>_xlfn.XLOOKUP(Tabla15[[#This Row],[cedula]],Tabla8[Numero Documento],Tabla8[Lugar Designado])</f>
        <v>MINISTERIO DE CULTURA</v>
      </c>
      <c r="H1097" s="53" t="s">
        <v>3045</v>
      </c>
      <c r="I1097" s="62"/>
      <c r="J1097" s="53" t="str">
        <f>_xlfn.XLOOKUP(Tabla15[[#This Row],[cargo]],Tabla612[CARGO],Tabla612[CATEGORIA DEL SERVIDOR],"FIJO")</f>
        <v>FIJO</v>
      </c>
      <c r="K1097" s="53" t="str">
        <f>IF(ISTEXT(Tabla15[[#This Row],[CARRERA]]),Tabla15[[#This Row],[CARRERA]],Tabla15[[#This Row],[STATUS]])</f>
        <v>FIJO</v>
      </c>
      <c r="L1097" s="63">
        <v>20000</v>
      </c>
      <c r="M1097" s="66">
        <v>0</v>
      </c>
      <c r="N1097" s="66">
        <v>0</v>
      </c>
      <c r="O1097" s="66">
        <v>0</v>
      </c>
      <c r="P1097" s="29">
        <f>ROUND(Tabla15[[#This Row],[sbruto]]-Tabla15[[#This Row],[sneto]]-Tabla15[[#This Row],[ISR]]-Tabla15[[#This Row],[SFS]]-Tabla15[[#This Row],[AFP]],2)</f>
        <v>0</v>
      </c>
      <c r="Q1097" s="63">
        <v>20000</v>
      </c>
      <c r="R1097" s="53" t="str">
        <f>_xlfn.XLOOKUP(Tabla15[[#This Row],[cedula]],Tabla8[Numero Documento],Tabla8[Gen])</f>
        <v>M</v>
      </c>
      <c r="S1097" s="53" t="str">
        <f>_xlfn.XLOOKUP(Tabla15[[#This Row],[cedula]],Tabla8[Numero Documento],Tabla8[Lugar Designado Codigo])</f>
        <v>01.83</v>
      </c>
    </row>
    <row r="1098" spans="1:19" hidden="1">
      <c r="A1098" s="53" t="s">
        <v>3050</v>
      </c>
      <c r="B1098" s="53" t="s">
        <v>2964</v>
      </c>
      <c r="C1098" s="53" t="s">
        <v>3084</v>
      </c>
      <c r="D1098" s="53" t="str">
        <f>Tabla15[[#This Row],[cedula]]&amp;Tabla15[[#This Row],[prog]]&amp;LEFT(Tabla15[[#This Row],[tipo]],3)</f>
        <v>0011801017201PER</v>
      </c>
      <c r="E1098" s="53" t="s">
        <v>1761</v>
      </c>
      <c r="F1098" s="53" t="s">
        <v>1060</v>
      </c>
      <c r="G1098" s="53" t="str">
        <f>_xlfn.XLOOKUP(Tabla15[[#This Row],[cedula]],Tabla8[Numero Documento],Tabla8[Lugar Designado])</f>
        <v>MINISTERIO DE CULTURA</v>
      </c>
      <c r="H1098" s="53" t="s">
        <v>3045</v>
      </c>
      <c r="I1098" s="62"/>
      <c r="J1098" s="53" t="str">
        <f>_xlfn.XLOOKUP(Tabla15[[#This Row],[cargo]],Tabla612[CARGO],Tabla612[CATEGORIA DEL SERVIDOR],"FIJO")</f>
        <v>FIJO</v>
      </c>
      <c r="K1098" s="53" t="str">
        <f>IF(ISTEXT(Tabla15[[#This Row],[CARRERA]]),Tabla15[[#This Row],[CARRERA]],Tabla15[[#This Row],[STATUS]])</f>
        <v>FIJO</v>
      </c>
      <c r="L1098" s="63">
        <v>20000</v>
      </c>
      <c r="M1098" s="67">
        <v>0</v>
      </c>
      <c r="N1098" s="66">
        <v>0</v>
      </c>
      <c r="O1098" s="66">
        <v>0</v>
      </c>
      <c r="P1098" s="29">
        <f>ROUND(Tabla15[[#This Row],[sbruto]]-Tabla15[[#This Row],[sneto]]-Tabla15[[#This Row],[ISR]]-Tabla15[[#This Row],[SFS]]-Tabla15[[#This Row],[AFP]],2)</f>
        <v>0</v>
      </c>
      <c r="Q1098" s="63">
        <v>20000</v>
      </c>
      <c r="R1098" s="53" t="str">
        <f>_xlfn.XLOOKUP(Tabla15[[#This Row],[cedula]],Tabla8[Numero Documento],Tabla8[Gen])</f>
        <v>M</v>
      </c>
      <c r="S1098" s="53" t="str">
        <f>_xlfn.XLOOKUP(Tabla15[[#This Row],[cedula]],Tabla8[Numero Documento],Tabla8[Lugar Designado Codigo])</f>
        <v>01.83</v>
      </c>
    </row>
    <row r="1099" spans="1:19" hidden="1">
      <c r="A1099" s="53" t="s">
        <v>3050</v>
      </c>
      <c r="B1099" s="53" t="s">
        <v>2986</v>
      </c>
      <c r="C1099" s="53" t="s">
        <v>3084</v>
      </c>
      <c r="D1099" s="53" t="str">
        <f>Tabla15[[#This Row],[cedula]]&amp;Tabla15[[#This Row],[prog]]&amp;LEFT(Tabla15[[#This Row],[tipo]],3)</f>
        <v>2250010261501PER</v>
      </c>
      <c r="E1099" s="53" t="s">
        <v>1807</v>
      </c>
      <c r="F1099" s="53" t="s">
        <v>1060</v>
      </c>
      <c r="G1099" s="53" t="str">
        <f>_xlfn.XLOOKUP(Tabla15[[#This Row],[cedula]],Tabla8[Numero Documento],Tabla8[Lugar Designado])</f>
        <v>MINISTERIO DE CULTURA</v>
      </c>
      <c r="H1099" s="53" t="s">
        <v>3045</v>
      </c>
      <c r="I1099" s="62"/>
      <c r="J1099" s="53" t="str">
        <f>_xlfn.XLOOKUP(Tabla15[[#This Row],[cargo]],Tabla612[CARGO],Tabla612[CATEGORIA DEL SERVIDOR],"FIJO")</f>
        <v>FIJO</v>
      </c>
      <c r="K1099" s="53" t="str">
        <f>IF(ISTEXT(Tabla15[[#This Row],[CARRERA]]),Tabla15[[#This Row],[CARRERA]],Tabla15[[#This Row],[STATUS]])</f>
        <v>FIJO</v>
      </c>
      <c r="L1099" s="63">
        <v>20000</v>
      </c>
      <c r="M1099" s="65">
        <v>0</v>
      </c>
      <c r="N1099" s="66">
        <v>0</v>
      </c>
      <c r="O1099" s="66">
        <v>0</v>
      </c>
      <c r="P1099" s="29">
        <f>ROUND(Tabla15[[#This Row],[sbruto]]-Tabla15[[#This Row],[sneto]]-Tabla15[[#This Row],[ISR]]-Tabla15[[#This Row],[SFS]]-Tabla15[[#This Row],[AFP]],2)</f>
        <v>0</v>
      </c>
      <c r="Q1099" s="63">
        <v>20000</v>
      </c>
      <c r="R1099" s="53" t="str">
        <f>_xlfn.XLOOKUP(Tabla15[[#This Row],[cedula]],Tabla8[Numero Documento],Tabla8[Gen])</f>
        <v>M</v>
      </c>
      <c r="S1099" s="53" t="str">
        <f>_xlfn.XLOOKUP(Tabla15[[#This Row],[cedula]],Tabla8[Numero Documento],Tabla8[Lugar Designado Codigo])</f>
        <v>01.83</v>
      </c>
    </row>
    <row r="1100" spans="1:19" hidden="1">
      <c r="A1100" s="53" t="s">
        <v>3050</v>
      </c>
      <c r="B1100" s="53" t="s">
        <v>3000</v>
      </c>
      <c r="C1100" s="53" t="s">
        <v>3084</v>
      </c>
      <c r="D1100" s="53" t="str">
        <f>Tabla15[[#This Row],[cedula]]&amp;Tabla15[[#This Row],[prog]]&amp;LEFT(Tabla15[[#This Row],[tipo]],3)</f>
        <v>0080022786001PER</v>
      </c>
      <c r="E1100" s="53" t="s">
        <v>1769</v>
      </c>
      <c r="F1100" s="53" t="s">
        <v>1060</v>
      </c>
      <c r="G1100" s="53" t="str">
        <f>_xlfn.XLOOKUP(Tabla15[[#This Row],[cedula]],Tabla8[Numero Documento],Tabla8[Lugar Designado])</f>
        <v>MINISTERIO DE CULTURA</v>
      </c>
      <c r="H1100" s="53" t="s">
        <v>3045</v>
      </c>
      <c r="I1100" s="62"/>
      <c r="J1100" s="53" t="str">
        <f>_xlfn.XLOOKUP(Tabla15[[#This Row],[cargo]],Tabla612[CARGO],Tabla612[CATEGORIA DEL SERVIDOR],"FIJO")</f>
        <v>FIJO</v>
      </c>
      <c r="K1100" s="53" t="str">
        <f>IF(ISTEXT(Tabla15[[#This Row],[CARRERA]]),Tabla15[[#This Row],[CARRERA]],Tabla15[[#This Row],[STATUS]])</f>
        <v>FIJO</v>
      </c>
      <c r="L1100" s="63">
        <v>20000</v>
      </c>
      <c r="M1100" s="66">
        <v>0</v>
      </c>
      <c r="N1100" s="66">
        <v>0</v>
      </c>
      <c r="O1100" s="66">
        <v>0</v>
      </c>
      <c r="P1100" s="29">
        <f>ROUND(Tabla15[[#This Row],[sbruto]]-Tabla15[[#This Row],[sneto]]-Tabla15[[#This Row],[ISR]]-Tabla15[[#This Row],[SFS]]-Tabla15[[#This Row],[AFP]],2)</f>
        <v>0</v>
      </c>
      <c r="Q1100" s="63">
        <v>20000</v>
      </c>
      <c r="R1100" s="53" t="str">
        <f>_xlfn.XLOOKUP(Tabla15[[#This Row],[cedula]],Tabla8[Numero Documento],Tabla8[Gen])</f>
        <v>M</v>
      </c>
      <c r="S1100" s="53" t="str">
        <f>_xlfn.XLOOKUP(Tabla15[[#This Row],[cedula]],Tabla8[Numero Documento],Tabla8[Lugar Designado Codigo])</f>
        <v>01.83</v>
      </c>
    </row>
    <row r="1101" spans="1:19" hidden="1">
      <c r="A1101" s="53" t="s">
        <v>3050</v>
      </c>
      <c r="B1101" s="53" t="s">
        <v>2973</v>
      </c>
      <c r="C1101" s="53" t="s">
        <v>3084</v>
      </c>
      <c r="D1101" s="53" t="str">
        <f>Tabla15[[#This Row],[cedula]]&amp;Tabla15[[#This Row],[prog]]&amp;LEFT(Tabla15[[#This Row],[tipo]],3)</f>
        <v>4022635465801PER</v>
      </c>
      <c r="E1101" s="53" t="s">
        <v>1941</v>
      </c>
      <c r="F1101" s="53" t="s">
        <v>1060</v>
      </c>
      <c r="G1101" s="53" t="str">
        <f>_xlfn.XLOOKUP(Tabla15[[#This Row],[cedula]],Tabla8[Numero Documento],Tabla8[Lugar Designado])</f>
        <v>MINISTERIO DE CULTURA</v>
      </c>
      <c r="H1101" s="53" t="s">
        <v>3045</v>
      </c>
      <c r="I1101" s="62"/>
      <c r="J1101" s="53" t="str">
        <f>_xlfn.XLOOKUP(Tabla15[[#This Row],[cargo]],Tabla612[CARGO],Tabla612[CATEGORIA DEL SERVIDOR],"FIJO")</f>
        <v>FIJO</v>
      </c>
      <c r="K1101" s="53" t="str">
        <f>IF(ISTEXT(Tabla15[[#This Row],[CARRERA]]),Tabla15[[#This Row],[CARRERA]],Tabla15[[#This Row],[STATUS]])</f>
        <v>FIJO</v>
      </c>
      <c r="L1101" s="63">
        <v>18000</v>
      </c>
      <c r="M1101" s="66">
        <v>0</v>
      </c>
      <c r="N1101" s="66">
        <v>0</v>
      </c>
      <c r="O1101" s="66">
        <v>0</v>
      </c>
      <c r="P1101" s="29">
        <f>ROUND(Tabla15[[#This Row],[sbruto]]-Tabla15[[#This Row],[sneto]]-Tabla15[[#This Row],[ISR]]-Tabla15[[#This Row],[SFS]]-Tabla15[[#This Row],[AFP]],2)</f>
        <v>0</v>
      </c>
      <c r="Q1101" s="63">
        <v>18000</v>
      </c>
      <c r="R1101" s="53" t="str">
        <f>_xlfn.XLOOKUP(Tabla15[[#This Row],[cedula]],Tabla8[Numero Documento],Tabla8[Gen])</f>
        <v>M</v>
      </c>
      <c r="S1101" s="53" t="str">
        <f>_xlfn.XLOOKUP(Tabla15[[#This Row],[cedula]],Tabla8[Numero Documento],Tabla8[Lugar Designado Codigo])</f>
        <v>01.83</v>
      </c>
    </row>
    <row r="1102" spans="1:19" hidden="1">
      <c r="A1102" s="53" t="s">
        <v>3050</v>
      </c>
      <c r="B1102" s="53" t="s">
        <v>3235</v>
      </c>
      <c r="C1102" s="53" t="s">
        <v>3084</v>
      </c>
      <c r="D1102" s="53" t="str">
        <f>Tabla15[[#This Row],[cedula]]&amp;Tabla15[[#This Row],[prog]]&amp;LEFT(Tabla15[[#This Row],[tipo]],3)</f>
        <v>0011147265001PER</v>
      </c>
      <c r="E1102" s="53" t="s">
        <v>3220</v>
      </c>
      <c r="F1102" s="53" t="s">
        <v>1060</v>
      </c>
      <c r="G1102" s="53" t="str">
        <f>_xlfn.XLOOKUP(Tabla15[[#This Row],[cedula]],Tabla8[Numero Documento],Tabla8[Lugar Designado])</f>
        <v>MINISTERIO DE CULTURA</v>
      </c>
      <c r="H1102" s="53" t="s">
        <v>3045</v>
      </c>
      <c r="I1102" s="62"/>
      <c r="J1102" s="53" t="str">
        <f>_xlfn.XLOOKUP(Tabla15[[#This Row],[cargo]],Tabla612[CARGO],Tabla612[CATEGORIA DEL SERVIDOR],"FIJO")</f>
        <v>FIJO</v>
      </c>
      <c r="K1102" s="53" t="str">
        <f>IF(ISTEXT(Tabla15[[#This Row],[CARRERA]]),Tabla15[[#This Row],[CARRERA]],Tabla15[[#This Row],[STATUS]])</f>
        <v>FIJO</v>
      </c>
      <c r="L1102" s="63">
        <v>15000</v>
      </c>
      <c r="M1102" s="66">
        <v>0</v>
      </c>
      <c r="N1102" s="66">
        <v>0</v>
      </c>
      <c r="O1102" s="66">
        <v>0</v>
      </c>
      <c r="P1102" s="29">
        <f>ROUND(Tabla15[[#This Row],[sbruto]]-Tabla15[[#This Row],[sneto]]-Tabla15[[#This Row],[ISR]]-Tabla15[[#This Row],[SFS]]-Tabla15[[#This Row],[AFP]],2)</f>
        <v>0</v>
      </c>
      <c r="Q1102" s="63">
        <v>15000</v>
      </c>
      <c r="R1102" s="53" t="str">
        <f>_xlfn.XLOOKUP(Tabla15[[#This Row],[cedula]],Tabla8[Numero Documento],Tabla8[Gen])</f>
        <v>M</v>
      </c>
      <c r="S1102" s="53" t="str">
        <f>_xlfn.XLOOKUP(Tabla15[[#This Row],[cedula]],Tabla8[Numero Documento],Tabla8[Lugar Designado Codigo])</f>
        <v>01.83</v>
      </c>
    </row>
    <row r="1103" spans="1:19" hidden="1">
      <c r="A1103" s="53" t="s">
        <v>3050</v>
      </c>
      <c r="B1103" s="53" t="s">
        <v>2926</v>
      </c>
      <c r="C1103" s="53" t="s">
        <v>3084</v>
      </c>
      <c r="D1103" s="53" t="str">
        <f>Tabla15[[#This Row],[cedula]]&amp;Tabla15[[#This Row],[prog]]&amp;LEFT(Tabla15[[#This Row],[tipo]],3)</f>
        <v>0160015390001PER</v>
      </c>
      <c r="E1103" s="53" t="s">
        <v>1061</v>
      </c>
      <c r="F1103" s="53" t="s">
        <v>1060</v>
      </c>
      <c r="G1103" s="53" t="str">
        <f>_xlfn.XLOOKUP(Tabla15[[#This Row],[cedula]],Tabla8[Numero Documento],Tabla8[Lugar Designado])</f>
        <v>MINISTERIO DE CULTURA</v>
      </c>
      <c r="H1103" s="53" t="s">
        <v>3045</v>
      </c>
      <c r="I1103" s="62"/>
      <c r="J1103" s="53" t="str">
        <f>_xlfn.XLOOKUP(Tabla15[[#This Row],[cargo]],Tabla612[CARGO],Tabla612[CATEGORIA DEL SERVIDOR],"FIJO")</f>
        <v>FIJO</v>
      </c>
      <c r="K1103" s="53" t="str">
        <f>IF(ISTEXT(Tabla15[[#This Row],[CARRERA]]),Tabla15[[#This Row],[CARRERA]],Tabla15[[#This Row],[STATUS]])</f>
        <v>FIJO</v>
      </c>
      <c r="L1103" s="63">
        <v>15000</v>
      </c>
      <c r="M1103" s="66">
        <v>0</v>
      </c>
      <c r="N1103" s="66">
        <v>0</v>
      </c>
      <c r="O1103" s="66">
        <v>0</v>
      </c>
      <c r="P1103" s="29">
        <f>ROUND(Tabla15[[#This Row],[sbruto]]-Tabla15[[#This Row],[sneto]]-Tabla15[[#This Row],[ISR]]-Tabla15[[#This Row],[SFS]]-Tabla15[[#This Row],[AFP]],2)</f>
        <v>0</v>
      </c>
      <c r="Q1103" s="63">
        <v>15000</v>
      </c>
      <c r="R1103" s="53" t="str">
        <f>_xlfn.XLOOKUP(Tabla15[[#This Row],[cedula]],Tabla8[Numero Documento],Tabla8[Gen])</f>
        <v>M</v>
      </c>
      <c r="S1103" s="53" t="str">
        <f>_xlfn.XLOOKUP(Tabla15[[#This Row],[cedula]],Tabla8[Numero Documento],Tabla8[Lugar Designado Codigo])</f>
        <v>01.83</v>
      </c>
    </row>
    <row r="1104" spans="1:19" hidden="1">
      <c r="A1104" s="53" t="s">
        <v>3050</v>
      </c>
      <c r="B1104" s="53" t="s">
        <v>2952</v>
      </c>
      <c r="C1104" s="53" t="s">
        <v>3084</v>
      </c>
      <c r="D1104" s="53" t="str">
        <f>Tabla15[[#This Row],[cedula]]&amp;Tabla15[[#This Row],[prog]]&amp;LEFT(Tabla15[[#This Row],[tipo]],3)</f>
        <v>0270028219301PER</v>
      </c>
      <c r="E1104" s="53" t="s">
        <v>1063</v>
      </c>
      <c r="F1104" s="53" t="s">
        <v>1060</v>
      </c>
      <c r="G1104" s="53" t="str">
        <f>_xlfn.XLOOKUP(Tabla15[[#This Row],[cedula]],Tabla8[Numero Documento],Tabla8[Lugar Designado])</f>
        <v>MINISTERIO DE CULTURA</v>
      </c>
      <c r="H1104" s="53" t="s">
        <v>3045</v>
      </c>
      <c r="I1104" s="62"/>
      <c r="J1104" s="53" t="str">
        <f>_xlfn.XLOOKUP(Tabla15[[#This Row],[cargo]],Tabla612[CARGO],Tabla612[CATEGORIA DEL SERVIDOR],"FIJO")</f>
        <v>FIJO</v>
      </c>
      <c r="K1104" s="53" t="str">
        <f>IF(ISTEXT(Tabla15[[#This Row],[CARRERA]]),Tabla15[[#This Row],[CARRERA]],Tabla15[[#This Row],[STATUS]])</f>
        <v>FIJO</v>
      </c>
      <c r="L1104" s="63">
        <v>15000</v>
      </c>
      <c r="M1104" s="66">
        <v>0</v>
      </c>
      <c r="N1104" s="66">
        <v>0</v>
      </c>
      <c r="O1104" s="66">
        <v>0</v>
      </c>
      <c r="P1104" s="29">
        <f>ROUND(Tabla15[[#This Row],[sbruto]]-Tabla15[[#This Row],[sneto]]-Tabla15[[#This Row],[ISR]]-Tabla15[[#This Row],[SFS]]-Tabla15[[#This Row],[AFP]],2)</f>
        <v>0</v>
      </c>
      <c r="Q1104" s="63">
        <v>15000</v>
      </c>
      <c r="R1104" s="53" t="str">
        <f>_xlfn.XLOOKUP(Tabla15[[#This Row],[cedula]],Tabla8[Numero Documento],Tabla8[Gen])</f>
        <v>M</v>
      </c>
      <c r="S1104" s="53" t="str">
        <f>_xlfn.XLOOKUP(Tabla15[[#This Row],[cedula]],Tabla8[Numero Documento],Tabla8[Lugar Designado Codigo])</f>
        <v>01.83</v>
      </c>
    </row>
    <row r="1105" spans="1:19" hidden="1">
      <c r="A1105" s="53" t="s">
        <v>3050</v>
      </c>
      <c r="B1105" s="53" t="s">
        <v>2953</v>
      </c>
      <c r="C1105" s="53" t="s">
        <v>3084</v>
      </c>
      <c r="D1105" s="53" t="str">
        <f>Tabla15[[#This Row],[cedula]]&amp;Tabla15[[#This Row],[prog]]&amp;LEFT(Tabla15[[#This Row],[tipo]],3)</f>
        <v>0011166258101PER</v>
      </c>
      <c r="E1105" s="53" t="s">
        <v>1749</v>
      </c>
      <c r="F1105" s="53" t="s">
        <v>1060</v>
      </c>
      <c r="G1105" s="53" t="str">
        <f>_xlfn.XLOOKUP(Tabla15[[#This Row],[cedula]],Tabla8[Numero Documento],Tabla8[Lugar Designado])</f>
        <v>MINISTERIO DE CULTURA</v>
      </c>
      <c r="H1105" s="53" t="s">
        <v>3045</v>
      </c>
      <c r="I1105" s="62"/>
      <c r="J1105" s="53" t="str">
        <f>_xlfn.XLOOKUP(Tabla15[[#This Row],[cargo]],Tabla612[CARGO],Tabla612[CATEGORIA DEL SERVIDOR],"FIJO")</f>
        <v>FIJO</v>
      </c>
      <c r="K1105" s="53" t="str">
        <f>IF(ISTEXT(Tabla15[[#This Row],[CARRERA]]),Tabla15[[#This Row],[CARRERA]],Tabla15[[#This Row],[STATUS]])</f>
        <v>FIJO</v>
      </c>
      <c r="L1105" s="63">
        <v>15000</v>
      </c>
      <c r="M1105" s="66">
        <v>0</v>
      </c>
      <c r="N1105" s="66">
        <v>0</v>
      </c>
      <c r="O1105" s="66">
        <v>0</v>
      </c>
      <c r="P1105" s="29">
        <f>ROUND(Tabla15[[#This Row],[sbruto]]-Tabla15[[#This Row],[sneto]]-Tabla15[[#This Row],[ISR]]-Tabla15[[#This Row],[SFS]]-Tabla15[[#This Row],[AFP]],2)</f>
        <v>0</v>
      </c>
      <c r="Q1105" s="63">
        <v>15000</v>
      </c>
      <c r="R1105" s="53" t="str">
        <f>_xlfn.XLOOKUP(Tabla15[[#This Row],[cedula]],Tabla8[Numero Documento],Tabla8[Gen])</f>
        <v>M</v>
      </c>
      <c r="S1105" s="53" t="str">
        <f>_xlfn.XLOOKUP(Tabla15[[#This Row],[cedula]],Tabla8[Numero Documento],Tabla8[Lugar Designado Codigo])</f>
        <v>01.83</v>
      </c>
    </row>
    <row r="1106" spans="1:19" hidden="1">
      <c r="A1106" s="53" t="s">
        <v>3050</v>
      </c>
      <c r="B1106" s="53" t="s">
        <v>2961</v>
      </c>
      <c r="C1106" s="53" t="s">
        <v>3084</v>
      </c>
      <c r="D1106" s="53" t="str">
        <f>Tabla15[[#This Row],[cedula]]&amp;Tabla15[[#This Row],[prog]]&amp;LEFT(Tabla15[[#This Row],[tipo]],3)</f>
        <v>0200012262801PER</v>
      </c>
      <c r="E1106" s="53" t="s">
        <v>1781</v>
      </c>
      <c r="F1106" s="53" t="s">
        <v>1060</v>
      </c>
      <c r="G1106" s="53" t="str">
        <f>_xlfn.XLOOKUP(Tabla15[[#This Row],[cedula]],Tabla8[Numero Documento],Tabla8[Lugar Designado])</f>
        <v>MINISTERIO DE CULTURA</v>
      </c>
      <c r="H1106" s="53" t="s">
        <v>3045</v>
      </c>
      <c r="I1106" s="62"/>
      <c r="J1106" s="53" t="str">
        <f>_xlfn.XLOOKUP(Tabla15[[#This Row],[cargo]],Tabla612[CARGO],Tabla612[CATEGORIA DEL SERVIDOR],"FIJO")</f>
        <v>FIJO</v>
      </c>
      <c r="K1106" s="53" t="str">
        <f>IF(ISTEXT(Tabla15[[#This Row],[CARRERA]]),Tabla15[[#This Row],[CARRERA]],Tabla15[[#This Row],[STATUS]])</f>
        <v>FIJO</v>
      </c>
      <c r="L1106" s="63">
        <v>15000</v>
      </c>
      <c r="M1106" s="65">
        <v>0</v>
      </c>
      <c r="N1106" s="66">
        <v>0</v>
      </c>
      <c r="O1106" s="66">
        <v>0</v>
      </c>
      <c r="P1106" s="29">
        <f>ROUND(Tabla15[[#This Row],[sbruto]]-Tabla15[[#This Row],[sneto]]-Tabla15[[#This Row],[ISR]]-Tabla15[[#This Row],[SFS]]-Tabla15[[#This Row],[AFP]],2)</f>
        <v>0</v>
      </c>
      <c r="Q1106" s="63">
        <v>15000</v>
      </c>
      <c r="R1106" s="53" t="str">
        <f>_xlfn.XLOOKUP(Tabla15[[#This Row],[cedula]],Tabla8[Numero Documento],Tabla8[Gen])</f>
        <v>M</v>
      </c>
      <c r="S1106" s="53" t="str">
        <f>_xlfn.XLOOKUP(Tabla15[[#This Row],[cedula]],Tabla8[Numero Documento],Tabla8[Lugar Designado Codigo])</f>
        <v>01.83</v>
      </c>
    </row>
    <row r="1107" spans="1:19" hidden="1">
      <c r="A1107" s="53" t="s">
        <v>3050</v>
      </c>
      <c r="B1107" s="53" t="s">
        <v>2996</v>
      </c>
      <c r="C1107" s="53" t="s">
        <v>3084</v>
      </c>
      <c r="D1107" s="53" t="str">
        <f>Tabla15[[#This Row],[cedula]]&amp;Tabla15[[#This Row],[prog]]&amp;LEFT(Tabla15[[#This Row],[tipo]],3)</f>
        <v>0050047280801PER</v>
      </c>
      <c r="E1107" s="53" t="s">
        <v>1768</v>
      </c>
      <c r="F1107" s="53" t="s">
        <v>1060</v>
      </c>
      <c r="G1107" s="53" t="str">
        <f>_xlfn.XLOOKUP(Tabla15[[#This Row],[cedula]],Tabla8[Numero Documento],Tabla8[Lugar Designado])</f>
        <v>MINISTERIO DE CULTURA</v>
      </c>
      <c r="H1107" s="53" t="s">
        <v>3045</v>
      </c>
      <c r="I1107" s="62"/>
      <c r="J1107" s="53" t="str">
        <f>_xlfn.XLOOKUP(Tabla15[[#This Row],[cargo]],Tabla612[CARGO],Tabla612[CATEGORIA DEL SERVIDOR],"FIJO")</f>
        <v>FIJO</v>
      </c>
      <c r="K1107" s="53" t="str">
        <f>IF(ISTEXT(Tabla15[[#This Row],[CARRERA]]),Tabla15[[#This Row],[CARRERA]],Tabla15[[#This Row],[STATUS]])</f>
        <v>FIJO</v>
      </c>
      <c r="L1107" s="63">
        <v>15000</v>
      </c>
      <c r="M1107" s="67">
        <v>0</v>
      </c>
      <c r="N1107" s="66">
        <v>0</v>
      </c>
      <c r="O1107" s="66">
        <v>0</v>
      </c>
      <c r="P1107" s="29">
        <f>ROUND(Tabla15[[#This Row],[sbruto]]-Tabla15[[#This Row],[sneto]]-Tabla15[[#This Row],[ISR]]-Tabla15[[#This Row],[SFS]]-Tabla15[[#This Row],[AFP]],2)</f>
        <v>0</v>
      </c>
      <c r="Q1107" s="63">
        <v>15000</v>
      </c>
      <c r="R1107" s="53" t="str">
        <f>_xlfn.XLOOKUP(Tabla15[[#This Row],[cedula]],Tabla8[Numero Documento],Tabla8[Gen])</f>
        <v>F</v>
      </c>
      <c r="S1107" s="53" t="str">
        <f>_xlfn.XLOOKUP(Tabla15[[#This Row],[cedula]],Tabla8[Numero Documento],Tabla8[Lugar Designado Codigo])</f>
        <v>01.83</v>
      </c>
    </row>
    <row r="1108" spans="1:19" hidden="1">
      <c r="A1108" s="53" t="s">
        <v>3050</v>
      </c>
      <c r="B1108" s="53" t="s">
        <v>3236</v>
      </c>
      <c r="C1108" s="53" t="s">
        <v>3084</v>
      </c>
      <c r="D1108" s="53" t="str">
        <f>Tabla15[[#This Row],[cedula]]&amp;Tabla15[[#This Row],[prog]]&amp;LEFT(Tabla15[[#This Row],[tipo]],3)</f>
        <v>0120094555601PER</v>
      </c>
      <c r="E1108" s="53" t="s">
        <v>3221</v>
      </c>
      <c r="F1108" s="53" t="s">
        <v>1060</v>
      </c>
      <c r="G1108" s="53" t="str">
        <f>_xlfn.XLOOKUP(Tabla15[[#This Row],[cedula]],Tabla8[Numero Documento],Tabla8[Lugar Designado])</f>
        <v>MINISTERIO DE CULTURA</v>
      </c>
      <c r="H1108" s="53" t="s">
        <v>3045</v>
      </c>
      <c r="I1108" s="62"/>
      <c r="J1108" s="53" t="str">
        <f>_xlfn.XLOOKUP(Tabla15[[#This Row],[cargo]],Tabla612[CARGO],Tabla612[CATEGORIA DEL SERVIDOR],"FIJO")</f>
        <v>FIJO</v>
      </c>
      <c r="K1108" s="53" t="str">
        <f>IF(ISTEXT(Tabla15[[#This Row],[CARRERA]]),Tabla15[[#This Row],[CARRERA]],Tabla15[[#This Row],[STATUS]])</f>
        <v>FIJO</v>
      </c>
      <c r="L1108" s="63">
        <v>15000</v>
      </c>
      <c r="M1108" s="66">
        <v>0</v>
      </c>
      <c r="N1108" s="66">
        <v>0</v>
      </c>
      <c r="O1108" s="66">
        <v>0</v>
      </c>
      <c r="P1108" s="29">
        <f>ROUND(Tabla15[[#This Row],[sbruto]]-Tabla15[[#This Row],[sneto]]-Tabla15[[#This Row],[ISR]]-Tabla15[[#This Row],[SFS]]-Tabla15[[#This Row],[AFP]],2)</f>
        <v>0</v>
      </c>
      <c r="Q1108" s="63">
        <v>15000</v>
      </c>
      <c r="R1108" s="53" t="str">
        <f>_xlfn.XLOOKUP(Tabla15[[#This Row],[cedula]],Tabla8[Numero Documento],Tabla8[Gen])</f>
        <v>M</v>
      </c>
      <c r="S1108" s="53" t="str">
        <f>_xlfn.XLOOKUP(Tabla15[[#This Row],[cedula]],Tabla8[Numero Documento],Tabla8[Lugar Designado Codigo])</f>
        <v>01.83</v>
      </c>
    </row>
    <row r="1109" spans="1:19" hidden="1">
      <c r="A1109" s="53" t="s">
        <v>3050</v>
      </c>
      <c r="B1109" s="53" t="s">
        <v>3001</v>
      </c>
      <c r="C1109" s="53" t="s">
        <v>3084</v>
      </c>
      <c r="D1109" s="53" t="str">
        <f>Tabla15[[#This Row],[cedula]]&amp;Tabla15[[#This Row],[prog]]&amp;LEFT(Tabla15[[#This Row],[tipo]],3)</f>
        <v>0110029348701PER</v>
      </c>
      <c r="E1109" s="53" t="s">
        <v>1938</v>
      </c>
      <c r="F1109" s="53" t="s">
        <v>1060</v>
      </c>
      <c r="G1109" s="53" t="str">
        <f>_xlfn.XLOOKUP(Tabla15[[#This Row],[cedula]],Tabla8[Numero Documento],Tabla8[Lugar Designado])</f>
        <v>MINISTERIO DE CULTURA</v>
      </c>
      <c r="H1109" s="53" t="s">
        <v>3045</v>
      </c>
      <c r="I1109" s="62"/>
      <c r="J1109" s="53" t="str">
        <f>_xlfn.XLOOKUP(Tabla15[[#This Row],[cargo]],Tabla612[CARGO],Tabla612[CATEGORIA DEL SERVIDOR],"FIJO")</f>
        <v>FIJO</v>
      </c>
      <c r="K1109" s="53" t="str">
        <f>IF(ISTEXT(Tabla15[[#This Row],[CARRERA]]),Tabla15[[#This Row],[CARRERA]],Tabla15[[#This Row],[STATUS]])</f>
        <v>FIJO</v>
      </c>
      <c r="L1109" s="63">
        <v>15000</v>
      </c>
      <c r="M1109" s="66">
        <v>0</v>
      </c>
      <c r="N1109" s="66">
        <v>0</v>
      </c>
      <c r="O1109" s="66">
        <v>0</v>
      </c>
      <c r="P1109" s="29">
        <f>ROUND(Tabla15[[#This Row],[sbruto]]-Tabla15[[#This Row],[sneto]]-Tabla15[[#This Row],[ISR]]-Tabla15[[#This Row],[SFS]]-Tabla15[[#This Row],[AFP]],2)</f>
        <v>0</v>
      </c>
      <c r="Q1109" s="63">
        <v>15000</v>
      </c>
      <c r="R1109" s="53" t="str">
        <f>_xlfn.XLOOKUP(Tabla15[[#This Row],[cedula]],Tabla8[Numero Documento],Tabla8[Gen])</f>
        <v>M</v>
      </c>
      <c r="S1109" s="53" t="str">
        <f>_xlfn.XLOOKUP(Tabla15[[#This Row],[cedula]],Tabla8[Numero Documento],Tabla8[Lugar Designado Codigo])</f>
        <v>01.83</v>
      </c>
    </row>
    <row r="1110" spans="1:19" hidden="1">
      <c r="A1110" s="53" t="s">
        <v>3050</v>
      </c>
      <c r="B1110" s="53" t="s">
        <v>3311</v>
      </c>
      <c r="C1110" s="53" t="s">
        <v>3084</v>
      </c>
      <c r="D1110" s="53" t="str">
        <f>Tabla15[[#This Row],[cedula]]&amp;Tabla15[[#This Row],[prog]]&amp;LEFT(Tabla15[[#This Row],[tipo]],3)</f>
        <v>0020095250501PER</v>
      </c>
      <c r="E1110" s="53" t="s">
        <v>3279</v>
      </c>
      <c r="F1110" s="53" t="s">
        <v>1060</v>
      </c>
      <c r="G1110" s="53" t="str">
        <f>_xlfn.XLOOKUP(Tabla15[[#This Row],[cedula]],Tabla8[Numero Documento],Tabla8[Lugar Designado])</f>
        <v>MINISTERIO DE CULTURA</v>
      </c>
      <c r="H1110" s="53" t="s">
        <v>3045</v>
      </c>
      <c r="I1110" s="62"/>
      <c r="J1110" s="53" t="str">
        <f>_xlfn.XLOOKUP(Tabla15[[#This Row],[cargo]],Tabla612[CARGO],Tabla612[CATEGORIA DEL SERVIDOR],"FIJO")</f>
        <v>FIJO</v>
      </c>
      <c r="K1110" s="53" t="str">
        <f>IF(ISTEXT(Tabla15[[#This Row],[CARRERA]]),Tabla15[[#This Row],[CARRERA]],Tabla15[[#This Row],[STATUS]])</f>
        <v>FIJO</v>
      </c>
      <c r="L1110" s="63">
        <v>15000</v>
      </c>
      <c r="M1110" s="66">
        <v>0</v>
      </c>
      <c r="N1110" s="66">
        <v>0</v>
      </c>
      <c r="O1110" s="66">
        <v>0</v>
      </c>
      <c r="P1110" s="29">
        <f>ROUND(Tabla15[[#This Row],[sbruto]]-Tabla15[[#This Row],[sneto]]-Tabla15[[#This Row],[ISR]]-Tabla15[[#This Row],[SFS]]-Tabla15[[#This Row],[AFP]],2)</f>
        <v>0</v>
      </c>
      <c r="Q1110" s="63">
        <v>15000</v>
      </c>
      <c r="R1110" s="53" t="str">
        <f>_xlfn.XLOOKUP(Tabla15[[#This Row],[cedula]],Tabla8[Numero Documento],Tabla8[Gen])</f>
        <v>M</v>
      </c>
      <c r="S1110" s="53" t="str">
        <f>_xlfn.XLOOKUP(Tabla15[[#This Row],[cedula]],Tabla8[Numero Documento],Tabla8[Lugar Designado Codigo])</f>
        <v>01.83</v>
      </c>
    </row>
    <row r="1111" spans="1:19" hidden="1">
      <c r="A1111" s="53" t="s">
        <v>3050</v>
      </c>
      <c r="B1111" s="53" t="s">
        <v>3013</v>
      </c>
      <c r="C1111" s="53" t="s">
        <v>3084</v>
      </c>
      <c r="D1111" s="53" t="str">
        <f>Tabla15[[#This Row],[cedula]]&amp;Tabla15[[#This Row],[prog]]&amp;LEFT(Tabla15[[#This Row],[tipo]],3)</f>
        <v>0280062698401PER</v>
      </c>
      <c r="E1111" s="53" t="s">
        <v>1664</v>
      </c>
      <c r="F1111" s="53" t="s">
        <v>1060</v>
      </c>
      <c r="G1111" s="53" t="str">
        <f>_xlfn.XLOOKUP(Tabla15[[#This Row],[cedula]],Tabla8[Numero Documento],Tabla8[Lugar Designado])</f>
        <v>MINISTERIO DE CULTURA</v>
      </c>
      <c r="H1111" s="53" t="s">
        <v>3045</v>
      </c>
      <c r="I1111" s="62"/>
      <c r="J1111" s="53" t="str">
        <f>_xlfn.XLOOKUP(Tabla15[[#This Row],[cargo]],Tabla612[CARGO],Tabla612[CATEGORIA DEL SERVIDOR],"FIJO")</f>
        <v>FIJO</v>
      </c>
      <c r="K1111" s="53" t="str">
        <f>IF(ISTEXT(Tabla15[[#This Row],[CARRERA]]),Tabla15[[#This Row],[CARRERA]],Tabla15[[#This Row],[STATUS]])</f>
        <v>FIJO</v>
      </c>
      <c r="L1111" s="63">
        <v>15000</v>
      </c>
      <c r="M1111" s="67">
        <v>0</v>
      </c>
      <c r="N1111" s="66">
        <v>0</v>
      </c>
      <c r="O1111" s="66">
        <v>0</v>
      </c>
      <c r="P1111" s="29">
        <f>ROUND(Tabla15[[#This Row],[sbruto]]-Tabla15[[#This Row],[sneto]]-Tabla15[[#This Row],[ISR]]-Tabla15[[#This Row],[SFS]]-Tabla15[[#This Row],[AFP]],2)</f>
        <v>0</v>
      </c>
      <c r="Q1111" s="63">
        <v>15000</v>
      </c>
      <c r="R1111" s="53" t="str">
        <f>_xlfn.XLOOKUP(Tabla15[[#This Row],[cedula]],Tabla8[Numero Documento],Tabla8[Gen])</f>
        <v>M</v>
      </c>
      <c r="S1111" s="53" t="str">
        <f>_xlfn.XLOOKUP(Tabla15[[#This Row],[cedula]],Tabla8[Numero Documento],Tabla8[Lugar Designado Codigo])</f>
        <v>01.83</v>
      </c>
    </row>
    <row r="1112" spans="1:19" hidden="1">
      <c r="A1112" s="53" t="s">
        <v>3050</v>
      </c>
      <c r="B1112" s="53" t="s">
        <v>3019</v>
      </c>
      <c r="C1112" s="53" t="s">
        <v>3084</v>
      </c>
      <c r="D1112" s="53" t="str">
        <f>Tabla15[[#This Row],[cedula]]&amp;Tabla15[[#This Row],[prog]]&amp;LEFT(Tabla15[[#This Row],[tipo]],3)</f>
        <v>0820016529101PER</v>
      </c>
      <c r="E1112" s="53" t="s">
        <v>1794</v>
      </c>
      <c r="F1112" s="53" t="s">
        <v>1060</v>
      </c>
      <c r="G1112" s="53" t="str">
        <f>_xlfn.XLOOKUP(Tabla15[[#This Row],[cedula]],Tabla8[Numero Documento],Tabla8[Lugar Designado])</f>
        <v>MINISTERIO DE CULTURA</v>
      </c>
      <c r="H1112" s="53" t="s">
        <v>3045</v>
      </c>
      <c r="I1112" s="62"/>
      <c r="J1112" s="53" t="str">
        <f>_xlfn.XLOOKUP(Tabla15[[#This Row],[cargo]],Tabla612[CARGO],Tabla612[CATEGORIA DEL SERVIDOR],"FIJO")</f>
        <v>FIJO</v>
      </c>
      <c r="K1112" s="53" t="str">
        <f>IF(ISTEXT(Tabla15[[#This Row],[CARRERA]]),Tabla15[[#This Row],[CARRERA]],Tabla15[[#This Row],[STATUS]])</f>
        <v>FIJO</v>
      </c>
      <c r="L1112" s="63">
        <v>15000</v>
      </c>
      <c r="M1112" s="66">
        <v>0</v>
      </c>
      <c r="N1112" s="66">
        <v>0</v>
      </c>
      <c r="O1112" s="66">
        <v>0</v>
      </c>
      <c r="P1112" s="29">
        <f>ROUND(Tabla15[[#This Row],[sbruto]]-Tabla15[[#This Row],[sneto]]-Tabla15[[#This Row],[ISR]]-Tabla15[[#This Row],[SFS]]-Tabla15[[#This Row],[AFP]],2)</f>
        <v>0</v>
      </c>
      <c r="Q1112" s="63">
        <v>15000</v>
      </c>
      <c r="R1112" s="53" t="str">
        <f>_xlfn.XLOOKUP(Tabla15[[#This Row],[cedula]],Tabla8[Numero Documento],Tabla8[Gen])</f>
        <v>M</v>
      </c>
      <c r="S1112" s="53" t="str">
        <f>_xlfn.XLOOKUP(Tabla15[[#This Row],[cedula]],Tabla8[Numero Documento],Tabla8[Lugar Designado Codigo])</f>
        <v>01.83</v>
      </c>
    </row>
    <row r="1113" spans="1:19" hidden="1">
      <c r="A1113" s="53" t="s">
        <v>3050</v>
      </c>
      <c r="B1113" s="53" t="s">
        <v>3031</v>
      </c>
      <c r="C1113" s="53" t="s">
        <v>3084</v>
      </c>
      <c r="D1113" s="53" t="str">
        <f>Tabla15[[#This Row],[cedula]]&amp;Tabla15[[#This Row],[prog]]&amp;LEFT(Tabla15[[#This Row],[tipo]],3)</f>
        <v>0011426911101PER</v>
      </c>
      <c r="E1113" s="53" t="s">
        <v>1936</v>
      </c>
      <c r="F1113" s="53" t="s">
        <v>1060</v>
      </c>
      <c r="G1113" s="53" t="str">
        <f>_xlfn.XLOOKUP(Tabla15[[#This Row],[cedula]],Tabla8[Numero Documento],Tabla8[Lugar Designado])</f>
        <v>MINISTERIO DE CULTURA</v>
      </c>
      <c r="H1113" s="53" t="s">
        <v>3045</v>
      </c>
      <c r="I1113" s="62"/>
      <c r="J1113" s="53" t="str">
        <f>_xlfn.XLOOKUP(Tabla15[[#This Row],[cargo]],Tabla612[CARGO],Tabla612[CATEGORIA DEL SERVIDOR],"FIJO")</f>
        <v>FIJO</v>
      </c>
      <c r="K1113" s="53" t="str">
        <f>IF(ISTEXT(Tabla15[[#This Row],[CARRERA]]),Tabla15[[#This Row],[CARRERA]],Tabla15[[#This Row],[STATUS]])</f>
        <v>FIJO</v>
      </c>
      <c r="L1113" s="63">
        <v>15000</v>
      </c>
      <c r="M1113" s="65">
        <v>0</v>
      </c>
      <c r="N1113" s="66">
        <v>0</v>
      </c>
      <c r="O1113" s="66">
        <v>0</v>
      </c>
      <c r="P1113" s="29">
        <f>ROUND(Tabla15[[#This Row],[sbruto]]-Tabla15[[#This Row],[sneto]]-Tabla15[[#This Row],[ISR]]-Tabla15[[#This Row],[SFS]]-Tabla15[[#This Row],[AFP]],2)</f>
        <v>0</v>
      </c>
      <c r="Q1113" s="63">
        <v>15000</v>
      </c>
      <c r="R1113" s="53" t="str">
        <f>_xlfn.XLOOKUP(Tabla15[[#This Row],[cedula]],Tabla8[Numero Documento],Tabla8[Gen])</f>
        <v>F</v>
      </c>
      <c r="S1113" s="53" t="str">
        <f>_xlfn.XLOOKUP(Tabla15[[#This Row],[cedula]],Tabla8[Numero Documento],Tabla8[Lugar Designado Codigo])</f>
        <v>01.83</v>
      </c>
    </row>
    <row r="1114" spans="1:19" hidden="1">
      <c r="A1114" s="53" t="s">
        <v>3050</v>
      </c>
      <c r="B1114" s="53" t="s">
        <v>3034</v>
      </c>
      <c r="C1114" s="53" t="s">
        <v>3084</v>
      </c>
      <c r="D1114" s="53" t="str">
        <f>Tabla15[[#This Row],[cedula]]&amp;Tabla15[[#This Row],[prog]]&amp;LEFT(Tabla15[[#This Row],[tipo]],3)</f>
        <v>0011171564501PER</v>
      </c>
      <c r="E1114" s="53" t="s">
        <v>1751</v>
      </c>
      <c r="F1114" s="53" t="s">
        <v>1060</v>
      </c>
      <c r="G1114" s="53" t="str">
        <f>_xlfn.XLOOKUP(Tabla15[[#This Row],[cedula]],Tabla8[Numero Documento],Tabla8[Lugar Designado])</f>
        <v>MINISTERIO DE CULTURA</v>
      </c>
      <c r="H1114" s="53" t="s">
        <v>3045</v>
      </c>
      <c r="I1114" s="62"/>
      <c r="J1114" s="53" t="str">
        <f>_xlfn.XLOOKUP(Tabla15[[#This Row],[cargo]],Tabla612[CARGO],Tabla612[CATEGORIA DEL SERVIDOR],"FIJO")</f>
        <v>FIJO</v>
      </c>
      <c r="K1114" s="53" t="str">
        <f>IF(ISTEXT(Tabla15[[#This Row],[CARRERA]]),Tabla15[[#This Row],[CARRERA]],Tabla15[[#This Row],[STATUS]])</f>
        <v>FIJO</v>
      </c>
      <c r="L1114" s="63">
        <v>15000</v>
      </c>
      <c r="M1114" s="66">
        <v>0</v>
      </c>
      <c r="N1114" s="66">
        <v>0</v>
      </c>
      <c r="O1114" s="66">
        <v>0</v>
      </c>
      <c r="P1114" s="29">
        <f>ROUND(Tabla15[[#This Row],[sbruto]]-Tabla15[[#This Row],[sneto]]-Tabla15[[#This Row],[ISR]]-Tabla15[[#This Row],[SFS]]-Tabla15[[#This Row],[AFP]],2)</f>
        <v>0</v>
      </c>
      <c r="Q1114" s="63">
        <v>15000</v>
      </c>
      <c r="R1114" s="53" t="str">
        <f>_xlfn.XLOOKUP(Tabla15[[#This Row],[cedula]],Tabla8[Numero Documento],Tabla8[Gen])</f>
        <v>M</v>
      </c>
      <c r="S1114" s="53" t="str">
        <f>_xlfn.XLOOKUP(Tabla15[[#This Row],[cedula]],Tabla8[Numero Documento],Tabla8[Lugar Designado Codigo])</f>
        <v>01.83</v>
      </c>
    </row>
    <row r="1115" spans="1:19" hidden="1">
      <c r="A1115" s="53" t="s">
        <v>3050</v>
      </c>
      <c r="B1115" s="53" t="s">
        <v>2943</v>
      </c>
      <c r="C1115" s="53" t="s">
        <v>3084</v>
      </c>
      <c r="D1115" s="53" t="str">
        <f>Tabla15[[#This Row],[cedula]]&amp;Tabla15[[#This Row],[prog]]&amp;LEFT(Tabla15[[#This Row],[tipo]],3)</f>
        <v>0011179903701PER</v>
      </c>
      <c r="E1115" s="53" t="s">
        <v>1753</v>
      </c>
      <c r="F1115" s="53" t="s">
        <v>1060</v>
      </c>
      <c r="G1115" s="53" t="str">
        <f>_xlfn.XLOOKUP(Tabla15[[#This Row],[cedula]],Tabla8[Numero Documento],Tabla8[Lugar Designado])</f>
        <v>MINISTERIO DE CULTURA</v>
      </c>
      <c r="H1115" s="53" t="s">
        <v>3045</v>
      </c>
      <c r="I1115" s="62"/>
      <c r="J1115" s="53" t="str">
        <f>_xlfn.XLOOKUP(Tabla15[[#This Row],[cargo]],Tabla612[CARGO],Tabla612[CATEGORIA DEL SERVIDOR],"FIJO")</f>
        <v>FIJO</v>
      </c>
      <c r="K1115" s="53" t="str">
        <f>IF(ISTEXT(Tabla15[[#This Row],[CARRERA]]),Tabla15[[#This Row],[CARRERA]],Tabla15[[#This Row],[STATUS]])</f>
        <v>FIJO</v>
      </c>
      <c r="L1115" s="63">
        <v>13000</v>
      </c>
      <c r="M1115" s="66">
        <v>0</v>
      </c>
      <c r="N1115" s="66">
        <v>0</v>
      </c>
      <c r="O1115" s="66">
        <v>0</v>
      </c>
      <c r="P1115" s="29">
        <f>ROUND(Tabla15[[#This Row],[sbruto]]-Tabla15[[#This Row],[sneto]]-Tabla15[[#This Row],[ISR]]-Tabla15[[#This Row],[SFS]]-Tabla15[[#This Row],[AFP]],2)</f>
        <v>0</v>
      </c>
      <c r="Q1115" s="63">
        <v>13000</v>
      </c>
      <c r="R1115" s="53" t="str">
        <f>_xlfn.XLOOKUP(Tabla15[[#This Row],[cedula]],Tabla8[Numero Documento],Tabla8[Gen])</f>
        <v>M</v>
      </c>
      <c r="S1115" s="53" t="str">
        <f>_xlfn.XLOOKUP(Tabla15[[#This Row],[cedula]],Tabla8[Numero Documento],Tabla8[Lugar Designado Codigo])</f>
        <v>01.83</v>
      </c>
    </row>
    <row r="1116" spans="1:19" hidden="1">
      <c r="A1116" s="53" t="s">
        <v>3050</v>
      </c>
      <c r="B1116" s="53" t="s">
        <v>2991</v>
      </c>
      <c r="C1116" s="53" t="s">
        <v>3084</v>
      </c>
      <c r="D1116" s="53" t="str">
        <f>Tabla15[[#This Row],[cedula]]&amp;Tabla15[[#This Row],[prog]]&amp;LEFT(Tabla15[[#This Row],[tipo]],3)</f>
        <v>0170018870701PER</v>
      </c>
      <c r="E1116" s="53" t="s">
        <v>1302</v>
      </c>
      <c r="F1116" s="53" t="s">
        <v>1060</v>
      </c>
      <c r="G1116" s="53" t="str">
        <f>_xlfn.XLOOKUP(Tabla15[[#This Row],[cedula]],Tabla8[Numero Documento],Tabla8[Lugar Designado])</f>
        <v>MINISTERIO DE CULTURA</v>
      </c>
      <c r="H1116" s="53" t="s">
        <v>3045</v>
      </c>
      <c r="I1116" s="62"/>
      <c r="J1116" s="53" t="str">
        <f>_xlfn.XLOOKUP(Tabla15[[#This Row],[cargo]],Tabla612[CARGO],Tabla612[CATEGORIA DEL SERVIDOR],"FIJO")</f>
        <v>FIJO</v>
      </c>
      <c r="K1116" s="53" t="str">
        <f>IF(ISTEXT(Tabla15[[#This Row],[CARRERA]]),Tabla15[[#This Row],[CARRERA]],Tabla15[[#This Row],[STATUS]])</f>
        <v>FIJO</v>
      </c>
      <c r="L1116" s="63">
        <v>12000</v>
      </c>
      <c r="M1116" s="66">
        <v>0</v>
      </c>
      <c r="N1116" s="66">
        <v>0</v>
      </c>
      <c r="O1116" s="66">
        <v>0</v>
      </c>
      <c r="P1116" s="29">
        <f>ROUND(Tabla15[[#This Row],[sbruto]]-Tabla15[[#This Row],[sneto]]-Tabla15[[#This Row],[ISR]]-Tabla15[[#This Row],[SFS]]-Tabla15[[#This Row],[AFP]],2)</f>
        <v>0</v>
      </c>
      <c r="Q1116" s="63">
        <v>12000</v>
      </c>
      <c r="R1116" s="53" t="str">
        <f>_xlfn.XLOOKUP(Tabla15[[#This Row],[cedula]],Tabla8[Numero Documento],Tabla8[Gen])</f>
        <v>M</v>
      </c>
      <c r="S1116" s="53" t="str">
        <f>_xlfn.XLOOKUP(Tabla15[[#This Row],[cedula]],Tabla8[Numero Documento],Tabla8[Lugar Designado Codigo])</f>
        <v>01.83</v>
      </c>
    </row>
    <row r="1117" spans="1:19" hidden="1">
      <c r="A1117" s="53" t="s">
        <v>3050</v>
      </c>
      <c r="B1117" s="53" t="s">
        <v>2913</v>
      </c>
      <c r="C1117" s="53" t="s">
        <v>3084</v>
      </c>
      <c r="D1117" s="53" t="str">
        <f>Tabla15[[#This Row],[cedula]]&amp;Tabla15[[#This Row],[prog]]&amp;LEFT(Tabla15[[#This Row],[tipo]],3)</f>
        <v>4022659506001PER</v>
      </c>
      <c r="E1117" s="53" t="s">
        <v>1942</v>
      </c>
      <c r="F1117" s="53" t="s">
        <v>1060</v>
      </c>
      <c r="G1117" s="53" t="str">
        <f>_xlfn.XLOOKUP(Tabla15[[#This Row],[cedula]],Tabla8[Numero Documento],Tabla8[Lugar Designado])</f>
        <v>MINISTERIO DE CULTURA</v>
      </c>
      <c r="H1117" s="53" t="s">
        <v>3045</v>
      </c>
      <c r="I1117" s="62"/>
      <c r="J1117" s="53" t="str">
        <f>_xlfn.XLOOKUP(Tabla15[[#This Row],[cargo]],Tabla612[CARGO],Tabla612[CATEGORIA DEL SERVIDOR],"FIJO")</f>
        <v>FIJO</v>
      </c>
      <c r="K1117" s="53" t="str">
        <f>IF(ISTEXT(Tabla15[[#This Row],[CARRERA]]),Tabla15[[#This Row],[CARRERA]],Tabla15[[#This Row],[STATUS]])</f>
        <v>FIJO</v>
      </c>
      <c r="L1117" s="63">
        <v>10000</v>
      </c>
      <c r="M1117" s="67">
        <v>0</v>
      </c>
      <c r="N1117" s="66">
        <v>0</v>
      </c>
      <c r="O1117" s="66">
        <v>0</v>
      </c>
      <c r="P1117" s="29">
        <f>ROUND(Tabla15[[#This Row],[sbruto]]-Tabla15[[#This Row],[sneto]]-Tabla15[[#This Row],[ISR]]-Tabla15[[#This Row],[SFS]]-Tabla15[[#This Row],[AFP]],2)</f>
        <v>0</v>
      </c>
      <c r="Q1117" s="63">
        <v>10000</v>
      </c>
      <c r="R1117" s="53" t="str">
        <f>_xlfn.XLOOKUP(Tabla15[[#This Row],[cedula]],Tabla8[Numero Documento],Tabla8[Gen])</f>
        <v>M</v>
      </c>
      <c r="S1117" s="53" t="str">
        <f>_xlfn.XLOOKUP(Tabla15[[#This Row],[cedula]],Tabla8[Numero Documento],Tabla8[Lugar Designado Codigo])</f>
        <v>01.83</v>
      </c>
    </row>
    <row r="1118" spans="1:19" hidden="1">
      <c r="A1118" s="53" t="s">
        <v>3050</v>
      </c>
      <c r="B1118" s="53" t="s">
        <v>3114</v>
      </c>
      <c r="C1118" s="53" t="s">
        <v>3084</v>
      </c>
      <c r="D1118" s="53" t="str">
        <f>Tabla15[[#This Row],[cedula]]&amp;Tabla15[[#This Row],[prog]]&amp;LEFT(Tabla15[[#This Row],[tipo]],3)</f>
        <v>0680044327401PER</v>
      </c>
      <c r="E1118" s="53" t="s">
        <v>3113</v>
      </c>
      <c r="F1118" s="53" t="s">
        <v>1060</v>
      </c>
      <c r="G1118" s="53" t="str">
        <f>_xlfn.XLOOKUP(Tabla15[[#This Row],[cedula]],Tabla8[Numero Documento],Tabla8[Lugar Designado])</f>
        <v>MINISTERIO DE CULTURA</v>
      </c>
      <c r="H1118" s="53" t="s">
        <v>3045</v>
      </c>
      <c r="I1118" s="62"/>
      <c r="J1118" s="53" t="str">
        <f>_xlfn.XLOOKUP(Tabla15[[#This Row],[cargo]],Tabla612[CARGO],Tabla612[CATEGORIA DEL SERVIDOR],"FIJO")</f>
        <v>FIJO</v>
      </c>
      <c r="K1118" s="53" t="str">
        <f>IF(ISTEXT(Tabla15[[#This Row],[CARRERA]]),Tabla15[[#This Row],[CARRERA]],Tabla15[[#This Row],[STATUS]])</f>
        <v>FIJO</v>
      </c>
      <c r="L1118" s="63">
        <v>10000</v>
      </c>
      <c r="M1118" s="66">
        <v>0</v>
      </c>
      <c r="N1118" s="66">
        <v>0</v>
      </c>
      <c r="O1118" s="66">
        <v>0</v>
      </c>
      <c r="P1118" s="29">
        <f>ROUND(Tabla15[[#This Row],[sbruto]]-Tabla15[[#This Row],[sneto]]-Tabla15[[#This Row],[ISR]]-Tabla15[[#This Row],[SFS]]-Tabla15[[#This Row],[AFP]],2)</f>
        <v>0</v>
      </c>
      <c r="Q1118" s="63">
        <v>10000</v>
      </c>
      <c r="R1118" s="53" t="str">
        <f>_xlfn.XLOOKUP(Tabla15[[#This Row],[cedula]],Tabla8[Numero Documento],Tabla8[Gen])</f>
        <v>M</v>
      </c>
      <c r="S1118" s="53" t="str">
        <f>_xlfn.XLOOKUP(Tabla15[[#This Row],[cedula]],Tabla8[Numero Documento],Tabla8[Lugar Designado Codigo])</f>
        <v>01.83</v>
      </c>
    </row>
    <row r="1119" spans="1:19" hidden="1">
      <c r="A1119" s="53" t="s">
        <v>3050</v>
      </c>
      <c r="B1119" s="53" t="s">
        <v>2914</v>
      </c>
      <c r="C1119" s="53" t="s">
        <v>3084</v>
      </c>
      <c r="D1119" s="53" t="str">
        <f>Tabla15[[#This Row],[cedula]]&amp;Tabla15[[#This Row],[prog]]&amp;LEFT(Tabla15[[#This Row],[tipo]],3)</f>
        <v>2230169929801PER</v>
      </c>
      <c r="E1119" s="53" t="s">
        <v>1804</v>
      </c>
      <c r="F1119" s="53" t="s">
        <v>1060</v>
      </c>
      <c r="G1119" s="53" t="str">
        <f>_xlfn.XLOOKUP(Tabla15[[#This Row],[cedula]],Tabla8[Numero Documento],Tabla8[Lugar Designado])</f>
        <v>MINISTERIO DE CULTURA</v>
      </c>
      <c r="H1119" s="53" t="s">
        <v>3045</v>
      </c>
      <c r="I1119" s="62"/>
      <c r="J1119" s="53" t="str">
        <f>_xlfn.XLOOKUP(Tabla15[[#This Row],[cargo]],Tabla612[CARGO],Tabla612[CATEGORIA DEL SERVIDOR],"FIJO")</f>
        <v>FIJO</v>
      </c>
      <c r="K1119" s="53" t="str">
        <f>IF(ISTEXT(Tabla15[[#This Row],[CARRERA]]),Tabla15[[#This Row],[CARRERA]],Tabla15[[#This Row],[STATUS]])</f>
        <v>FIJO</v>
      </c>
      <c r="L1119" s="63">
        <v>10000</v>
      </c>
      <c r="M1119" s="67">
        <v>0</v>
      </c>
      <c r="N1119" s="66">
        <v>0</v>
      </c>
      <c r="O1119" s="66">
        <v>0</v>
      </c>
      <c r="P1119" s="29">
        <f>ROUND(Tabla15[[#This Row],[sbruto]]-Tabla15[[#This Row],[sneto]]-Tabla15[[#This Row],[ISR]]-Tabla15[[#This Row],[SFS]]-Tabla15[[#This Row],[AFP]],2)</f>
        <v>0</v>
      </c>
      <c r="Q1119" s="63">
        <v>10000</v>
      </c>
      <c r="R1119" s="53" t="str">
        <f>_xlfn.XLOOKUP(Tabla15[[#This Row],[cedula]],Tabla8[Numero Documento],Tabla8[Gen])</f>
        <v>M</v>
      </c>
      <c r="S1119" s="53" t="str">
        <f>_xlfn.XLOOKUP(Tabla15[[#This Row],[cedula]],Tabla8[Numero Documento],Tabla8[Lugar Designado Codigo])</f>
        <v>01.83</v>
      </c>
    </row>
    <row r="1120" spans="1:19" hidden="1">
      <c r="A1120" s="53" t="s">
        <v>3050</v>
      </c>
      <c r="B1120" s="53" t="s">
        <v>2916</v>
      </c>
      <c r="C1120" s="53" t="s">
        <v>3084</v>
      </c>
      <c r="D1120" s="53" t="str">
        <f>Tabla15[[#This Row],[cedula]]&amp;Tabla15[[#This Row],[prog]]&amp;LEFT(Tabla15[[#This Row],[tipo]],3)</f>
        <v>0160017104301PER</v>
      </c>
      <c r="E1120" s="53" t="s">
        <v>1109</v>
      </c>
      <c r="F1120" s="53" t="s">
        <v>1060</v>
      </c>
      <c r="G1120" s="53" t="str">
        <f>_xlfn.XLOOKUP(Tabla15[[#This Row],[cedula]],Tabla8[Numero Documento],Tabla8[Lugar Designado])</f>
        <v>MINISTERIO DE CULTURA</v>
      </c>
      <c r="H1120" s="53" t="s">
        <v>3045</v>
      </c>
      <c r="I1120" s="62"/>
      <c r="J1120" s="53" t="str">
        <f>_xlfn.XLOOKUP(Tabla15[[#This Row],[cargo]],Tabla612[CARGO],Tabla612[CATEGORIA DEL SERVIDOR],"FIJO")</f>
        <v>FIJO</v>
      </c>
      <c r="K1120" s="53" t="str">
        <f>IF(ISTEXT(Tabla15[[#This Row],[CARRERA]]),Tabla15[[#This Row],[CARRERA]],Tabla15[[#This Row],[STATUS]])</f>
        <v>FIJO</v>
      </c>
      <c r="L1120" s="63">
        <v>10000</v>
      </c>
      <c r="M1120" s="67">
        <v>0</v>
      </c>
      <c r="N1120" s="66">
        <v>0</v>
      </c>
      <c r="O1120" s="66">
        <v>0</v>
      </c>
      <c r="P1120" s="29">
        <f>ROUND(Tabla15[[#This Row],[sbruto]]-Tabla15[[#This Row],[sneto]]-Tabla15[[#This Row],[ISR]]-Tabla15[[#This Row],[SFS]]-Tabla15[[#This Row],[AFP]],2)</f>
        <v>0</v>
      </c>
      <c r="Q1120" s="63">
        <v>10000</v>
      </c>
      <c r="R1120" s="53" t="str">
        <f>_xlfn.XLOOKUP(Tabla15[[#This Row],[cedula]],Tabla8[Numero Documento],Tabla8[Gen])</f>
        <v>M</v>
      </c>
      <c r="S1120" s="53" t="str">
        <f>_xlfn.XLOOKUP(Tabla15[[#This Row],[cedula]],Tabla8[Numero Documento],Tabla8[Lugar Designado Codigo])</f>
        <v>01.83</v>
      </c>
    </row>
    <row r="1121" spans="1:19" hidden="1">
      <c r="A1121" s="53" t="s">
        <v>3050</v>
      </c>
      <c r="B1121" s="53" t="s">
        <v>2917</v>
      </c>
      <c r="C1121" s="53" t="s">
        <v>3084</v>
      </c>
      <c r="D1121" s="53" t="str">
        <f>Tabla15[[#This Row],[cedula]]&amp;Tabla15[[#This Row],[prog]]&amp;LEFT(Tabla15[[#This Row],[tipo]],3)</f>
        <v>4022718948301PER</v>
      </c>
      <c r="E1121" s="53" t="s">
        <v>1830</v>
      </c>
      <c r="F1121" s="53" t="s">
        <v>1060</v>
      </c>
      <c r="G1121" s="53" t="str">
        <f>_xlfn.XLOOKUP(Tabla15[[#This Row],[cedula]],Tabla8[Numero Documento],Tabla8[Lugar Designado])</f>
        <v>MINISTERIO DE CULTURA</v>
      </c>
      <c r="H1121" s="53" t="s">
        <v>3045</v>
      </c>
      <c r="I1121" s="62"/>
      <c r="J1121" s="53" t="str">
        <f>_xlfn.XLOOKUP(Tabla15[[#This Row],[cargo]],Tabla612[CARGO],Tabla612[CATEGORIA DEL SERVIDOR],"FIJO")</f>
        <v>FIJO</v>
      </c>
      <c r="K1121" s="53" t="str">
        <f>IF(ISTEXT(Tabla15[[#This Row],[CARRERA]]),Tabla15[[#This Row],[CARRERA]],Tabla15[[#This Row],[STATUS]])</f>
        <v>FIJO</v>
      </c>
      <c r="L1121" s="63">
        <v>10000</v>
      </c>
      <c r="M1121" s="66">
        <v>0</v>
      </c>
      <c r="N1121" s="66">
        <v>0</v>
      </c>
      <c r="O1121" s="66">
        <v>0</v>
      </c>
      <c r="P1121" s="29">
        <f>ROUND(Tabla15[[#This Row],[sbruto]]-Tabla15[[#This Row],[sneto]]-Tabla15[[#This Row],[ISR]]-Tabla15[[#This Row],[SFS]]-Tabla15[[#This Row],[AFP]],2)</f>
        <v>0</v>
      </c>
      <c r="Q1121" s="63">
        <v>10000</v>
      </c>
      <c r="R1121" s="53" t="str">
        <f>_xlfn.XLOOKUP(Tabla15[[#This Row],[cedula]],Tabla8[Numero Documento],Tabla8[Gen])</f>
        <v>M</v>
      </c>
      <c r="S1121" s="53" t="str">
        <f>_xlfn.XLOOKUP(Tabla15[[#This Row],[cedula]],Tabla8[Numero Documento],Tabla8[Lugar Designado Codigo])</f>
        <v>01.83</v>
      </c>
    </row>
    <row r="1122" spans="1:19" hidden="1">
      <c r="A1122" s="53" t="s">
        <v>3050</v>
      </c>
      <c r="B1122" s="53" t="s">
        <v>2918</v>
      </c>
      <c r="C1122" s="53" t="s">
        <v>3084</v>
      </c>
      <c r="D1122" s="53" t="str">
        <f>Tabla15[[#This Row],[cedula]]&amp;Tabla15[[#This Row],[prog]]&amp;LEFT(Tabla15[[#This Row],[tipo]],3)</f>
        <v>0140012994401PER</v>
      </c>
      <c r="E1122" s="53" t="s">
        <v>1889</v>
      </c>
      <c r="F1122" s="53" t="s">
        <v>1060</v>
      </c>
      <c r="G1122" s="53" t="str">
        <f>_xlfn.XLOOKUP(Tabla15[[#This Row],[cedula]],Tabla8[Numero Documento],Tabla8[Lugar Designado])</f>
        <v>MINISTERIO DE CULTURA</v>
      </c>
      <c r="H1122" s="53" t="s">
        <v>3045</v>
      </c>
      <c r="I1122" s="62"/>
      <c r="J1122" s="53" t="str">
        <f>_xlfn.XLOOKUP(Tabla15[[#This Row],[cargo]],Tabla612[CARGO],Tabla612[CATEGORIA DEL SERVIDOR],"FIJO")</f>
        <v>FIJO</v>
      </c>
      <c r="K1122" s="53" t="str">
        <f>IF(ISTEXT(Tabla15[[#This Row],[CARRERA]]),Tabla15[[#This Row],[CARRERA]],Tabla15[[#This Row],[STATUS]])</f>
        <v>FIJO</v>
      </c>
      <c r="L1122" s="63">
        <v>10000</v>
      </c>
      <c r="M1122" s="67">
        <v>0</v>
      </c>
      <c r="N1122" s="66">
        <v>0</v>
      </c>
      <c r="O1122" s="66">
        <v>0</v>
      </c>
      <c r="P1122" s="29">
        <f>ROUND(Tabla15[[#This Row],[sbruto]]-Tabla15[[#This Row],[sneto]]-Tabla15[[#This Row],[ISR]]-Tabla15[[#This Row],[SFS]]-Tabla15[[#This Row],[AFP]],2)</f>
        <v>0</v>
      </c>
      <c r="Q1122" s="63">
        <v>10000</v>
      </c>
      <c r="R1122" s="53" t="str">
        <f>_xlfn.XLOOKUP(Tabla15[[#This Row],[cedula]],Tabla8[Numero Documento],Tabla8[Gen])</f>
        <v>M</v>
      </c>
      <c r="S1122" s="53" t="str">
        <f>_xlfn.XLOOKUP(Tabla15[[#This Row],[cedula]],Tabla8[Numero Documento],Tabla8[Lugar Designado Codigo])</f>
        <v>01.83</v>
      </c>
    </row>
    <row r="1123" spans="1:19" hidden="1">
      <c r="A1123" s="53" t="s">
        <v>3050</v>
      </c>
      <c r="B1123" s="53" t="s">
        <v>3310</v>
      </c>
      <c r="C1123" s="53" t="s">
        <v>3084</v>
      </c>
      <c r="D1123" s="53" t="str">
        <f>Tabla15[[#This Row],[cedula]]&amp;Tabla15[[#This Row],[prog]]&amp;LEFT(Tabla15[[#This Row],[tipo]],3)</f>
        <v>0011172303701PER</v>
      </c>
      <c r="E1123" s="53" t="s">
        <v>3278</v>
      </c>
      <c r="F1123" s="53" t="s">
        <v>1060</v>
      </c>
      <c r="G1123" s="53" t="str">
        <f>_xlfn.XLOOKUP(Tabla15[[#This Row],[cedula]],Tabla8[Numero Documento],Tabla8[Lugar Designado])</f>
        <v>MINISTERIO DE CULTURA</v>
      </c>
      <c r="H1123" s="53" t="s">
        <v>3045</v>
      </c>
      <c r="I1123" s="62"/>
      <c r="J1123" s="53" t="str">
        <f>_xlfn.XLOOKUP(Tabla15[[#This Row],[cargo]],Tabla612[CARGO],Tabla612[CATEGORIA DEL SERVIDOR],"FIJO")</f>
        <v>FIJO</v>
      </c>
      <c r="K1123" s="53" t="str">
        <f>IF(ISTEXT(Tabla15[[#This Row],[CARRERA]]),Tabla15[[#This Row],[CARRERA]],Tabla15[[#This Row],[STATUS]])</f>
        <v>FIJO</v>
      </c>
      <c r="L1123" s="63">
        <v>10000</v>
      </c>
      <c r="M1123" s="66">
        <v>0</v>
      </c>
      <c r="N1123" s="66">
        <v>0</v>
      </c>
      <c r="O1123" s="66">
        <v>0</v>
      </c>
      <c r="P1123" s="29">
        <f>ROUND(Tabla15[[#This Row],[sbruto]]-Tabla15[[#This Row],[sneto]]-Tabla15[[#This Row],[ISR]]-Tabla15[[#This Row],[SFS]]-Tabla15[[#This Row],[AFP]],2)</f>
        <v>0</v>
      </c>
      <c r="Q1123" s="63">
        <v>10000</v>
      </c>
      <c r="R1123" s="53" t="str">
        <f>_xlfn.XLOOKUP(Tabla15[[#This Row],[cedula]],Tabla8[Numero Documento],Tabla8[Gen])</f>
        <v>M</v>
      </c>
      <c r="S1123" s="53" t="str">
        <f>_xlfn.XLOOKUP(Tabla15[[#This Row],[cedula]],Tabla8[Numero Documento],Tabla8[Lugar Designado Codigo])</f>
        <v>01.83</v>
      </c>
    </row>
    <row r="1124" spans="1:19" hidden="1">
      <c r="A1124" s="53" t="s">
        <v>3050</v>
      </c>
      <c r="B1124" s="53" t="s">
        <v>3319</v>
      </c>
      <c r="C1124" s="53" t="s">
        <v>3084</v>
      </c>
      <c r="D1124" s="53" t="str">
        <f>Tabla15[[#This Row],[cedula]]&amp;Tabla15[[#This Row],[prog]]&amp;LEFT(Tabla15[[#This Row],[tipo]],3)</f>
        <v>2250060888401PER</v>
      </c>
      <c r="E1124" s="53" t="s">
        <v>3286</v>
      </c>
      <c r="F1124" s="53" t="s">
        <v>1060</v>
      </c>
      <c r="G1124" s="53" t="str">
        <f>_xlfn.XLOOKUP(Tabla15[[#This Row],[cedula]],Tabla8[Numero Documento],Tabla8[Lugar Designado])</f>
        <v>MINISTERIO DE CULTURA</v>
      </c>
      <c r="H1124" s="53" t="s">
        <v>3045</v>
      </c>
      <c r="I1124" s="62"/>
      <c r="J1124" s="53" t="str">
        <f>_xlfn.XLOOKUP(Tabla15[[#This Row],[cargo]],Tabla612[CARGO],Tabla612[CATEGORIA DEL SERVIDOR],"FIJO")</f>
        <v>FIJO</v>
      </c>
      <c r="K1124" s="53" t="str">
        <f>IF(ISTEXT(Tabla15[[#This Row],[CARRERA]]),Tabla15[[#This Row],[CARRERA]],Tabla15[[#This Row],[STATUS]])</f>
        <v>FIJO</v>
      </c>
      <c r="L1124" s="63">
        <v>10000</v>
      </c>
      <c r="M1124" s="67">
        <v>0</v>
      </c>
      <c r="N1124" s="66">
        <v>0</v>
      </c>
      <c r="O1124" s="66">
        <v>0</v>
      </c>
      <c r="P1124" s="29">
        <f>ROUND(Tabla15[[#This Row],[sbruto]]-Tabla15[[#This Row],[sneto]]-Tabla15[[#This Row],[ISR]]-Tabla15[[#This Row],[SFS]]-Tabla15[[#This Row],[AFP]],2)</f>
        <v>0</v>
      </c>
      <c r="Q1124" s="63">
        <v>10000</v>
      </c>
      <c r="R1124" s="53" t="str">
        <f>_xlfn.XLOOKUP(Tabla15[[#This Row],[cedula]],Tabla8[Numero Documento],Tabla8[Gen])</f>
        <v>F</v>
      </c>
      <c r="S1124" s="53" t="str">
        <f>_xlfn.XLOOKUP(Tabla15[[#This Row],[cedula]],Tabla8[Numero Documento],Tabla8[Lugar Designado Codigo])</f>
        <v>01.83</v>
      </c>
    </row>
    <row r="1125" spans="1:19" hidden="1">
      <c r="A1125" s="53" t="s">
        <v>3050</v>
      </c>
      <c r="B1125" s="53" t="s">
        <v>3315</v>
      </c>
      <c r="C1125" s="53" t="s">
        <v>3084</v>
      </c>
      <c r="D1125" s="53" t="str">
        <f>Tabla15[[#This Row],[cedula]]&amp;Tabla15[[#This Row],[prog]]&amp;LEFT(Tabla15[[#This Row],[tipo]],3)</f>
        <v>0260136992501PER</v>
      </c>
      <c r="E1125" s="53" t="s">
        <v>3283</v>
      </c>
      <c r="F1125" s="53" t="s">
        <v>1060</v>
      </c>
      <c r="G1125" s="53" t="str">
        <f>_xlfn.XLOOKUP(Tabla15[[#This Row],[cedula]],Tabla8[Numero Documento],Tabla8[Lugar Designado])</f>
        <v>MINISTERIO DE CULTURA</v>
      </c>
      <c r="H1125" s="53" t="s">
        <v>3045</v>
      </c>
      <c r="I1125" s="62"/>
      <c r="J1125" s="53" t="str">
        <f>_xlfn.XLOOKUP(Tabla15[[#This Row],[cargo]],Tabla612[CARGO],Tabla612[CATEGORIA DEL SERVIDOR],"FIJO")</f>
        <v>FIJO</v>
      </c>
      <c r="K1125" s="53" t="str">
        <f>IF(ISTEXT(Tabla15[[#This Row],[CARRERA]]),Tabla15[[#This Row],[CARRERA]],Tabla15[[#This Row],[STATUS]])</f>
        <v>FIJO</v>
      </c>
      <c r="L1125" s="63">
        <v>10000</v>
      </c>
      <c r="M1125" s="66">
        <v>0</v>
      </c>
      <c r="N1125" s="66">
        <v>0</v>
      </c>
      <c r="O1125" s="66">
        <v>0</v>
      </c>
      <c r="P1125" s="29">
        <f>ROUND(Tabla15[[#This Row],[sbruto]]-Tabla15[[#This Row],[sneto]]-Tabla15[[#This Row],[ISR]]-Tabla15[[#This Row],[SFS]]-Tabla15[[#This Row],[AFP]],2)</f>
        <v>0</v>
      </c>
      <c r="Q1125" s="63">
        <v>10000</v>
      </c>
      <c r="R1125" s="53" t="str">
        <f>_xlfn.XLOOKUP(Tabla15[[#This Row],[cedula]],Tabla8[Numero Documento],Tabla8[Gen])</f>
        <v>M</v>
      </c>
      <c r="S1125" s="53" t="str">
        <f>_xlfn.XLOOKUP(Tabla15[[#This Row],[cedula]],Tabla8[Numero Documento],Tabla8[Lugar Designado Codigo])</f>
        <v>01.83</v>
      </c>
    </row>
    <row r="1126" spans="1:19" hidden="1">
      <c r="A1126" s="53" t="s">
        <v>3050</v>
      </c>
      <c r="B1126" s="53" t="s">
        <v>2920</v>
      </c>
      <c r="C1126" s="53" t="s">
        <v>3084</v>
      </c>
      <c r="D1126" s="53" t="str">
        <f>Tabla15[[#This Row],[cedula]]&amp;Tabla15[[#This Row],[prog]]&amp;LEFT(Tabla15[[#This Row],[tipo]],3)</f>
        <v>0110042861201PER</v>
      </c>
      <c r="E1126" s="53" t="s">
        <v>1774</v>
      </c>
      <c r="F1126" s="53" t="s">
        <v>1060</v>
      </c>
      <c r="G1126" s="53" t="str">
        <f>_xlfn.XLOOKUP(Tabla15[[#This Row],[cedula]],Tabla8[Numero Documento],Tabla8[Lugar Designado])</f>
        <v>MINISTERIO DE CULTURA</v>
      </c>
      <c r="H1126" s="53" t="s">
        <v>3045</v>
      </c>
      <c r="I1126" s="62"/>
      <c r="J1126" s="53" t="str">
        <f>_xlfn.XLOOKUP(Tabla15[[#This Row],[cargo]],Tabla612[CARGO],Tabla612[CATEGORIA DEL SERVIDOR],"FIJO")</f>
        <v>FIJO</v>
      </c>
      <c r="K1126" s="53" t="str">
        <f>IF(ISTEXT(Tabla15[[#This Row],[CARRERA]]),Tabla15[[#This Row],[CARRERA]],Tabla15[[#This Row],[STATUS]])</f>
        <v>FIJO</v>
      </c>
      <c r="L1126" s="63">
        <v>10000</v>
      </c>
      <c r="M1126" s="67">
        <v>0</v>
      </c>
      <c r="N1126" s="66">
        <v>0</v>
      </c>
      <c r="O1126" s="66">
        <v>0</v>
      </c>
      <c r="P1126" s="29">
        <f>ROUND(Tabla15[[#This Row],[sbruto]]-Tabla15[[#This Row],[sneto]]-Tabla15[[#This Row],[ISR]]-Tabla15[[#This Row],[SFS]]-Tabla15[[#This Row],[AFP]],2)</f>
        <v>0</v>
      </c>
      <c r="Q1126" s="63">
        <v>10000</v>
      </c>
      <c r="R1126" s="53" t="str">
        <f>_xlfn.XLOOKUP(Tabla15[[#This Row],[cedula]],Tabla8[Numero Documento],Tabla8[Gen])</f>
        <v>M</v>
      </c>
      <c r="S1126" s="53" t="str">
        <f>_xlfn.XLOOKUP(Tabla15[[#This Row],[cedula]],Tabla8[Numero Documento],Tabla8[Lugar Designado Codigo])</f>
        <v>01.83</v>
      </c>
    </row>
    <row r="1127" spans="1:19" hidden="1">
      <c r="A1127" s="53" t="s">
        <v>3050</v>
      </c>
      <c r="B1127" s="53" t="s">
        <v>2921</v>
      </c>
      <c r="C1127" s="53" t="s">
        <v>3084</v>
      </c>
      <c r="D1127" s="53" t="str">
        <f>Tabla15[[#This Row],[cedula]]&amp;Tabla15[[#This Row],[prog]]&amp;LEFT(Tabla15[[#This Row],[tipo]],3)</f>
        <v>4022809461701PER</v>
      </c>
      <c r="E1127" s="53" t="s">
        <v>1831</v>
      </c>
      <c r="F1127" s="53" t="s">
        <v>1060</v>
      </c>
      <c r="G1127" s="53" t="str">
        <f>_xlfn.XLOOKUP(Tabla15[[#This Row],[cedula]],Tabla8[Numero Documento],Tabla8[Lugar Designado])</f>
        <v>MINISTERIO DE CULTURA</v>
      </c>
      <c r="H1127" s="53" t="s">
        <v>3045</v>
      </c>
      <c r="I1127" s="62"/>
      <c r="J1127" s="53" t="str">
        <f>_xlfn.XLOOKUP(Tabla15[[#This Row],[cargo]],Tabla612[CARGO],Tabla612[CATEGORIA DEL SERVIDOR],"FIJO")</f>
        <v>FIJO</v>
      </c>
      <c r="K1127" s="53" t="str">
        <f>IF(ISTEXT(Tabla15[[#This Row],[CARRERA]]),Tabla15[[#This Row],[CARRERA]],Tabla15[[#This Row],[STATUS]])</f>
        <v>FIJO</v>
      </c>
      <c r="L1127" s="63">
        <v>10000</v>
      </c>
      <c r="M1127" s="65">
        <v>0</v>
      </c>
      <c r="N1127" s="66">
        <v>0</v>
      </c>
      <c r="O1127" s="66">
        <v>0</v>
      </c>
      <c r="P1127" s="29">
        <f>ROUND(Tabla15[[#This Row],[sbruto]]-Tabla15[[#This Row],[sneto]]-Tabla15[[#This Row],[ISR]]-Tabla15[[#This Row],[SFS]]-Tabla15[[#This Row],[AFP]],2)</f>
        <v>0</v>
      </c>
      <c r="Q1127" s="63">
        <v>10000</v>
      </c>
      <c r="R1127" s="53" t="str">
        <f>_xlfn.XLOOKUP(Tabla15[[#This Row],[cedula]],Tabla8[Numero Documento],Tabla8[Gen])</f>
        <v>F</v>
      </c>
      <c r="S1127" s="53" t="str">
        <f>_xlfn.XLOOKUP(Tabla15[[#This Row],[cedula]],Tabla8[Numero Documento],Tabla8[Lugar Designado Codigo])</f>
        <v>01.83</v>
      </c>
    </row>
    <row r="1128" spans="1:19" hidden="1">
      <c r="A1128" s="53" t="s">
        <v>3050</v>
      </c>
      <c r="B1128" s="53" t="s">
        <v>3116</v>
      </c>
      <c r="C1128" s="53" t="s">
        <v>3084</v>
      </c>
      <c r="D1128" s="53" t="str">
        <f>Tabla15[[#This Row],[cedula]]&amp;Tabla15[[#This Row],[prog]]&amp;LEFT(Tabla15[[#This Row],[tipo]],3)</f>
        <v>0160016360201PER</v>
      </c>
      <c r="E1128" s="53" t="s">
        <v>3115</v>
      </c>
      <c r="F1128" s="53" t="s">
        <v>1060</v>
      </c>
      <c r="G1128" s="53" t="str">
        <f>_xlfn.XLOOKUP(Tabla15[[#This Row],[cedula]],Tabla8[Numero Documento],Tabla8[Lugar Designado])</f>
        <v>MINISTERIO DE CULTURA</v>
      </c>
      <c r="H1128" s="53" t="s">
        <v>3045</v>
      </c>
      <c r="I1128" s="62"/>
      <c r="J1128" s="53" t="str">
        <f>_xlfn.XLOOKUP(Tabla15[[#This Row],[cargo]],Tabla612[CARGO],Tabla612[CATEGORIA DEL SERVIDOR],"FIJO")</f>
        <v>FIJO</v>
      </c>
      <c r="K1128" s="53" t="str">
        <f>IF(ISTEXT(Tabla15[[#This Row],[CARRERA]]),Tabla15[[#This Row],[CARRERA]],Tabla15[[#This Row],[STATUS]])</f>
        <v>FIJO</v>
      </c>
      <c r="L1128" s="63">
        <v>10000</v>
      </c>
      <c r="M1128" s="65">
        <v>0</v>
      </c>
      <c r="N1128" s="66">
        <v>0</v>
      </c>
      <c r="O1128" s="66">
        <v>0</v>
      </c>
      <c r="P1128" s="29">
        <f>ROUND(Tabla15[[#This Row],[sbruto]]-Tabla15[[#This Row],[sneto]]-Tabla15[[#This Row],[ISR]]-Tabla15[[#This Row],[SFS]]-Tabla15[[#This Row],[AFP]],2)</f>
        <v>0</v>
      </c>
      <c r="Q1128" s="63">
        <v>10000</v>
      </c>
      <c r="R1128" s="53" t="str">
        <f>_xlfn.XLOOKUP(Tabla15[[#This Row],[cedula]],Tabla8[Numero Documento],Tabla8[Gen])</f>
        <v>M</v>
      </c>
      <c r="S1128" s="53" t="str">
        <f>_xlfn.XLOOKUP(Tabla15[[#This Row],[cedula]],Tabla8[Numero Documento],Tabla8[Lugar Designado Codigo])</f>
        <v>01.83</v>
      </c>
    </row>
    <row r="1129" spans="1:19" hidden="1">
      <c r="A1129" s="53" t="s">
        <v>3050</v>
      </c>
      <c r="B1129" s="53" t="s">
        <v>2922</v>
      </c>
      <c r="C1129" s="53" t="s">
        <v>3084</v>
      </c>
      <c r="D1129" s="53" t="str">
        <f>Tabla15[[#This Row],[cedula]]&amp;Tabla15[[#This Row],[prog]]&amp;LEFT(Tabla15[[#This Row],[tipo]],3)</f>
        <v>0050046701401PER</v>
      </c>
      <c r="E1129" s="53" t="s">
        <v>1767</v>
      </c>
      <c r="F1129" s="53" t="s">
        <v>1060</v>
      </c>
      <c r="G1129" s="53" t="str">
        <f>_xlfn.XLOOKUP(Tabla15[[#This Row],[cedula]],Tabla8[Numero Documento],Tabla8[Lugar Designado])</f>
        <v>MINISTERIO DE CULTURA</v>
      </c>
      <c r="H1129" s="53" t="s">
        <v>3045</v>
      </c>
      <c r="I1129" s="62"/>
      <c r="J1129" s="53" t="str">
        <f>_xlfn.XLOOKUP(Tabla15[[#This Row],[cargo]],Tabla612[CARGO],Tabla612[CATEGORIA DEL SERVIDOR],"FIJO")</f>
        <v>FIJO</v>
      </c>
      <c r="K1129" s="53" t="str">
        <f>IF(ISTEXT(Tabla15[[#This Row],[CARRERA]]),Tabla15[[#This Row],[CARRERA]],Tabla15[[#This Row],[STATUS]])</f>
        <v>FIJO</v>
      </c>
      <c r="L1129" s="63">
        <v>10000</v>
      </c>
      <c r="M1129" s="66">
        <v>0</v>
      </c>
      <c r="N1129" s="66">
        <v>0</v>
      </c>
      <c r="O1129" s="66">
        <v>0</v>
      </c>
      <c r="P1129" s="29">
        <f>ROUND(Tabla15[[#This Row],[sbruto]]-Tabla15[[#This Row],[sneto]]-Tabla15[[#This Row],[ISR]]-Tabla15[[#This Row],[SFS]]-Tabla15[[#This Row],[AFP]],2)</f>
        <v>0</v>
      </c>
      <c r="Q1129" s="63">
        <v>10000</v>
      </c>
      <c r="R1129" s="53" t="str">
        <f>_xlfn.XLOOKUP(Tabla15[[#This Row],[cedula]],Tabla8[Numero Documento],Tabla8[Gen])</f>
        <v>F</v>
      </c>
      <c r="S1129" s="53" t="str">
        <f>_xlfn.XLOOKUP(Tabla15[[#This Row],[cedula]],Tabla8[Numero Documento],Tabla8[Lugar Designado Codigo])</f>
        <v>01.83</v>
      </c>
    </row>
    <row r="1130" spans="1:19" hidden="1">
      <c r="A1130" s="53" t="s">
        <v>3050</v>
      </c>
      <c r="B1130" s="53" t="s">
        <v>2923</v>
      </c>
      <c r="C1130" s="53" t="s">
        <v>3084</v>
      </c>
      <c r="D1130" s="53" t="str">
        <f>Tabla15[[#This Row],[cedula]]&amp;Tabla15[[#This Row],[prog]]&amp;LEFT(Tabla15[[#This Row],[tipo]],3)</f>
        <v>4022091605601PER</v>
      </c>
      <c r="E1130" s="53" t="s">
        <v>1890</v>
      </c>
      <c r="F1130" s="53" t="s">
        <v>1060</v>
      </c>
      <c r="G1130" s="53" t="str">
        <f>_xlfn.XLOOKUP(Tabla15[[#This Row],[cedula]],Tabla8[Numero Documento],Tabla8[Lugar Designado])</f>
        <v>MINISTERIO DE CULTURA</v>
      </c>
      <c r="H1130" s="53" t="s">
        <v>3045</v>
      </c>
      <c r="I1130" s="62"/>
      <c r="J1130" s="53" t="str">
        <f>_xlfn.XLOOKUP(Tabla15[[#This Row],[cargo]],Tabla612[CARGO],Tabla612[CATEGORIA DEL SERVIDOR],"FIJO")</f>
        <v>FIJO</v>
      </c>
      <c r="K1130" s="53" t="str">
        <f>IF(ISTEXT(Tabla15[[#This Row],[CARRERA]]),Tabla15[[#This Row],[CARRERA]],Tabla15[[#This Row],[STATUS]])</f>
        <v>FIJO</v>
      </c>
      <c r="L1130" s="63">
        <v>10000</v>
      </c>
      <c r="M1130" s="66">
        <v>0</v>
      </c>
      <c r="N1130" s="66">
        <v>0</v>
      </c>
      <c r="O1130" s="66">
        <v>0</v>
      </c>
      <c r="P1130" s="29">
        <f>ROUND(Tabla15[[#This Row],[sbruto]]-Tabla15[[#This Row],[sneto]]-Tabla15[[#This Row],[ISR]]-Tabla15[[#This Row],[SFS]]-Tabla15[[#This Row],[AFP]],2)</f>
        <v>0</v>
      </c>
      <c r="Q1130" s="63">
        <v>10000</v>
      </c>
      <c r="R1130" s="53" t="str">
        <f>_xlfn.XLOOKUP(Tabla15[[#This Row],[cedula]],Tabla8[Numero Documento],Tabla8[Gen])</f>
        <v>M</v>
      </c>
      <c r="S1130" s="53" t="str">
        <f>_xlfn.XLOOKUP(Tabla15[[#This Row],[cedula]],Tabla8[Numero Documento],Tabla8[Lugar Designado Codigo])</f>
        <v>01.83</v>
      </c>
    </row>
    <row r="1131" spans="1:19" hidden="1">
      <c r="A1131" s="53" t="s">
        <v>3050</v>
      </c>
      <c r="B1131" s="53" t="s">
        <v>2924</v>
      </c>
      <c r="C1131" s="53" t="s">
        <v>3084</v>
      </c>
      <c r="D1131" s="53" t="str">
        <f>Tabla15[[#This Row],[cedula]]&amp;Tabla15[[#This Row],[prog]]&amp;LEFT(Tabla15[[#This Row],[tipo]],3)</f>
        <v>4022840810601PER</v>
      </c>
      <c r="E1131" s="53" t="s">
        <v>1832</v>
      </c>
      <c r="F1131" s="53" t="s">
        <v>1060</v>
      </c>
      <c r="G1131" s="53" t="str">
        <f>_xlfn.XLOOKUP(Tabla15[[#This Row],[cedula]],Tabla8[Numero Documento],Tabla8[Lugar Designado])</f>
        <v>MINISTERIO DE CULTURA</v>
      </c>
      <c r="H1131" s="53" t="s">
        <v>3045</v>
      </c>
      <c r="I1131" s="62"/>
      <c r="J1131" s="53" t="str">
        <f>_xlfn.XLOOKUP(Tabla15[[#This Row],[cargo]],Tabla612[CARGO],Tabla612[CATEGORIA DEL SERVIDOR],"FIJO")</f>
        <v>FIJO</v>
      </c>
      <c r="K1131" s="53" t="str">
        <f>IF(ISTEXT(Tabla15[[#This Row],[CARRERA]]),Tabla15[[#This Row],[CARRERA]],Tabla15[[#This Row],[STATUS]])</f>
        <v>FIJO</v>
      </c>
      <c r="L1131" s="63">
        <v>10000</v>
      </c>
      <c r="M1131" s="66">
        <v>0</v>
      </c>
      <c r="N1131" s="66">
        <v>0</v>
      </c>
      <c r="O1131" s="66">
        <v>0</v>
      </c>
      <c r="P1131" s="29">
        <f>ROUND(Tabla15[[#This Row],[sbruto]]-Tabla15[[#This Row],[sneto]]-Tabla15[[#This Row],[ISR]]-Tabla15[[#This Row],[SFS]]-Tabla15[[#This Row],[AFP]],2)</f>
        <v>0</v>
      </c>
      <c r="Q1131" s="63">
        <v>10000</v>
      </c>
      <c r="R1131" s="53" t="str">
        <f>_xlfn.XLOOKUP(Tabla15[[#This Row],[cedula]],Tabla8[Numero Documento],Tabla8[Gen])</f>
        <v>F</v>
      </c>
      <c r="S1131" s="53" t="str">
        <f>_xlfn.XLOOKUP(Tabla15[[#This Row],[cedula]],Tabla8[Numero Documento],Tabla8[Lugar Designado Codigo])</f>
        <v>01.83</v>
      </c>
    </row>
    <row r="1132" spans="1:19" hidden="1">
      <c r="A1132" s="53" t="s">
        <v>3050</v>
      </c>
      <c r="B1132" s="53" t="s">
        <v>2925</v>
      </c>
      <c r="C1132" s="53" t="s">
        <v>3084</v>
      </c>
      <c r="D1132" s="53" t="str">
        <f>Tabla15[[#This Row],[cedula]]&amp;Tabla15[[#This Row],[prog]]&amp;LEFT(Tabla15[[#This Row],[tipo]],3)</f>
        <v>4022663253301PER</v>
      </c>
      <c r="E1132" s="53" t="s">
        <v>1827</v>
      </c>
      <c r="F1132" s="53" t="s">
        <v>1060</v>
      </c>
      <c r="G1132" s="53" t="str">
        <f>_xlfn.XLOOKUP(Tabla15[[#This Row],[cedula]],Tabla8[Numero Documento],Tabla8[Lugar Designado])</f>
        <v>MINISTERIO DE CULTURA</v>
      </c>
      <c r="H1132" s="53" t="s">
        <v>3045</v>
      </c>
      <c r="I1132" s="62"/>
      <c r="J1132" s="53" t="str">
        <f>_xlfn.XLOOKUP(Tabla15[[#This Row],[cargo]],Tabla612[CARGO],Tabla612[CATEGORIA DEL SERVIDOR],"FIJO")</f>
        <v>FIJO</v>
      </c>
      <c r="K1132" s="53" t="str">
        <f>IF(ISTEXT(Tabla15[[#This Row],[CARRERA]]),Tabla15[[#This Row],[CARRERA]],Tabla15[[#This Row],[STATUS]])</f>
        <v>FIJO</v>
      </c>
      <c r="L1132" s="63">
        <v>10000</v>
      </c>
      <c r="M1132" s="66">
        <v>0</v>
      </c>
      <c r="N1132" s="66">
        <v>0</v>
      </c>
      <c r="O1132" s="66">
        <v>0</v>
      </c>
      <c r="P1132" s="29">
        <f>ROUND(Tabla15[[#This Row],[sbruto]]-Tabla15[[#This Row],[sneto]]-Tabla15[[#This Row],[ISR]]-Tabla15[[#This Row],[SFS]]-Tabla15[[#This Row],[AFP]],2)</f>
        <v>0</v>
      </c>
      <c r="Q1132" s="63">
        <v>10000</v>
      </c>
      <c r="R1132" s="53" t="str">
        <f>_xlfn.XLOOKUP(Tabla15[[#This Row],[cedula]],Tabla8[Numero Documento],Tabla8[Gen])</f>
        <v>M</v>
      </c>
      <c r="S1132" s="53" t="str">
        <f>_xlfn.XLOOKUP(Tabla15[[#This Row],[cedula]],Tabla8[Numero Documento],Tabla8[Lugar Designado Codigo])</f>
        <v>01.83</v>
      </c>
    </row>
    <row r="1133" spans="1:19" hidden="1">
      <c r="A1133" s="53" t="s">
        <v>3050</v>
      </c>
      <c r="B1133" s="53" t="s">
        <v>2927</v>
      </c>
      <c r="C1133" s="53" t="s">
        <v>3084</v>
      </c>
      <c r="D1133" s="53" t="str">
        <f>Tabla15[[#This Row],[cedula]]&amp;Tabla15[[#This Row],[prog]]&amp;LEFT(Tabla15[[#This Row],[tipo]],3)</f>
        <v>0160017215701PER</v>
      </c>
      <c r="E1133" s="53" t="s">
        <v>1777</v>
      </c>
      <c r="F1133" s="53" t="s">
        <v>1060</v>
      </c>
      <c r="G1133" s="53" t="str">
        <f>_xlfn.XLOOKUP(Tabla15[[#This Row],[cedula]],Tabla8[Numero Documento],Tabla8[Lugar Designado])</f>
        <v>MINISTERIO DE CULTURA</v>
      </c>
      <c r="H1133" s="53" t="s">
        <v>3045</v>
      </c>
      <c r="I1133" s="62"/>
      <c r="J1133" s="53" t="str">
        <f>_xlfn.XLOOKUP(Tabla15[[#This Row],[cargo]],Tabla612[CARGO],Tabla612[CATEGORIA DEL SERVIDOR],"FIJO")</f>
        <v>FIJO</v>
      </c>
      <c r="K1133" s="53" t="str">
        <f>IF(ISTEXT(Tabla15[[#This Row],[CARRERA]]),Tabla15[[#This Row],[CARRERA]],Tabla15[[#This Row],[STATUS]])</f>
        <v>FIJO</v>
      </c>
      <c r="L1133" s="63">
        <v>10000</v>
      </c>
      <c r="M1133" s="66">
        <v>0</v>
      </c>
      <c r="N1133" s="66">
        <v>0</v>
      </c>
      <c r="O1133" s="66">
        <v>0</v>
      </c>
      <c r="P1133" s="29">
        <f>ROUND(Tabla15[[#This Row],[sbruto]]-Tabla15[[#This Row],[sneto]]-Tabla15[[#This Row],[ISR]]-Tabla15[[#This Row],[SFS]]-Tabla15[[#This Row],[AFP]],2)</f>
        <v>0</v>
      </c>
      <c r="Q1133" s="63">
        <v>10000</v>
      </c>
      <c r="R1133" s="53" t="str">
        <f>_xlfn.XLOOKUP(Tabla15[[#This Row],[cedula]],Tabla8[Numero Documento],Tabla8[Gen])</f>
        <v>M</v>
      </c>
      <c r="S1133" s="53" t="str">
        <f>_xlfn.XLOOKUP(Tabla15[[#This Row],[cedula]],Tabla8[Numero Documento],Tabla8[Lugar Designado Codigo])</f>
        <v>01.83</v>
      </c>
    </row>
    <row r="1134" spans="1:19" hidden="1">
      <c r="A1134" s="53" t="s">
        <v>3050</v>
      </c>
      <c r="B1134" s="53" t="s">
        <v>2928</v>
      </c>
      <c r="C1134" s="53" t="s">
        <v>3084</v>
      </c>
      <c r="D1134" s="53" t="str">
        <f>Tabla15[[#This Row],[cedula]]&amp;Tabla15[[#This Row],[prog]]&amp;LEFT(Tabla15[[#This Row],[tipo]],3)</f>
        <v>0010499692101PER</v>
      </c>
      <c r="E1134" s="53" t="s">
        <v>1254</v>
      </c>
      <c r="F1134" s="53" t="s">
        <v>1060</v>
      </c>
      <c r="G1134" s="53" t="str">
        <f>_xlfn.XLOOKUP(Tabla15[[#This Row],[cedula]],Tabla8[Numero Documento],Tabla8[Lugar Designado])</f>
        <v>MINISTERIO DE CULTURA</v>
      </c>
      <c r="H1134" s="53" t="s">
        <v>3045</v>
      </c>
      <c r="I1134" s="62"/>
      <c r="J1134" s="53" t="str">
        <f>_xlfn.XLOOKUP(Tabla15[[#This Row],[cargo]],Tabla612[CARGO],Tabla612[CATEGORIA DEL SERVIDOR],"FIJO")</f>
        <v>FIJO</v>
      </c>
      <c r="K1134" s="53" t="str">
        <f>IF(ISTEXT(Tabla15[[#This Row],[CARRERA]]),Tabla15[[#This Row],[CARRERA]],Tabla15[[#This Row],[STATUS]])</f>
        <v>FIJO</v>
      </c>
      <c r="L1134" s="63">
        <v>10000</v>
      </c>
      <c r="M1134" s="66">
        <v>0</v>
      </c>
      <c r="N1134" s="66">
        <v>0</v>
      </c>
      <c r="O1134" s="66">
        <v>0</v>
      </c>
      <c r="P1134" s="29">
        <f>ROUND(Tabla15[[#This Row],[sbruto]]-Tabla15[[#This Row],[sneto]]-Tabla15[[#This Row],[ISR]]-Tabla15[[#This Row],[SFS]]-Tabla15[[#This Row],[AFP]],2)</f>
        <v>0</v>
      </c>
      <c r="Q1134" s="63">
        <v>10000</v>
      </c>
      <c r="R1134" s="53" t="str">
        <f>_xlfn.XLOOKUP(Tabla15[[#This Row],[cedula]],Tabla8[Numero Documento],Tabla8[Gen])</f>
        <v>M</v>
      </c>
      <c r="S1134" s="53" t="str">
        <f>_xlfn.XLOOKUP(Tabla15[[#This Row],[cedula]],Tabla8[Numero Documento],Tabla8[Lugar Designado Codigo])</f>
        <v>01.83</v>
      </c>
    </row>
    <row r="1135" spans="1:19" hidden="1">
      <c r="A1135" s="53" t="s">
        <v>3050</v>
      </c>
      <c r="B1135" s="53" t="s">
        <v>3118</v>
      </c>
      <c r="C1135" s="53" t="s">
        <v>3084</v>
      </c>
      <c r="D1135" s="53" t="str">
        <f>Tabla15[[#This Row],[cedula]]&amp;Tabla15[[#This Row],[prog]]&amp;LEFT(Tabla15[[#This Row],[tipo]],3)</f>
        <v>1400003119601PER</v>
      </c>
      <c r="E1135" s="53" t="s">
        <v>3117</v>
      </c>
      <c r="F1135" s="53" t="s">
        <v>1060</v>
      </c>
      <c r="G1135" s="53" t="str">
        <f>_xlfn.XLOOKUP(Tabla15[[#This Row],[cedula]],Tabla8[Numero Documento],Tabla8[Lugar Designado])</f>
        <v>MINISTERIO DE CULTURA</v>
      </c>
      <c r="H1135" s="53" t="s">
        <v>3045</v>
      </c>
      <c r="I1135" s="62"/>
      <c r="J1135" s="53" t="str">
        <f>_xlfn.XLOOKUP(Tabla15[[#This Row],[cargo]],Tabla612[CARGO],Tabla612[CATEGORIA DEL SERVIDOR],"FIJO")</f>
        <v>FIJO</v>
      </c>
      <c r="K1135" s="53" t="str">
        <f>IF(ISTEXT(Tabla15[[#This Row],[CARRERA]]),Tabla15[[#This Row],[CARRERA]],Tabla15[[#This Row],[STATUS]])</f>
        <v>FIJO</v>
      </c>
      <c r="L1135" s="63">
        <v>10000</v>
      </c>
      <c r="M1135" s="67">
        <v>0</v>
      </c>
      <c r="N1135" s="66">
        <v>0</v>
      </c>
      <c r="O1135" s="66">
        <v>0</v>
      </c>
      <c r="P1135" s="29">
        <f>ROUND(Tabla15[[#This Row],[sbruto]]-Tabla15[[#This Row],[sneto]]-Tabla15[[#This Row],[ISR]]-Tabla15[[#This Row],[SFS]]-Tabla15[[#This Row],[AFP]],2)</f>
        <v>0</v>
      </c>
      <c r="Q1135" s="63">
        <v>10000</v>
      </c>
      <c r="R1135" s="53" t="str">
        <f>_xlfn.XLOOKUP(Tabla15[[#This Row],[cedula]],Tabla8[Numero Documento],Tabla8[Gen])</f>
        <v>F</v>
      </c>
      <c r="S1135" s="53" t="str">
        <f>_xlfn.XLOOKUP(Tabla15[[#This Row],[cedula]],Tabla8[Numero Documento],Tabla8[Lugar Designado Codigo])</f>
        <v>01.83</v>
      </c>
    </row>
    <row r="1136" spans="1:19" hidden="1">
      <c r="A1136" s="53" t="s">
        <v>3050</v>
      </c>
      <c r="B1136" s="53" t="s">
        <v>3821</v>
      </c>
      <c r="C1136" s="53" t="s">
        <v>3084</v>
      </c>
      <c r="D1136" s="53" t="str">
        <f>Tabla15[[#This Row],[cedula]]&amp;Tabla15[[#This Row],[prog]]&amp;LEFT(Tabla15[[#This Row],[tipo]],3)</f>
        <v>0010620741801PER</v>
      </c>
      <c r="E1136" s="53" t="s">
        <v>3820</v>
      </c>
      <c r="F1136" s="53" t="s">
        <v>1060</v>
      </c>
      <c r="G1136" s="53" t="str">
        <f>_xlfn.XLOOKUP(Tabla15[[#This Row],[cedula]],Tabla8[Numero Documento],Tabla8[Lugar Designado])</f>
        <v>MINISTERIO DE CULTURA</v>
      </c>
      <c r="H1136" s="53" t="s">
        <v>3045</v>
      </c>
      <c r="I1136" s="62"/>
      <c r="J1136" s="53" t="str">
        <f>_xlfn.XLOOKUP(Tabla15[[#This Row],[cargo]],Tabla612[CARGO],Tabla612[CATEGORIA DEL SERVIDOR],"FIJO")</f>
        <v>FIJO</v>
      </c>
      <c r="K1136" s="53" t="str">
        <f>IF(ISTEXT(Tabla15[[#This Row],[CARRERA]]),Tabla15[[#This Row],[CARRERA]],Tabla15[[#This Row],[STATUS]])</f>
        <v>FIJO</v>
      </c>
      <c r="L1136" s="63">
        <v>10000</v>
      </c>
      <c r="M1136" s="66">
        <v>0</v>
      </c>
      <c r="N1136" s="66">
        <v>0</v>
      </c>
      <c r="O1136" s="66">
        <v>0</v>
      </c>
      <c r="P1136" s="29">
        <f>ROUND(Tabla15[[#This Row],[sbruto]]-Tabla15[[#This Row],[sneto]]-Tabla15[[#This Row],[ISR]]-Tabla15[[#This Row],[SFS]]-Tabla15[[#This Row],[AFP]],2)</f>
        <v>0</v>
      </c>
      <c r="Q1136" s="63">
        <v>10000</v>
      </c>
      <c r="R1136" s="53" t="str">
        <f>_xlfn.XLOOKUP(Tabla15[[#This Row],[cedula]],Tabla8[Numero Documento],Tabla8[Gen])</f>
        <v>M</v>
      </c>
      <c r="S1136" s="53" t="str">
        <f>_xlfn.XLOOKUP(Tabla15[[#This Row],[cedula]],Tabla8[Numero Documento],Tabla8[Lugar Designado Codigo])</f>
        <v>01.83</v>
      </c>
    </row>
    <row r="1137" spans="1:19" hidden="1">
      <c r="A1137" s="53" t="s">
        <v>3050</v>
      </c>
      <c r="B1137" s="53" t="s">
        <v>2931</v>
      </c>
      <c r="C1137" s="53" t="s">
        <v>3084</v>
      </c>
      <c r="D1137" s="53" t="str">
        <f>Tabla15[[#This Row],[cedula]]&amp;Tabla15[[#This Row],[prog]]&amp;LEFT(Tabla15[[#This Row],[tipo]],3)</f>
        <v>0011658907801PER</v>
      </c>
      <c r="E1137" s="53" t="s">
        <v>1937</v>
      </c>
      <c r="F1137" s="53" t="s">
        <v>1060</v>
      </c>
      <c r="G1137" s="53" t="str">
        <f>_xlfn.XLOOKUP(Tabla15[[#This Row],[cedula]],Tabla8[Numero Documento],Tabla8[Lugar Designado])</f>
        <v>MINISTERIO DE CULTURA</v>
      </c>
      <c r="H1137" s="53" t="s">
        <v>3045</v>
      </c>
      <c r="I1137" s="62"/>
      <c r="J1137" s="53" t="str">
        <f>_xlfn.XLOOKUP(Tabla15[[#This Row],[cargo]],Tabla612[CARGO],Tabla612[CATEGORIA DEL SERVIDOR],"FIJO")</f>
        <v>FIJO</v>
      </c>
      <c r="K1137" s="53" t="str">
        <f>IF(ISTEXT(Tabla15[[#This Row],[CARRERA]]),Tabla15[[#This Row],[CARRERA]],Tabla15[[#This Row],[STATUS]])</f>
        <v>FIJO</v>
      </c>
      <c r="L1137" s="63">
        <v>10000</v>
      </c>
      <c r="M1137" s="67">
        <v>0</v>
      </c>
      <c r="N1137" s="66">
        <v>0</v>
      </c>
      <c r="O1137" s="66">
        <v>0</v>
      </c>
      <c r="P1137" s="29">
        <f>ROUND(Tabla15[[#This Row],[sbruto]]-Tabla15[[#This Row],[sneto]]-Tabla15[[#This Row],[ISR]]-Tabla15[[#This Row],[SFS]]-Tabla15[[#This Row],[AFP]],2)</f>
        <v>0</v>
      </c>
      <c r="Q1137" s="63">
        <v>10000</v>
      </c>
      <c r="R1137" s="53" t="str">
        <f>_xlfn.XLOOKUP(Tabla15[[#This Row],[cedula]],Tabla8[Numero Documento],Tabla8[Gen])</f>
        <v>F</v>
      </c>
      <c r="S1137" s="53" t="str">
        <f>_xlfn.XLOOKUP(Tabla15[[#This Row],[cedula]],Tabla8[Numero Documento],Tabla8[Lugar Designado Codigo])</f>
        <v>01.83</v>
      </c>
    </row>
    <row r="1138" spans="1:19" hidden="1">
      <c r="A1138" s="53" t="s">
        <v>3050</v>
      </c>
      <c r="B1138" s="53" t="s">
        <v>3240</v>
      </c>
      <c r="C1138" s="53" t="s">
        <v>3084</v>
      </c>
      <c r="D1138" s="53" t="str">
        <f>Tabla15[[#This Row],[cedula]]&amp;Tabla15[[#This Row],[prog]]&amp;LEFT(Tabla15[[#This Row],[tipo]],3)</f>
        <v>4022476089801PER</v>
      </c>
      <c r="E1138" s="53" t="s">
        <v>3225</v>
      </c>
      <c r="F1138" s="53" t="s">
        <v>1060</v>
      </c>
      <c r="G1138" s="53" t="str">
        <f>_xlfn.XLOOKUP(Tabla15[[#This Row],[cedula]],Tabla8[Numero Documento],Tabla8[Lugar Designado])</f>
        <v>MINISTERIO DE CULTURA</v>
      </c>
      <c r="H1138" s="53" t="s">
        <v>3045</v>
      </c>
      <c r="I1138" s="62"/>
      <c r="J1138" s="53" t="str">
        <f>_xlfn.XLOOKUP(Tabla15[[#This Row],[cargo]],Tabla612[CARGO],Tabla612[CATEGORIA DEL SERVIDOR],"FIJO")</f>
        <v>FIJO</v>
      </c>
      <c r="K1138" s="53" t="str">
        <f>IF(ISTEXT(Tabla15[[#This Row],[CARRERA]]),Tabla15[[#This Row],[CARRERA]],Tabla15[[#This Row],[STATUS]])</f>
        <v>FIJO</v>
      </c>
      <c r="L1138" s="63">
        <v>10000</v>
      </c>
      <c r="M1138" s="66">
        <v>0</v>
      </c>
      <c r="N1138" s="66">
        <v>0</v>
      </c>
      <c r="O1138" s="66">
        <v>0</v>
      </c>
      <c r="P1138" s="29">
        <f>ROUND(Tabla15[[#This Row],[sbruto]]-Tabla15[[#This Row],[sneto]]-Tabla15[[#This Row],[ISR]]-Tabla15[[#This Row],[SFS]]-Tabla15[[#This Row],[AFP]],2)</f>
        <v>0</v>
      </c>
      <c r="Q1138" s="63">
        <v>10000</v>
      </c>
      <c r="R1138" s="53" t="str">
        <f>_xlfn.XLOOKUP(Tabla15[[#This Row],[cedula]],Tabla8[Numero Documento],Tabla8[Gen])</f>
        <v>F</v>
      </c>
      <c r="S1138" s="53" t="str">
        <f>_xlfn.XLOOKUP(Tabla15[[#This Row],[cedula]],Tabla8[Numero Documento],Tabla8[Lugar Designado Codigo])</f>
        <v>01.83</v>
      </c>
    </row>
    <row r="1139" spans="1:19" hidden="1">
      <c r="A1139" s="53" t="s">
        <v>3050</v>
      </c>
      <c r="B1139" s="53" t="s">
        <v>2932</v>
      </c>
      <c r="C1139" s="53" t="s">
        <v>3084</v>
      </c>
      <c r="D1139" s="53" t="str">
        <f>Tabla15[[#This Row],[cedula]]&amp;Tabla15[[#This Row],[prog]]&amp;LEFT(Tabla15[[#This Row],[tipo]],3)</f>
        <v>0011226788501PER</v>
      </c>
      <c r="E1139" s="53" t="s">
        <v>1754</v>
      </c>
      <c r="F1139" s="53" t="s">
        <v>1060</v>
      </c>
      <c r="G1139" s="53" t="str">
        <f>_xlfn.XLOOKUP(Tabla15[[#This Row],[cedula]],Tabla8[Numero Documento],Tabla8[Lugar Designado])</f>
        <v>MINISTERIO DE CULTURA</v>
      </c>
      <c r="H1139" s="53" t="s">
        <v>3045</v>
      </c>
      <c r="I1139" s="62"/>
      <c r="J1139" s="53" t="str">
        <f>_xlfn.XLOOKUP(Tabla15[[#This Row],[cargo]],Tabla612[CARGO],Tabla612[CATEGORIA DEL SERVIDOR],"FIJO")</f>
        <v>FIJO</v>
      </c>
      <c r="K1139" s="53" t="str">
        <f>IF(ISTEXT(Tabla15[[#This Row],[CARRERA]]),Tabla15[[#This Row],[CARRERA]],Tabla15[[#This Row],[STATUS]])</f>
        <v>FIJO</v>
      </c>
      <c r="L1139" s="63">
        <v>10000</v>
      </c>
      <c r="M1139" s="66">
        <v>0</v>
      </c>
      <c r="N1139" s="66">
        <v>0</v>
      </c>
      <c r="O1139" s="66">
        <v>0</v>
      </c>
      <c r="P1139" s="29">
        <f>ROUND(Tabla15[[#This Row],[sbruto]]-Tabla15[[#This Row],[sneto]]-Tabla15[[#This Row],[ISR]]-Tabla15[[#This Row],[SFS]]-Tabla15[[#This Row],[AFP]],2)</f>
        <v>0</v>
      </c>
      <c r="Q1139" s="63">
        <v>10000</v>
      </c>
      <c r="R1139" s="53" t="str">
        <f>_xlfn.XLOOKUP(Tabla15[[#This Row],[cedula]],Tabla8[Numero Documento],Tabla8[Gen])</f>
        <v>F</v>
      </c>
      <c r="S1139" s="53" t="str">
        <f>_xlfn.XLOOKUP(Tabla15[[#This Row],[cedula]],Tabla8[Numero Documento],Tabla8[Lugar Designado Codigo])</f>
        <v>01.83</v>
      </c>
    </row>
    <row r="1140" spans="1:19" hidden="1">
      <c r="A1140" s="53" t="s">
        <v>3050</v>
      </c>
      <c r="B1140" s="53" t="s">
        <v>2933</v>
      </c>
      <c r="C1140" s="53" t="s">
        <v>3084</v>
      </c>
      <c r="D1140" s="53" t="str">
        <f>Tabla15[[#This Row],[cedula]]&amp;Tabla15[[#This Row],[prog]]&amp;LEFT(Tabla15[[#This Row],[tipo]],3)</f>
        <v>0011782466401PER</v>
      </c>
      <c r="E1140" s="53" t="s">
        <v>1760</v>
      </c>
      <c r="F1140" s="53" t="s">
        <v>1060</v>
      </c>
      <c r="G1140" s="53" t="str">
        <f>_xlfn.XLOOKUP(Tabla15[[#This Row],[cedula]],Tabla8[Numero Documento],Tabla8[Lugar Designado])</f>
        <v>MINISTERIO DE CULTURA</v>
      </c>
      <c r="H1140" s="53" t="s">
        <v>3045</v>
      </c>
      <c r="I1140" s="62"/>
      <c r="J1140" s="53" t="str">
        <f>_xlfn.XLOOKUP(Tabla15[[#This Row],[cargo]],Tabla612[CARGO],Tabla612[CATEGORIA DEL SERVIDOR],"FIJO")</f>
        <v>FIJO</v>
      </c>
      <c r="K1140" s="53" t="str">
        <f>IF(ISTEXT(Tabla15[[#This Row],[CARRERA]]),Tabla15[[#This Row],[CARRERA]],Tabla15[[#This Row],[STATUS]])</f>
        <v>FIJO</v>
      </c>
      <c r="L1140" s="63">
        <v>10000</v>
      </c>
      <c r="M1140" s="66">
        <v>0</v>
      </c>
      <c r="N1140" s="66">
        <v>0</v>
      </c>
      <c r="O1140" s="66">
        <v>0</v>
      </c>
      <c r="P1140" s="29">
        <f>ROUND(Tabla15[[#This Row],[sbruto]]-Tabla15[[#This Row],[sneto]]-Tabla15[[#This Row],[ISR]]-Tabla15[[#This Row],[SFS]]-Tabla15[[#This Row],[AFP]],2)</f>
        <v>0</v>
      </c>
      <c r="Q1140" s="63">
        <v>10000</v>
      </c>
      <c r="R1140" s="53" t="str">
        <f>_xlfn.XLOOKUP(Tabla15[[#This Row],[cedula]],Tabla8[Numero Documento],Tabla8[Gen])</f>
        <v>M</v>
      </c>
      <c r="S1140" s="53" t="str">
        <f>_xlfn.XLOOKUP(Tabla15[[#This Row],[cedula]],Tabla8[Numero Documento],Tabla8[Lugar Designado Codigo])</f>
        <v>01.83</v>
      </c>
    </row>
    <row r="1141" spans="1:19" hidden="1">
      <c r="A1141" s="53" t="s">
        <v>3050</v>
      </c>
      <c r="B1141" s="53" t="s">
        <v>2934</v>
      </c>
      <c r="C1141" s="53" t="s">
        <v>3084</v>
      </c>
      <c r="D1141" s="53" t="str">
        <f>Tabla15[[#This Row],[cedula]]&amp;Tabla15[[#This Row],[prog]]&amp;LEFT(Tabla15[[#This Row],[tipo]],3)</f>
        <v>4022302567301PER</v>
      </c>
      <c r="E1141" s="53" t="s">
        <v>1822</v>
      </c>
      <c r="F1141" s="53" t="s">
        <v>1060</v>
      </c>
      <c r="G1141" s="53" t="str">
        <f>_xlfn.XLOOKUP(Tabla15[[#This Row],[cedula]],Tabla8[Numero Documento],Tabla8[Lugar Designado])</f>
        <v>MINISTERIO DE CULTURA</v>
      </c>
      <c r="H1141" s="53" t="s">
        <v>3045</v>
      </c>
      <c r="I1141" s="62"/>
      <c r="J1141" s="53" t="str">
        <f>_xlfn.XLOOKUP(Tabla15[[#This Row],[cargo]],Tabla612[CARGO],Tabla612[CATEGORIA DEL SERVIDOR],"FIJO")</f>
        <v>FIJO</v>
      </c>
      <c r="K1141" s="53" t="str">
        <f>IF(ISTEXT(Tabla15[[#This Row],[CARRERA]]),Tabla15[[#This Row],[CARRERA]],Tabla15[[#This Row],[STATUS]])</f>
        <v>FIJO</v>
      </c>
      <c r="L1141" s="63">
        <v>10000</v>
      </c>
      <c r="M1141" s="67">
        <v>0</v>
      </c>
      <c r="N1141" s="66">
        <v>0</v>
      </c>
      <c r="O1141" s="66">
        <v>0</v>
      </c>
      <c r="P1141" s="29">
        <f>ROUND(Tabla15[[#This Row],[sbruto]]-Tabla15[[#This Row],[sneto]]-Tabla15[[#This Row],[ISR]]-Tabla15[[#This Row],[SFS]]-Tabla15[[#This Row],[AFP]],2)</f>
        <v>0</v>
      </c>
      <c r="Q1141" s="63">
        <v>10000</v>
      </c>
      <c r="R1141" s="53" t="str">
        <f>_xlfn.XLOOKUP(Tabla15[[#This Row],[cedula]],Tabla8[Numero Documento],Tabla8[Gen])</f>
        <v>M</v>
      </c>
      <c r="S1141" s="53" t="str">
        <f>_xlfn.XLOOKUP(Tabla15[[#This Row],[cedula]],Tabla8[Numero Documento],Tabla8[Lugar Designado Codigo])</f>
        <v>01.83</v>
      </c>
    </row>
    <row r="1142" spans="1:19" hidden="1">
      <c r="A1142" s="53" t="s">
        <v>3050</v>
      </c>
      <c r="B1142" s="53" t="s">
        <v>2935</v>
      </c>
      <c r="C1142" s="53" t="s">
        <v>3084</v>
      </c>
      <c r="D1142" s="53" t="str">
        <f>Tabla15[[#This Row],[cedula]]&amp;Tabla15[[#This Row],[prog]]&amp;LEFT(Tabla15[[#This Row],[tipo]],3)</f>
        <v>0160017941801PER</v>
      </c>
      <c r="E1142" s="53" t="s">
        <v>1062</v>
      </c>
      <c r="F1142" s="53" t="s">
        <v>1060</v>
      </c>
      <c r="G1142" s="53" t="str">
        <f>_xlfn.XLOOKUP(Tabla15[[#This Row],[cedula]],Tabla8[Numero Documento],Tabla8[Lugar Designado])</f>
        <v>MINISTERIO DE CULTURA</v>
      </c>
      <c r="H1142" s="53" t="s">
        <v>3045</v>
      </c>
      <c r="I1142" s="62"/>
      <c r="J1142" s="53" t="str">
        <f>_xlfn.XLOOKUP(Tabla15[[#This Row],[cargo]],Tabla612[CARGO],Tabla612[CATEGORIA DEL SERVIDOR],"FIJO")</f>
        <v>FIJO</v>
      </c>
      <c r="K1142" s="53" t="str">
        <f>IF(ISTEXT(Tabla15[[#This Row],[CARRERA]]),Tabla15[[#This Row],[CARRERA]],Tabla15[[#This Row],[STATUS]])</f>
        <v>FIJO</v>
      </c>
      <c r="L1142" s="63">
        <v>10000</v>
      </c>
      <c r="M1142" s="67">
        <v>0</v>
      </c>
      <c r="N1142" s="66">
        <v>0</v>
      </c>
      <c r="O1142" s="66">
        <v>0</v>
      </c>
      <c r="P1142" s="29">
        <f>ROUND(Tabla15[[#This Row],[sbruto]]-Tabla15[[#This Row],[sneto]]-Tabla15[[#This Row],[ISR]]-Tabla15[[#This Row],[SFS]]-Tabla15[[#This Row],[AFP]],2)</f>
        <v>0</v>
      </c>
      <c r="Q1142" s="63">
        <v>10000</v>
      </c>
      <c r="R1142" s="53" t="str">
        <f>_xlfn.XLOOKUP(Tabla15[[#This Row],[cedula]],Tabla8[Numero Documento],Tabla8[Gen])</f>
        <v>M</v>
      </c>
      <c r="S1142" s="53" t="str">
        <f>_xlfn.XLOOKUP(Tabla15[[#This Row],[cedula]],Tabla8[Numero Documento],Tabla8[Lugar Designado Codigo])</f>
        <v>01.83</v>
      </c>
    </row>
    <row r="1143" spans="1:19" hidden="1">
      <c r="A1143" s="53" t="s">
        <v>3050</v>
      </c>
      <c r="B1143" s="53" t="s">
        <v>2936</v>
      </c>
      <c r="C1143" s="53" t="s">
        <v>3084</v>
      </c>
      <c r="D1143" s="53" t="str">
        <f>Tabla15[[#This Row],[cedula]]&amp;Tabla15[[#This Row],[prog]]&amp;LEFT(Tabla15[[#This Row],[tipo]],3)</f>
        <v>2280000507001PER</v>
      </c>
      <c r="E1143" s="53" t="s">
        <v>1650</v>
      </c>
      <c r="F1143" s="53" t="s">
        <v>1060</v>
      </c>
      <c r="G1143" s="53" t="str">
        <f>_xlfn.XLOOKUP(Tabla15[[#This Row],[cedula]],Tabla8[Numero Documento],Tabla8[Lugar Designado])</f>
        <v>MINISTERIO DE CULTURA</v>
      </c>
      <c r="H1143" s="53" t="s">
        <v>3045</v>
      </c>
      <c r="I1143" s="62"/>
      <c r="J1143" s="53" t="str">
        <f>_xlfn.XLOOKUP(Tabla15[[#This Row],[cargo]],Tabla612[CARGO],Tabla612[CATEGORIA DEL SERVIDOR],"FIJO")</f>
        <v>FIJO</v>
      </c>
      <c r="K1143" s="53" t="str">
        <f>IF(ISTEXT(Tabla15[[#This Row],[CARRERA]]),Tabla15[[#This Row],[CARRERA]],Tabla15[[#This Row],[STATUS]])</f>
        <v>FIJO</v>
      </c>
      <c r="L1143" s="63">
        <v>10000</v>
      </c>
      <c r="M1143" s="66">
        <v>0</v>
      </c>
      <c r="N1143" s="66">
        <v>0</v>
      </c>
      <c r="O1143" s="66">
        <v>0</v>
      </c>
      <c r="P1143" s="29">
        <f>ROUND(Tabla15[[#This Row],[sbruto]]-Tabla15[[#This Row],[sneto]]-Tabla15[[#This Row],[ISR]]-Tabla15[[#This Row],[SFS]]-Tabla15[[#This Row],[AFP]],2)</f>
        <v>0</v>
      </c>
      <c r="Q1143" s="63">
        <v>10000</v>
      </c>
      <c r="R1143" s="53" t="str">
        <f>_xlfn.XLOOKUP(Tabla15[[#This Row],[cedula]],Tabla8[Numero Documento],Tabla8[Gen])</f>
        <v>M</v>
      </c>
      <c r="S1143" s="53" t="str">
        <f>_xlfn.XLOOKUP(Tabla15[[#This Row],[cedula]],Tabla8[Numero Documento],Tabla8[Lugar Designado Codigo])</f>
        <v>01.83</v>
      </c>
    </row>
    <row r="1144" spans="1:19" hidden="1">
      <c r="A1144" s="53" t="s">
        <v>3050</v>
      </c>
      <c r="B1144" s="53" t="s">
        <v>2938</v>
      </c>
      <c r="C1144" s="53" t="s">
        <v>3084</v>
      </c>
      <c r="D1144" s="53" t="str">
        <f>Tabla15[[#This Row],[cedula]]&amp;Tabla15[[#This Row],[prog]]&amp;LEFT(Tabla15[[#This Row],[tipo]],3)</f>
        <v>0520008678201PER</v>
      </c>
      <c r="E1144" s="53" t="s">
        <v>1791</v>
      </c>
      <c r="F1144" s="53" t="s">
        <v>1060</v>
      </c>
      <c r="G1144" s="53" t="str">
        <f>_xlfn.XLOOKUP(Tabla15[[#This Row],[cedula]],Tabla8[Numero Documento],Tabla8[Lugar Designado])</f>
        <v>MINISTERIO DE CULTURA</v>
      </c>
      <c r="H1144" s="53" t="s">
        <v>3045</v>
      </c>
      <c r="I1144" s="62"/>
      <c r="J1144" s="53" t="str">
        <f>_xlfn.XLOOKUP(Tabla15[[#This Row],[cargo]],Tabla612[CARGO],Tabla612[CATEGORIA DEL SERVIDOR],"FIJO")</f>
        <v>FIJO</v>
      </c>
      <c r="K1144" s="53" t="str">
        <f>IF(ISTEXT(Tabla15[[#This Row],[CARRERA]]),Tabla15[[#This Row],[CARRERA]],Tabla15[[#This Row],[STATUS]])</f>
        <v>FIJO</v>
      </c>
      <c r="L1144" s="63">
        <v>10000</v>
      </c>
      <c r="M1144" s="66">
        <v>0</v>
      </c>
      <c r="N1144" s="66">
        <v>0</v>
      </c>
      <c r="O1144" s="66">
        <v>0</v>
      </c>
      <c r="P1144" s="29">
        <f>ROUND(Tabla15[[#This Row],[sbruto]]-Tabla15[[#This Row],[sneto]]-Tabla15[[#This Row],[ISR]]-Tabla15[[#This Row],[SFS]]-Tabla15[[#This Row],[AFP]],2)</f>
        <v>0</v>
      </c>
      <c r="Q1144" s="63">
        <v>10000</v>
      </c>
      <c r="R1144" s="53" t="str">
        <f>_xlfn.XLOOKUP(Tabla15[[#This Row],[cedula]],Tabla8[Numero Documento],Tabla8[Gen])</f>
        <v>M</v>
      </c>
      <c r="S1144" s="53" t="str">
        <f>_xlfn.XLOOKUP(Tabla15[[#This Row],[cedula]],Tabla8[Numero Documento],Tabla8[Lugar Designado Codigo])</f>
        <v>01.83</v>
      </c>
    </row>
    <row r="1145" spans="1:19" hidden="1">
      <c r="A1145" s="53" t="s">
        <v>3050</v>
      </c>
      <c r="B1145" s="53" t="s">
        <v>3120</v>
      </c>
      <c r="C1145" s="53" t="s">
        <v>3084</v>
      </c>
      <c r="D1145" s="53" t="str">
        <f>Tabla15[[#This Row],[cedula]]&amp;Tabla15[[#This Row],[prog]]&amp;LEFT(Tabla15[[#This Row],[tipo]],3)</f>
        <v>4022114397301PER</v>
      </c>
      <c r="E1145" s="53" t="s">
        <v>3119</v>
      </c>
      <c r="F1145" s="53" t="s">
        <v>1060</v>
      </c>
      <c r="G1145" s="53" t="str">
        <f>_xlfn.XLOOKUP(Tabla15[[#This Row],[cedula]],Tabla8[Numero Documento],Tabla8[Lugar Designado])</f>
        <v>MINISTERIO DE CULTURA</v>
      </c>
      <c r="H1145" s="53" t="s">
        <v>3045</v>
      </c>
      <c r="I1145" s="62"/>
      <c r="J1145" s="53" t="str">
        <f>_xlfn.XLOOKUP(Tabla15[[#This Row],[cargo]],Tabla612[CARGO],Tabla612[CATEGORIA DEL SERVIDOR],"FIJO")</f>
        <v>FIJO</v>
      </c>
      <c r="K1145" s="53" t="str">
        <f>IF(ISTEXT(Tabla15[[#This Row],[CARRERA]]),Tabla15[[#This Row],[CARRERA]],Tabla15[[#This Row],[STATUS]])</f>
        <v>FIJO</v>
      </c>
      <c r="L1145" s="63">
        <v>10000</v>
      </c>
      <c r="M1145" s="66">
        <v>0</v>
      </c>
      <c r="N1145" s="66">
        <v>0</v>
      </c>
      <c r="O1145" s="66">
        <v>0</v>
      </c>
      <c r="P1145" s="29">
        <f>ROUND(Tabla15[[#This Row],[sbruto]]-Tabla15[[#This Row],[sneto]]-Tabla15[[#This Row],[ISR]]-Tabla15[[#This Row],[SFS]]-Tabla15[[#This Row],[AFP]],2)</f>
        <v>0</v>
      </c>
      <c r="Q1145" s="63">
        <v>10000</v>
      </c>
      <c r="R1145" s="53" t="str">
        <f>_xlfn.XLOOKUP(Tabla15[[#This Row],[cedula]],Tabla8[Numero Documento],Tabla8[Gen])</f>
        <v>M</v>
      </c>
      <c r="S1145" s="53" t="str">
        <f>_xlfn.XLOOKUP(Tabla15[[#This Row],[cedula]],Tabla8[Numero Documento],Tabla8[Lugar Designado Codigo])</f>
        <v>01.83</v>
      </c>
    </row>
    <row r="1146" spans="1:19" hidden="1">
      <c r="A1146" s="53" t="s">
        <v>3050</v>
      </c>
      <c r="B1146" s="53" t="s">
        <v>2939</v>
      </c>
      <c r="C1146" s="53" t="s">
        <v>3084</v>
      </c>
      <c r="D1146" s="53" t="str">
        <f>Tabla15[[#This Row],[cedula]]&amp;Tabla15[[#This Row],[prog]]&amp;LEFT(Tabla15[[#This Row],[tipo]],3)</f>
        <v>0110034908101PER</v>
      </c>
      <c r="E1146" s="53" t="s">
        <v>1651</v>
      </c>
      <c r="F1146" s="53" t="s">
        <v>1060</v>
      </c>
      <c r="G1146" s="53" t="str">
        <f>_xlfn.XLOOKUP(Tabla15[[#This Row],[cedula]],Tabla8[Numero Documento],Tabla8[Lugar Designado])</f>
        <v>MINISTERIO DE CULTURA</v>
      </c>
      <c r="H1146" s="53" t="s">
        <v>3045</v>
      </c>
      <c r="I1146" s="62"/>
      <c r="J1146" s="53" t="str">
        <f>_xlfn.XLOOKUP(Tabla15[[#This Row],[cargo]],Tabla612[CARGO],Tabla612[CATEGORIA DEL SERVIDOR],"FIJO")</f>
        <v>FIJO</v>
      </c>
      <c r="K1146" s="53" t="str">
        <f>IF(ISTEXT(Tabla15[[#This Row],[CARRERA]]),Tabla15[[#This Row],[CARRERA]],Tabla15[[#This Row],[STATUS]])</f>
        <v>FIJO</v>
      </c>
      <c r="L1146" s="63">
        <v>10000</v>
      </c>
      <c r="M1146" s="66">
        <v>0</v>
      </c>
      <c r="N1146" s="66">
        <v>0</v>
      </c>
      <c r="O1146" s="66">
        <v>0</v>
      </c>
      <c r="P1146" s="29">
        <f>ROUND(Tabla15[[#This Row],[sbruto]]-Tabla15[[#This Row],[sneto]]-Tabla15[[#This Row],[ISR]]-Tabla15[[#This Row],[SFS]]-Tabla15[[#This Row],[AFP]],2)</f>
        <v>0</v>
      </c>
      <c r="Q1146" s="63">
        <v>10000</v>
      </c>
      <c r="R1146" s="53" t="str">
        <f>_xlfn.XLOOKUP(Tabla15[[#This Row],[cedula]],Tabla8[Numero Documento],Tabla8[Gen])</f>
        <v>M</v>
      </c>
      <c r="S1146" s="53" t="str">
        <f>_xlfn.XLOOKUP(Tabla15[[#This Row],[cedula]],Tabla8[Numero Documento],Tabla8[Lugar Designado Codigo])</f>
        <v>01.83</v>
      </c>
    </row>
    <row r="1147" spans="1:19" hidden="1">
      <c r="A1147" s="53" t="s">
        <v>3050</v>
      </c>
      <c r="B1147" s="53" t="s">
        <v>3314</v>
      </c>
      <c r="C1147" s="53" t="s">
        <v>3084</v>
      </c>
      <c r="D1147" s="53" t="str">
        <f>Tabla15[[#This Row],[cedula]]&amp;Tabla15[[#This Row],[prog]]&amp;LEFT(Tabla15[[#This Row],[tipo]],3)</f>
        <v>0180077958701PER</v>
      </c>
      <c r="E1147" s="53" t="s">
        <v>3282</v>
      </c>
      <c r="F1147" s="53" t="s">
        <v>1060</v>
      </c>
      <c r="G1147" s="53" t="str">
        <f>_xlfn.XLOOKUP(Tabla15[[#This Row],[cedula]],Tabla8[Numero Documento],Tabla8[Lugar Designado])</f>
        <v>MINISTERIO DE CULTURA</v>
      </c>
      <c r="H1147" s="53" t="s">
        <v>3045</v>
      </c>
      <c r="I1147" s="62"/>
      <c r="J1147" s="53" t="str">
        <f>_xlfn.XLOOKUP(Tabla15[[#This Row],[cargo]],Tabla612[CARGO],Tabla612[CATEGORIA DEL SERVIDOR],"FIJO")</f>
        <v>FIJO</v>
      </c>
      <c r="K1147" s="53" t="str">
        <f>IF(ISTEXT(Tabla15[[#This Row],[CARRERA]]),Tabla15[[#This Row],[CARRERA]],Tabla15[[#This Row],[STATUS]])</f>
        <v>FIJO</v>
      </c>
      <c r="L1147" s="63">
        <v>10000</v>
      </c>
      <c r="M1147" s="67">
        <v>0</v>
      </c>
      <c r="N1147" s="66">
        <v>0</v>
      </c>
      <c r="O1147" s="66">
        <v>0</v>
      </c>
      <c r="P1147" s="29">
        <f>ROUND(Tabla15[[#This Row],[sbruto]]-Tabla15[[#This Row],[sneto]]-Tabla15[[#This Row],[ISR]]-Tabla15[[#This Row],[SFS]]-Tabla15[[#This Row],[AFP]],2)</f>
        <v>0</v>
      </c>
      <c r="Q1147" s="63">
        <v>10000</v>
      </c>
      <c r="R1147" s="53" t="str">
        <f>_xlfn.XLOOKUP(Tabla15[[#This Row],[cedula]],Tabla8[Numero Documento],Tabla8[Gen])</f>
        <v>M</v>
      </c>
      <c r="S1147" s="53" t="str">
        <f>_xlfn.XLOOKUP(Tabla15[[#This Row],[cedula]],Tabla8[Numero Documento],Tabla8[Lugar Designado Codigo])</f>
        <v>01.83</v>
      </c>
    </row>
    <row r="1148" spans="1:19" hidden="1">
      <c r="A1148" s="53" t="s">
        <v>3050</v>
      </c>
      <c r="B1148" s="53" t="s">
        <v>2941</v>
      </c>
      <c r="C1148" s="53" t="s">
        <v>3084</v>
      </c>
      <c r="D1148" s="53" t="str">
        <f>Tabla15[[#This Row],[cedula]]&amp;Tabla15[[#This Row],[prog]]&amp;LEFT(Tabla15[[#This Row],[tipo]],3)</f>
        <v>0220028250301PER</v>
      </c>
      <c r="E1148" s="53" t="s">
        <v>1939</v>
      </c>
      <c r="F1148" s="53" t="s">
        <v>1060</v>
      </c>
      <c r="G1148" s="53" t="str">
        <f>_xlfn.XLOOKUP(Tabla15[[#This Row],[cedula]],Tabla8[Numero Documento],Tabla8[Lugar Designado])</f>
        <v>MINISTERIO DE CULTURA</v>
      </c>
      <c r="H1148" s="53" t="s">
        <v>3045</v>
      </c>
      <c r="I1148" s="62"/>
      <c r="J1148" s="53" t="str">
        <f>_xlfn.XLOOKUP(Tabla15[[#This Row],[cargo]],Tabla612[CARGO],Tabla612[CATEGORIA DEL SERVIDOR],"FIJO")</f>
        <v>FIJO</v>
      </c>
      <c r="K1148" s="53" t="str">
        <f>IF(ISTEXT(Tabla15[[#This Row],[CARRERA]]),Tabla15[[#This Row],[CARRERA]],Tabla15[[#This Row],[STATUS]])</f>
        <v>FIJO</v>
      </c>
      <c r="L1148" s="63">
        <v>10000</v>
      </c>
      <c r="M1148" s="67">
        <v>0</v>
      </c>
      <c r="N1148" s="66">
        <v>0</v>
      </c>
      <c r="O1148" s="66">
        <v>0</v>
      </c>
      <c r="P1148" s="29">
        <f>ROUND(Tabla15[[#This Row],[sbruto]]-Tabla15[[#This Row],[sneto]]-Tabla15[[#This Row],[ISR]]-Tabla15[[#This Row],[SFS]]-Tabla15[[#This Row],[AFP]],2)</f>
        <v>0</v>
      </c>
      <c r="Q1148" s="63">
        <v>10000</v>
      </c>
      <c r="R1148" s="53" t="str">
        <f>_xlfn.XLOOKUP(Tabla15[[#This Row],[cedula]],Tabla8[Numero Documento],Tabla8[Gen])</f>
        <v>M</v>
      </c>
      <c r="S1148" s="53" t="str">
        <f>_xlfn.XLOOKUP(Tabla15[[#This Row],[cedula]],Tabla8[Numero Documento],Tabla8[Lugar Designado Codigo])</f>
        <v>01.83</v>
      </c>
    </row>
    <row r="1149" spans="1:19" hidden="1">
      <c r="A1149" s="53" t="s">
        <v>3050</v>
      </c>
      <c r="B1149" s="53" t="s">
        <v>2942</v>
      </c>
      <c r="C1149" s="53" t="s">
        <v>3084</v>
      </c>
      <c r="D1149" s="53" t="str">
        <f>Tabla15[[#This Row],[cedula]]&amp;Tabla15[[#This Row],[prog]]&amp;LEFT(Tabla15[[#This Row],[tipo]],3)</f>
        <v>0780014232001PER</v>
      </c>
      <c r="E1149" s="53" t="s">
        <v>1793</v>
      </c>
      <c r="F1149" s="53" t="s">
        <v>1060</v>
      </c>
      <c r="G1149" s="53" t="str">
        <f>_xlfn.XLOOKUP(Tabla15[[#This Row],[cedula]],Tabla8[Numero Documento],Tabla8[Lugar Designado])</f>
        <v>MINISTERIO DE CULTURA</v>
      </c>
      <c r="H1149" s="53" t="s">
        <v>3045</v>
      </c>
      <c r="I1149" s="62"/>
      <c r="J1149" s="53" t="str">
        <f>_xlfn.XLOOKUP(Tabla15[[#This Row],[cargo]],Tabla612[CARGO],Tabla612[CATEGORIA DEL SERVIDOR],"FIJO")</f>
        <v>FIJO</v>
      </c>
      <c r="K1149" s="53" t="str">
        <f>IF(ISTEXT(Tabla15[[#This Row],[CARRERA]]),Tabla15[[#This Row],[CARRERA]],Tabla15[[#This Row],[STATUS]])</f>
        <v>FIJO</v>
      </c>
      <c r="L1149" s="63">
        <v>10000</v>
      </c>
      <c r="M1149" s="66">
        <v>0</v>
      </c>
      <c r="N1149" s="66">
        <v>0</v>
      </c>
      <c r="O1149" s="66">
        <v>0</v>
      </c>
      <c r="P1149" s="29">
        <f>ROUND(Tabla15[[#This Row],[sbruto]]-Tabla15[[#This Row],[sneto]]-Tabla15[[#This Row],[ISR]]-Tabla15[[#This Row],[SFS]]-Tabla15[[#This Row],[AFP]],2)</f>
        <v>0</v>
      </c>
      <c r="Q1149" s="63">
        <v>10000</v>
      </c>
      <c r="R1149" s="53" t="str">
        <f>_xlfn.XLOOKUP(Tabla15[[#This Row],[cedula]],Tabla8[Numero Documento],Tabla8[Gen])</f>
        <v>M</v>
      </c>
      <c r="S1149" s="53" t="str">
        <f>_xlfn.XLOOKUP(Tabla15[[#This Row],[cedula]],Tabla8[Numero Documento],Tabla8[Lugar Designado Codigo])</f>
        <v>01.83</v>
      </c>
    </row>
    <row r="1150" spans="1:19" hidden="1">
      <c r="A1150" s="53" t="s">
        <v>3050</v>
      </c>
      <c r="B1150" s="53" t="s">
        <v>2944</v>
      </c>
      <c r="C1150" s="53" t="s">
        <v>3084</v>
      </c>
      <c r="D1150" s="53" t="str">
        <f>Tabla15[[#This Row],[cedula]]&amp;Tabla15[[#This Row],[prog]]&amp;LEFT(Tabla15[[#This Row],[tipo]],3)</f>
        <v>0011039553001PER</v>
      </c>
      <c r="E1150" s="53" t="s">
        <v>1110</v>
      </c>
      <c r="F1150" s="53" t="s">
        <v>1060</v>
      </c>
      <c r="G1150" s="53" t="str">
        <f>_xlfn.XLOOKUP(Tabla15[[#This Row],[cedula]],Tabla8[Numero Documento],Tabla8[Lugar Designado])</f>
        <v>MINISTERIO DE CULTURA</v>
      </c>
      <c r="H1150" s="53" t="s">
        <v>3045</v>
      </c>
      <c r="I1150" s="62"/>
      <c r="J1150" s="53" t="str">
        <f>_xlfn.XLOOKUP(Tabla15[[#This Row],[cargo]],Tabla612[CARGO],Tabla612[CATEGORIA DEL SERVIDOR],"FIJO")</f>
        <v>FIJO</v>
      </c>
      <c r="K1150" s="53" t="str">
        <f>IF(ISTEXT(Tabla15[[#This Row],[CARRERA]]),Tabla15[[#This Row],[CARRERA]],Tabla15[[#This Row],[STATUS]])</f>
        <v>FIJO</v>
      </c>
      <c r="L1150" s="63">
        <v>10000</v>
      </c>
      <c r="M1150" s="66">
        <v>0</v>
      </c>
      <c r="N1150" s="66">
        <v>0</v>
      </c>
      <c r="O1150" s="66">
        <v>0</v>
      </c>
      <c r="P1150" s="29">
        <f>ROUND(Tabla15[[#This Row],[sbruto]]-Tabla15[[#This Row],[sneto]]-Tabla15[[#This Row],[ISR]]-Tabla15[[#This Row],[SFS]]-Tabla15[[#This Row],[AFP]],2)</f>
        <v>0</v>
      </c>
      <c r="Q1150" s="63">
        <v>10000</v>
      </c>
      <c r="R1150" s="53" t="str">
        <f>_xlfn.XLOOKUP(Tabla15[[#This Row],[cedula]],Tabla8[Numero Documento],Tabla8[Gen])</f>
        <v>F</v>
      </c>
      <c r="S1150" s="53" t="str">
        <f>_xlfn.XLOOKUP(Tabla15[[#This Row],[cedula]],Tabla8[Numero Documento],Tabla8[Lugar Designado Codigo])</f>
        <v>01.83</v>
      </c>
    </row>
    <row r="1151" spans="1:19" hidden="1">
      <c r="A1151" s="53" t="s">
        <v>3050</v>
      </c>
      <c r="B1151" s="53" t="s">
        <v>2945</v>
      </c>
      <c r="C1151" s="53" t="s">
        <v>3084</v>
      </c>
      <c r="D1151" s="53" t="str">
        <f>Tabla15[[#This Row],[cedula]]&amp;Tabla15[[#This Row],[prog]]&amp;LEFT(Tabla15[[#This Row],[tipo]],3)</f>
        <v>4022678710501PER</v>
      </c>
      <c r="E1151" s="53" t="s">
        <v>1828</v>
      </c>
      <c r="F1151" s="53" t="s">
        <v>1060</v>
      </c>
      <c r="G1151" s="53" t="str">
        <f>_xlfn.XLOOKUP(Tabla15[[#This Row],[cedula]],Tabla8[Numero Documento],Tabla8[Lugar Designado])</f>
        <v>MINISTERIO DE CULTURA</v>
      </c>
      <c r="H1151" s="53" t="s">
        <v>3045</v>
      </c>
      <c r="I1151" s="62"/>
      <c r="J1151" s="53" t="str">
        <f>_xlfn.XLOOKUP(Tabla15[[#This Row],[cargo]],Tabla612[CARGO],Tabla612[CATEGORIA DEL SERVIDOR],"FIJO")</f>
        <v>FIJO</v>
      </c>
      <c r="K1151" s="53" t="str">
        <f>IF(ISTEXT(Tabla15[[#This Row],[CARRERA]]),Tabla15[[#This Row],[CARRERA]],Tabla15[[#This Row],[STATUS]])</f>
        <v>FIJO</v>
      </c>
      <c r="L1151" s="63">
        <v>10000</v>
      </c>
      <c r="M1151" s="66">
        <v>0</v>
      </c>
      <c r="N1151" s="66">
        <v>0</v>
      </c>
      <c r="O1151" s="66">
        <v>0</v>
      </c>
      <c r="P1151" s="29">
        <f>ROUND(Tabla15[[#This Row],[sbruto]]-Tabla15[[#This Row],[sneto]]-Tabla15[[#This Row],[ISR]]-Tabla15[[#This Row],[SFS]]-Tabla15[[#This Row],[AFP]],2)</f>
        <v>0</v>
      </c>
      <c r="Q1151" s="63">
        <v>10000</v>
      </c>
      <c r="R1151" s="53" t="str">
        <f>_xlfn.XLOOKUP(Tabla15[[#This Row],[cedula]],Tabla8[Numero Documento],Tabla8[Gen])</f>
        <v>F</v>
      </c>
      <c r="S1151" s="53" t="str">
        <f>_xlfn.XLOOKUP(Tabla15[[#This Row],[cedula]],Tabla8[Numero Documento],Tabla8[Lugar Designado Codigo])</f>
        <v>01.83</v>
      </c>
    </row>
    <row r="1152" spans="1:19" hidden="1">
      <c r="A1152" s="53" t="s">
        <v>3050</v>
      </c>
      <c r="B1152" s="53" t="s">
        <v>2947</v>
      </c>
      <c r="C1152" s="53" t="s">
        <v>3084</v>
      </c>
      <c r="D1152" s="53" t="str">
        <f>Tabla15[[#This Row],[cedula]]&amp;Tabla15[[#This Row],[prog]]&amp;LEFT(Tabla15[[#This Row],[tipo]],3)</f>
        <v>0830004805801PER</v>
      </c>
      <c r="E1152" s="53" t="s">
        <v>1891</v>
      </c>
      <c r="F1152" s="53" t="s">
        <v>1060</v>
      </c>
      <c r="G1152" s="53" t="str">
        <f>_xlfn.XLOOKUP(Tabla15[[#This Row],[cedula]],Tabla8[Numero Documento],Tabla8[Lugar Designado])</f>
        <v>MINISTERIO DE CULTURA</v>
      </c>
      <c r="H1152" s="53" t="s">
        <v>3045</v>
      </c>
      <c r="I1152" s="62"/>
      <c r="J1152" s="53" t="str">
        <f>_xlfn.XLOOKUP(Tabla15[[#This Row],[cargo]],Tabla612[CARGO],Tabla612[CATEGORIA DEL SERVIDOR],"FIJO")</f>
        <v>FIJO</v>
      </c>
      <c r="K1152" s="53" t="str">
        <f>IF(ISTEXT(Tabla15[[#This Row],[CARRERA]]),Tabla15[[#This Row],[CARRERA]],Tabla15[[#This Row],[STATUS]])</f>
        <v>FIJO</v>
      </c>
      <c r="L1152" s="63">
        <v>10000</v>
      </c>
      <c r="M1152" s="66">
        <v>0</v>
      </c>
      <c r="N1152" s="66">
        <v>0</v>
      </c>
      <c r="O1152" s="66">
        <v>0</v>
      </c>
      <c r="P1152" s="29">
        <f>ROUND(Tabla15[[#This Row],[sbruto]]-Tabla15[[#This Row],[sneto]]-Tabla15[[#This Row],[ISR]]-Tabla15[[#This Row],[SFS]]-Tabla15[[#This Row],[AFP]],2)</f>
        <v>0</v>
      </c>
      <c r="Q1152" s="63">
        <v>10000</v>
      </c>
      <c r="R1152" s="53" t="str">
        <f>_xlfn.XLOOKUP(Tabla15[[#This Row],[cedula]],Tabla8[Numero Documento],Tabla8[Gen])</f>
        <v>M</v>
      </c>
      <c r="S1152" s="53" t="str">
        <f>_xlfn.XLOOKUP(Tabla15[[#This Row],[cedula]],Tabla8[Numero Documento],Tabla8[Lugar Designado Codigo])</f>
        <v>01.83</v>
      </c>
    </row>
    <row r="1153" spans="1:19" hidden="1">
      <c r="A1153" s="53" t="s">
        <v>3050</v>
      </c>
      <c r="B1153" s="53" t="s">
        <v>3122</v>
      </c>
      <c r="C1153" s="53" t="s">
        <v>3084</v>
      </c>
      <c r="D1153" s="53" t="str">
        <f>Tabla15[[#This Row],[cedula]]&amp;Tabla15[[#This Row],[prog]]&amp;LEFT(Tabla15[[#This Row],[tipo]],3)</f>
        <v>2230125429201PER</v>
      </c>
      <c r="E1153" s="53" t="s">
        <v>3121</v>
      </c>
      <c r="F1153" s="53" t="s">
        <v>1060</v>
      </c>
      <c r="G1153" s="53" t="str">
        <f>_xlfn.XLOOKUP(Tabla15[[#This Row],[cedula]],Tabla8[Numero Documento],Tabla8[Lugar Designado])</f>
        <v>MINISTERIO DE CULTURA</v>
      </c>
      <c r="H1153" s="53" t="s">
        <v>3045</v>
      </c>
      <c r="I1153" s="62"/>
      <c r="J1153" s="53" t="str">
        <f>_xlfn.XLOOKUP(Tabla15[[#This Row],[cargo]],Tabla612[CARGO],Tabla612[CATEGORIA DEL SERVIDOR],"FIJO")</f>
        <v>FIJO</v>
      </c>
      <c r="K1153" s="53" t="str">
        <f>IF(ISTEXT(Tabla15[[#This Row],[CARRERA]]),Tabla15[[#This Row],[CARRERA]],Tabla15[[#This Row],[STATUS]])</f>
        <v>FIJO</v>
      </c>
      <c r="L1153" s="63">
        <v>10000</v>
      </c>
      <c r="M1153" s="66">
        <v>0</v>
      </c>
      <c r="N1153" s="66">
        <v>0</v>
      </c>
      <c r="O1153" s="66">
        <v>0</v>
      </c>
      <c r="P1153" s="29">
        <f>ROUND(Tabla15[[#This Row],[sbruto]]-Tabla15[[#This Row],[sneto]]-Tabla15[[#This Row],[ISR]]-Tabla15[[#This Row],[SFS]]-Tabla15[[#This Row],[AFP]],2)</f>
        <v>0</v>
      </c>
      <c r="Q1153" s="63">
        <v>10000</v>
      </c>
      <c r="R1153" s="53" t="str">
        <f>_xlfn.XLOOKUP(Tabla15[[#This Row],[cedula]],Tabla8[Numero Documento],Tabla8[Gen])</f>
        <v>M</v>
      </c>
      <c r="S1153" s="53" t="str">
        <f>_xlfn.XLOOKUP(Tabla15[[#This Row],[cedula]],Tabla8[Numero Documento],Tabla8[Lugar Designado Codigo])</f>
        <v>01.83</v>
      </c>
    </row>
    <row r="1154" spans="1:19" hidden="1">
      <c r="A1154" s="53" t="s">
        <v>3050</v>
      </c>
      <c r="B1154" s="53" t="s">
        <v>2949</v>
      </c>
      <c r="C1154" s="53" t="s">
        <v>3084</v>
      </c>
      <c r="D1154" s="53" t="str">
        <f>Tabla15[[#This Row],[cedula]]&amp;Tabla15[[#This Row],[prog]]&amp;LEFT(Tabla15[[#This Row],[tipo]],3)</f>
        <v>4021413474001PER</v>
      </c>
      <c r="E1154" s="53" t="s">
        <v>1815</v>
      </c>
      <c r="F1154" s="53" t="s">
        <v>1060</v>
      </c>
      <c r="G1154" s="53" t="str">
        <f>_xlfn.XLOOKUP(Tabla15[[#This Row],[cedula]],Tabla8[Numero Documento],Tabla8[Lugar Designado])</f>
        <v>MINISTERIO DE CULTURA</v>
      </c>
      <c r="H1154" s="53" t="s">
        <v>3045</v>
      </c>
      <c r="I1154" s="62"/>
      <c r="J1154" s="53" t="str">
        <f>_xlfn.XLOOKUP(Tabla15[[#This Row],[cargo]],Tabla612[CARGO],Tabla612[CATEGORIA DEL SERVIDOR],"FIJO")</f>
        <v>FIJO</v>
      </c>
      <c r="K1154" s="53" t="str">
        <f>IF(ISTEXT(Tabla15[[#This Row],[CARRERA]]),Tabla15[[#This Row],[CARRERA]],Tabla15[[#This Row],[STATUS]])</f>
        <v>FIJO</v>
      </c>
      <c r="L1154" s="63">
        <v>10000</v>
      </c>
      <c r="M1154" s="66">
        <v>0</v>
      </c>
      <c r="N1154" s="66">
        <v>0</v>
      </c>
      <c r="O1154" s="66">
        <v>0</v>
      </c>
      <c r="P1154" s="29">
        <f>ROUND(Tabla15[[#This Row],[sbruto]]-Tabla15[[#This Row],[sneto]]-Tabla15[[#This Row],[ISR]]-Tabla15[[#This Row],[SFS]]-Tabla15[[#This Row],[AFP]],2)</f>
        <v>0</v>
      </c>
      <c r="Q1154" s="63">
        <v>10000</v>
      </c>
      <c r="R1154" s="53" t="str">
        <f>_xlfn.XLOOKUP(Tabla15[[#This Row],[cedula]],Tabla8[Numero Documento],Tabla8[Gen])</f>
        <v>M</v>
      </c>
      <c r="S1154" s="53" t="str">
        <f>_xlfn.XLOOKUP(Tabla15[[#This Row],[cedula]],Tabla8[Numero Documento],Tabla8[Lugar Designado Codigo])</f>
        <v>01.83</v>
      </c>
    </row>
    <row r="1155" spans="1:19" hidden="1">
      <c r="A1155" s="53" t="s">
        <v>3050</v>
      </c>
      <c r="B1155" s="53" t="s">
        <v>3312</v>
      </c>
      <c r="C1155" s="53" t="s">
        <v>3084</v>
      </c>
      <c r="D1155" s="53" t="str">
        <f>Tabla15[[#This Row],[cedula]]&amp;Tabla15[[#This Row],[prog]]&amp;LEFT(Tabla15[[#This Row],[tipo]],3)</f>
        <v>0020150502101PER</v>
      </c>
      <c r="E1155" s="53" t="s">
        <v>3280</v>
      </c>
      <c r="F1155" s="53" t="s">
        <v>1060</v>
      </c>
      <c r="G1155" s="53" t="str">
        <f>_xlfn.XLOOKUP(Tabla15[[#This Row],[cedula]],Tabla8[Numero Documento],Tabla8[Lugar Designado])</f>
        <v>MINISTERIO DE CULTURA</v>
      </c>
      <c r="H1155" s="53" t="s">
        <v>3045</v>
      </c>
      <c r="I1155" s="62"/>
      <c r="J1155" s="53" t="str">
        <f>_xlfn.XLOOKUP(Tabla15[[#This Row],[cargo]],Tabla612[CARGO],Tabla612[CATEGORIA DEL SERVIDOR],"FIJO")</f>
        <v>FIJO</v>
      </c>
      <c r="K1155" s="53" t="str">
        <f>IF(ISTEXT(Tabla15[[#This Row],[CARRERA]]),Tabla15[[#This Row],[CARRERA]],Tabla15[[#This Row],[STATUS]])</f>
        <v>FIJO</v>
      </c>
      <c r="L1155" s="63">
        <v>10000</v>
      </c>
      <c r="M1155" s="66">
        <v>0</v>
      </c>
      <c r="N1155" s="66">
        <v>0</v>
      </c>
      <c r="O1155" s="66">
        <v>0</v>
      </c>
      <c r="P1155" s="29">
        <f>ROUND(Tabla15[[#This Row],[sbruto]]-Tabla15[[#This Row],[sneto]]-Tabla15[[#This Row],[ISR]]-Tabla15[[#This Row],[SFS]]-Tabla15[[#This Row],[AFP]],2)</f>
        <v>0</v>
      </c>
      <c r="Q1155" s="63">
        <v>10000</v>
      </c>
      <c r="R1155" s="53" t="str">
        <f>_xlfn.XLOOKUP(Tabla15[[#This Row],[cedula]],Tabla8[Numero Documento],Tabla8[Gen])</f>
        <v>M</v>
      </c>
      <c r="S1155" s="53" t="str">
        <f>_xlfn.XLOOKUP(Tabla15[[#This Row],[cedula]],Tabla8[Numero Documento],Tabla8[Lugar Designado Codigo])</f>
        <v>01.83</v>
      </c>
    </row>
    <row r="1156" spans="1:19" hidden="1">
      <c r="A1156" s="53" t="s">
        <v>3050</v>
      </c>
      <c r="B1156" s="53" t="s">
        <v>2951</v>
      </c>
      <c r="C1156" s="53" t="s">
        <v>3084</v>
      </c>
      <c r="D1156" s="53" t="str">
        <f>Tabla15[[#This Row],[cedula]]&amp;Tabla15[[#This Row],[prog]]&amp;LEFT(Tabla15[[#This Row],[tipo]],3)</f>
        <v>4022182807801PER</v>
      </c>
      <c r="E1156" s="53" t="s">
        <v>1111</v>
      </c>
      <c r="F1156" s="53" t="s">
        <v>1060</v>
      </c>
      <c r="G1156" s="53" t="str">
        <f>_xlfn.XLOOKUP(Tabla15[[#This Row],[cedula]],Tabla8[Numero Documento],Tabla8[Lugar Designado])</f>
        <v>MINISTERIO DE CULTURA</v>
      </c>
      <c r="H1156" s="53" t="s">
        <v>3045</v>
      </c>
      <c r="I1156" s="62"/>
      <c r="J1156" s="53" t="str">
        <f>_xlfn.XLOOKUP(Tabla15[[#This Row],[cargo]],Tabla612[CARGO],Tabla612[CATEGORIA DEL SERVIDOR],"FIJO")</f>
        <v>FIJO</v>
      </c>
      <c r="K1156" s="53" t="str">
        <f>IF(ISTEXT(Tabla15[[#This Row],[CARRERA]]),Tabla15[[#This Row],[CARRERA]],Tabla15[[#This Row],[STATUS]])</f>
        <v>FIJO</v>
      </c>
      <c r="L1156" s="63">
        <v>10000</v>
      </c>
      <c r="M1156" s="66">
        <v>0</v>
      </c>
      <c r="N1156" s="66">
        <v>0</v>
      </c>
      <c r="O1156" s="66">
        <v>0</v>
      </c>
      <c r="P1156" s="29">
        <f>ROUND(Tabla15[[#This Row],[sbruto]]-Tabla15[[#This Row],[sneto]]-Tabla15[[#This Row],[ISR]]-Tabla15[[#This Row],[SFS]]-Tabla15[[#This Row],[AFP]],2)</f>
        <v>0</v>
      </c>
      <c r="Q1156" s="63">
        <v>10000</v>
      </c>
      <c r="R1156" s="53" t="str">
        <f>_xlfn.XLOOKUP(Tabla15[[#This Row],[cedula]],Tabla8[Numero Documento],Tabla8[Gen])</f>
        <v>M</v>
      </c>
      <c r="S1156" s="53" t="str">
        <f>_xlfn.XLOOKUP(Tabla15[[#This Row],[cedula]],Tabla8[Numero Documento],Tabla8[Lugar Designado Codigo])</f>
        <v>01.83</v>
      </c>
    </row>
    <row r="1157" spans="1:19" hidden="1">
      <c r="A1157" s="53" t="s">
        <v>3050</v>
      </c>
      <c r="B1157" s="53" t="s">
        <v>3237</v>
      </c>
      <c r="C1157" s="53" t="s">
        <v>3084</v>
      </c>
      <c r="D1157" s="53" t="str">
        <f>Tabla15[[#This Row],[cedula]]&amp;Tabla15[[#This Row],[prog]]&amp;LEFT(Tabla15[[#This Row],[tipo]],3)</f>
        <v>0160015037701PER</v>
      </c>
      <c r="E1157" s="53" t="s">
        <v>3222</v>
      </c>
      <c r="F1157" s="53" t="s">
        <v>1060</v>
      </c>
      <c r="G1157" s="53" t="str">
        <f>_xlfn.XLOOKUP(Tabla15[[#This Row],[cedula]],Tabla8[Numero Documento],Tabla8[Lugar Designado])</f>
        <v>MINISTERIO DE CULTURA</v>
      </c>
      <c r="H1157" s="53" t="s">
        <v>3045</v>
      </c>
      <c r="I1157" s="62"/>
      <c r="J1157" s="53" t="str">
        <f>_xlfn.XLOOKUP(Tabla15[[#This Row],[cargo]],Tabla612[CARGO],Tabla612[CATEGORIA DEL SERVIDOR],"FIJO")</f>
        <v>FIJO</v>
      </c>
      <c r="K1157" s="53" t="str">
        <f>IF(ISTEXT(Tabla15[[#This Row],[CARRERA]]),Tabla15[[#This Row],[CARRERA]],Tabla15[[#This Row],[STATUS]])</f>
        <v>FIJO</v>
      </c>
      <c r="L1157" s="63">
        <v>10000</v>
      </c>
      <c r="M1157" s="66">
        <v>0</v>
      </c>
      <c r="N1157" s="66">
        <v>0</v>
      </c>
      <c r="O1157" s="66">
        <v>0</v>
      </c>
      <c r="P1157" s="29">
        <f>ROUND(Tabla15[[#This Row],[sbruto]]-Tabla15[[#This Row],[sneto]]-Tabla15[[#This Row],[ISR]]-Tabla15[[#This Row],[SFS]]-Tabla15[[#This Row],[AFP]],2)</f>
        <v>0</v>
      </c>
      <c r="Q1157" s="63">
        <v>10000</v>
      </c>
      <c r="R1157" s="53" t="str">
        <f>_xlfn.XLOOKUP(Tabla15[[#This Row],[cedula]],Tabla8[Numero Documento],Tabla8[Gen])</f>
        <v>M</v>
      </c>
      <c r="S1157" s="53" t="str">
        <f>_xlfn.XLOOKUP(Tabla15[[#This Row],[cedula]],Tabla8[Numero Documento],Tabla8[Lugar Designado Codigo])</f>
        <v>01.83</v>
      </c>
    </row>
    <row r="1158" spans="1:19" hidden="1">
      <c r="A1158" s="53" t="s">
        <v>3050</v>
      </c>
      <c r="B1158" s="53" t="s">
        <v>3823</v>
      </c>
      <c r="C1158" s="53" t="s">
        <v>3084</v>
      </c>
      <c r="D1158" s="53" t="str">
        <f>Tabla15[[#This Row],[cedula]]&amp;Tabla15[[#This Row],[prog]]&amp;LEFT(Tabla15[[#This Row],[tipo]],3)</f>
        <v>4021368507201PER</v>
      </c>
      <c r="E1158" s="53" t="s">
        <v>3822</v>
      </c>
      <c r="F1158" s="53" t="s">
        <v>1060</v>
      </c>
      <c r="G1158" s="53" t="str">
        <f>_xlfn.XLOOKUP(Tabla15[[#This Row],[cedula]],Tabla8[Numero Documento],Tabla8[Lugar Designado])</f>
        <v>MINISTERIO DE CULTURA</v>
      </c>
      <c r="H1158" s="53" t="s">
        <v>3045</v>
      </c>
      <c r="I1158" s="62"/>
      <c r="J1158" s="53" t="str">
        <f>_xlfn.XLOOKUP(Tabla15[[#This Row],[cargo]],Tabla612[CARGO],Tabla612[CATEGORIA DEL SERVIDOR],"FIJO")</f>
        <v>FIJO</v>
      </c>
      <c r="K1158" s="53" t="str">
        <f>IF(ISTEXT(Tabla15[[#This Row],[CARRERA]]),Tabla15[[#This Row],[CARRERA]],Tabla15[[#This Row],[STATUS]])</f>
        <v>FIJO</v>
      </c>
      <c r="L1158" s="63">
        <v>10000</v>
      </c>
      <c r="M1158" s="66">
        <v>0</v>
      </c>
      <c r="N1158" s="66">
        <v>0</v>
      </c>
      <c r="O1158" s="66">
        <v>0</v>
      </c>
      <c r="P1158" s="29">
        <f>ROUND(Tabla15[[#This Row],[sbruto]]-Tabla15[[#This Row],[sneto]]-Tabla15[[#This Row],[ISR]]-Tabla15[[#This Row],[SFS]]-Tabla15[[#This Row],[AFP]],2)</f>
        <v>0</v>
      </c>
      <c r="Q1158" s="63">
        <v>10000</v>
      </c>
      <c r="R1158" s="53" t="str">
        <f>_xlfn.XLOOKUP(Tabla15[[#This Row],[cedula]],Tabla8[Numero Documento],Tabla8[Gen])</f>
        <v>M</v>
      </c>
      <c r="S1158" s="53" t="str">
        <f>_xlfn.XLOOKUP(Tabla15[[#This Row],[cedula]],Tabla8[Numero Documento],Tabla8[Lugar Designado Codigo])</f>
        <v>01.83</v>
      </c>
    </row>
    <row r="1159" spans="1:19" hidden="1">
      <c r="A1159" s="53" t="s">
        <v>3050</v>
      </c>
      <c r="B1159" s="53" t="s">
        <v>3062</v>
      </c>
      <c r="C1159" s="53" t="s">
        <v>3084</v>
      </c>
      <c r="D1159" s="53" t="str">
        <f>Tabla15[[#This Row],[cedula]]&amp;Tabla15[[#This Row],[prog]]&amp;LEFT(Tabla15[[#This Row],[tipo]],3)</f>
        <v>0160011657601PER</v>
      </c>
      <c r="E1159" s="53" t="s">
        <v>3075</v>
      </c>
      <c r="F1159" s="53" t="s">
        <v>1060</v>
      </c>
      <c r="G1159" s="53" t="str">
        <f>_xlfn.XLOOKUP(Tabla15[[#This Row],[cedula]],Tabla8[Numero Documento],Tabla8[Lugar Designado])</f>
        <v>MINISTERIO DE CULTURA</v>
      </c>
      <c r="H1159" s="53" t="s">
        <v>3045</v>
      </c>
      <c r="I1159" s="62"/>
      <c r="J1159" s="53" t="str">
        <f>_xlfn.XLOOKUP(Tabla15[[#This Row],[cargo]],Tabla612[CARGO],Tabla612[CATEGORIA DEL SERVIDOR],"FIJO")</f>
        <v>FIJO</v>
      </c>
      <c r="K1159" s="53" t="str">
        <f>IF(ISTEXT(Tabla15[[#This Row],[CARRERA]]),Tabla15[[#This Row],[CARRERA]],Tabla15[[#This Row],[STATUS]])</f>
        <v>FIJO</v>
      </c>
      <c r="L1159" s="63">
        <v>10000</v>
      </c>
      <c r="M1159" s="66">
        <v>0</v>
      </c>
      <c r="N1159" s="66">
        <v>0</v>
      </c>
      <c r="O1159" s="66">
        <v>0</v>
      </c>
      <c r="P1159" s="29">
        <f>ROUND(Tabla15[[#This Row],[sbruto]]-Tabla15[[#This Row],[sneto]]-Tabla15[[#This Row],[ISR]]-Tabla15[[#This Row],[SFS]]-Tabla15[[#This Row],[AFP]],2)</f>
        <v>0</v>
      </c>
      <c r="Q1159" s="63">
        <v>10000</v>
      </c>
      <c r="R1159" s="53" t="str">
        <f>_xlfn.XLOOKUP(Tabla15[[#This Row],[cedula]],Tabla8[Numero Documento],Tabla8[Gen])</f>
        <v>M</v>
      </c>
      <c r="S1159" s="53" t="str">
        <f>_xlfn.XLOOKUP(Tabla15[[#This Row],[cedula]],Tabla8[Numero Documento],Tabla8[Lugar Designado Codigo])</f>
        <v>01.83</v>
      </c>
    </row>
    <row r="1160" spans="1:19" hidden="1">
      <c r="A1160" s="53" t="s">
        <v>3050</v>
      </c>
      <c r="B1160" s="53" t="s">
        <v>2956</v>
      </c>
      <c r="C1160" s="53" t="s">
        <v>3084</v>
      </c>
      <c r="D1160" s="53" t="str">
        <f>Tabla15[[#This Row],[cedula]]&amp;Tabla15[[#This Row],[prog]]&amp;LEFT(Tabla15[[#This Row],[tipo]],3)</f>
        <v>4022728356701PER</v>
      </c>
      <c r="E1160" s="53" t="s">
        <v>1656</v>
      </c>
      <c r="F1160" s="53" t="s">
        <v>1060</v>
      </c>
      <c r="G1160" s="53" t="str">
        <f>_xlfn.XLOOKUP(Tabla15[[#This Row],[cedula]],Tabla8[Numero Documento],Tabla8[Lugar Designado])</f>
        <v>MINISTERIO DE CULTURA</v>
      </c>
      <c r="H1160" s="53" t="s">
        <v>3045</v>
      </c>
      <c r="I1160" s="62"/>
      <c r="J1160" s="53" t="str">
        <f>_xlfn.XLOOKUP(Tabla15[[#This Row],[cargo]],Tabla612[CARGO],Tabla612[CATEGORIA DEL SERVIDOR],"FIJO")</f>
        <v>FIJO</v>
      </c>
      <c r="K1160" s="53" t="str">
        <f>IF(ISTEXT(Tabla15[[#This Row],[CARRERA]]),Tabla15[[#This Row],[CARRERA]],Tabla15[[#This Row],[STATUS]])</f>
        <v>FIJO</v>
      </c>
      <c r="L1160" s="63">
        <v>10000</v>
      </c>
      <c r="M1160" s="66">
        <v>0</v>
      </c>
      <c r="N1160" s="66">
        <v>0</v>
      </c>
      <c r="O1160" s="66">
        <v>0</v>
      </c>
      <c r="P1160" s="29">
        <f>ROUND(Tabla15[[#This Row],[sbruto]]-Tabla15[[#This Row],[sneto]]-Tabla15[[#This Row],[ISR]]-Tabla15[[#This Row],[SFS]]-Tabla15[[#This Row],[AFP]],2)</f>
        <v>0</v>
      </c>
      <c r="Q1160" s="63">
        <v>10000</v>
      </c>
      <c r="R1160" s="53" t="str">
        <f>_xlfn.XLOOKUP(Tabla15[[#This Row],[cedula]],Tabla8[Numero Documento],Tabla8[Gen])</f>
        <v>M</v>
      </c>
      <c r="S1160" s="53" t="str">
        <f>_xlfn.XLOOKUP(Tabla15[[#This Row],[cedula]],Tabla8[Numero Documento],Tabla8[Lugar Designado Codigo])</f>
        <v>01.83</v>
      </c>
    </row>
    <row r="1161" spans="1:19" hidden="1">
      <c r="A1161" s="53" t="s">
        <v>3050</v>
      </c>
      <c r="B1161" s="53" t="s">
        <v>2958</v>
      </c>
      <c r="C1161" s="53" t="s">
        <v>3084</v>
      </c>
      <c r="D1161" s="53" t="str">
        <f>Tabla15[[#This Row],[cedula]]&amp;Tabla15[[#This Row],[prog]]&amp;LEFT(Tabla15[[#This Row],[tipo]],3)</f>
        <v>4022357499301PER</v>
      </c>
      <c r="E1161" s="53" t="s">
        <v>1824</v>
      </c>
      <c r="F1161" s="53" t="s">
        <v>1060</v>
      </c>
      <c r="G1161" s="53" t="str">
        <f>_xlfn.XLOOKUP(Tabla15[[#This Row],[cedula]],Tabla8[Numero Documento],Tabla8[Lugar Designado])</f>
        <v>MINISTERIO DE CULTURA</v>
      </c>
      <c r="H1161" s="53" t="s">
        <v>3045</v>
      </c>
      <c r="I1161" s="62"/>
      <c r="J1161" s="53" t="str">
        <f>_xlfn.XLOOKUP(Tabla15[[#This Row],[cargo]],Tabla612[CARGO],Tabla612[CATEGORIA DEL SERVIDOR],"FIJO")</f>
        <v>FIJO</v>
      </c>
      <c r="K1161" s="53" t="str">
        <f>IF(ISTEXT(Tabla15[[#This Row],[CARRERA]]),Tabla15[[#This Row],[CARRERA]],Tabla15[[#This Row],[STATUS]])</f>
        <v>FIJO</v>
      </c>
      <c r="L1161" s="63">
        <v>10000</v>
      </c>
      <c r="M1161" s="65">
        <v>0</v>
      </c>
      <c r="N1161" s="66">
        <v>0</v>
      </c>
      <c r="O1161" s="66">
        <v>0</v>
      </c>
      <c r="P1161" s="29">
        <f>ROUND(Tabla15[[#This Row],[sbruto]]-Tabla15[[#This Row],[sneto]]-Tabla15[[#This Row],[ISR]]-Tabla15[[#This Row],[SFS]]-Tabla15[[#This Row],[AFP]],2)</f>
        <v>0</v>
      </c>
      <c r="Q1161" s="63">
        <v>10000</v>
      </c>
      <c r="R1161" s="53" t="str">
        <f>_xlfn.XLOOKUP(Tabla15[[#This Row],[cedula]],Tabla8[Numero Documento],Tabla8[Gen])</f>
        <v>F</v>
      </c>
      <c r="S1161" s="53" t="str">
        <f>_xlfn.XLOOKUP(Tabla15[[#This Row],[cedula]],Tabla8[Numero Documento],Tabla8[Lugar Designado Codigo])</f>
        <v>01.83</v>
      </c>
    </row>
    <row r="1162" spans="1:19" hidden="1">
      <c r="A1162" s="53" t="s">
        <v>3050</v>
      </c>
      <c r="B1162" s="53" t="s">
        <v>3238</v>
      </c>
      <c r="C1162" s="53" t="s">
        <v>3084</v>
      </c>
      <c r="D1162" s="53" t="str">
        <f>Tabla15[[#This Row],[cedula]]&amp;Tabla15[[#This Row],[prog]]&amp;LEFT(Tabla15[[#This Row],[tipo]],3)</f>
        <v>1310000824501PER</v>
      </c>
      <c r="E1162" s="53" t="s">
        <v>3223</v>
      </c>
      <c r="F1162" s="53" t="s">
        <v>1060</v>
      </c>
      <c r="G1162" s="53" t="str">
        <f>_xlfn.XLOOKUP(Tabla15[[#This Row],[cedula]],Tabla8[Numero Documento],Tabla8[Lugar Designado])</f>
        <v>MINISTERIO DE CULTURA</v>
      </c>
      <c r="H1162" s="53" t="s">
        <v>3045</v>
      </c>
      <c r="I1162" s="62"/>
      <c r="J1162" s="53" t="str">
        <f>_xlfn.XLOOKUP(Tabla15[[#This Row],[cargo]],Tabla612[CARGO],Tabla612[CATEGORIA DEL SERVIDOR],"FIJO")</f>
        <v>FIJO</v>
      </c>
      <c r="K1162" s="53" t="str">
        <f>IF(ISTEXT(Tabla15[[#This Row],[CARRERA]]),Tabla15[[#This Row],[CARRERA]],Tabla15[[#This Row],[STATUS]])</f>
        <v>FIJO</v>
      </c>
      <c r="L1162" s="63">
        <v>10000</v>
      </c>
      <c r="M1162" s="66">
        <v>0</v>
      </c>
      <c r="N1162" s="66">
        <v>0</v>
      </c>
      <c r="O1162" s="66">
        <v>0</v>
      </c>
      <c r="P1162" s="29">
        <f>ROUND(Tabla15[[#This Row],[sbruto]]-Tabla15[[#This Row],[sneto]]-Tabla15[[#This Row],[ISR]]-Tabla15[[#This Row],[SFS]]-Tabla15[[#This Row],[AFP]],2)</f>
        <v>0</v>
      </c>
      <c r="Q1162" s="63">
        <v>10000</v>
      </c>
      <c r="R1162" s="53" t="str">
        <f>_xlfn.XLOOKUP(Tabla15[[#This Row],[cedula]],Tabla8[Numero Documento],Tabla8[Gen])</f>
        <v>M</v>
      </c>
      <c r="S1162" s="53" t="str">
        <f>_xlfn.XLOOKUP(Tabla15[[#This Row],[cedula]],Tabla8[Numero Documento],Tabla8[Lugar Designado Codigo])</f>
        <v>01.83</v>
      </c>
    </row>
    <row r="1163" spans="1:19" hidden="1">
      <c r="A1163" s="53" t="s">
        <v>3050</v>
      </c>
      <c r="B1163" s="53" t="s">
        <v>2963</v>
      </c>
      <c r="C1163" s="53" t="s">
        <v>3084</v>
      </c>
      <c r="D1163" s="53" t="str">
        <f>Tabla15[[#This Row],[cedula]]&amp;Tabla15[[#This Row],[prog]]&amp;LEFT(Tabla15[[#This Row],[tipo]],3)</f>
        <v>0011259722401PER</v>
      </c>
      <c r="E1163" s="53" t="s">
        <v>1756</v>
      </c>
      <c r="F1163" s="53" t="s">
        <v>1060</v>
      </c>
      <c r="G1163" s="53" t="str">
        <f>_xlfn.XLOOKUP(Tabla15[[#This Row],[cedula]],Tabla8[Numero Documento],Tabla8[Lugar Designado])</f>
        <v>MINISTERIO DE CULTURA</v>
      </c>
      <c r="H1163" s="53" t="s">
        <v>3045</v>
      </c>
      <c r="I1163" s="62"/>
      <c r="J1163" s="53" t="str">
        <f>_xlfn.XLOOKUP(Tabla15[[#This Row],[cargo]],Tabla612[CARGO],Tabla612[CATEGORIA DEL SERVIDOR],"FIJO")</f>
        <v>FIJO</v>
      </c>
      <c r="K1163" s="53" t="str">
        <f>IF(ISTEXT(Tabla15[[#This Row],[CARRERA]]),Tabla15[[#This Row],[CARRERA]],Tabla15[[#This Row],[STATUS]])</f>
        <v>FIJO</v>
      </c>
      <c r="L1163" s="63">
        <v>10000</v>
      </c>
      <c r="M1163" s="66">
        <v>0</v>
      </c>
      <c r="N1163" s="66">
        <v>0</v>
      </c>
      <c r="O1163" s="66">
        <v>0</v>
      </c>
      <c r="P1163" s="29">
        <f>ROUND(Tabla15[[#This Row],[sbruto]]-Tabla15[[#This Row],[sneto]]-Tabla15[[#This Row],[ISR]]-Tabla15[[#This Row],[SFS]]-Tabla15[[#This Row],[AFP]],2)</f>
        <v>0</v>
      </c>
      <c r="Q1163" s="63">
        <v>10000</v>
      </c>
      <c r="R1163" s="53" t="str">
        <f>_xlfn.XLOOKUP(Tabla15[[#This Row],[cedula]],Tabla8[Numero Documento],Tabla8[Gen])</f>
        <v>M</v>
      </c>
      <c r="S1163" s="53" t="str">
        <f>_xlfn.XLOOKUP(Tabla15[[#This Row],[cedula]],Tabla8[Numero Documento],Tabla8[Lugar Designado Codigo])</f>
        <v>01.83</v>
      </c>
    </row>
    <row r="1164" spans="1:19" hidden="1">
      <c r="A1164" s="53" t="s">
        <v>3050</v>
      </c>
      <c r="B1164" s="53" t="s">
        <v>2966</v>
      </c>
      <c r="C1164" s="53" t="s">
        <v>3084</v>
      </c>
      <c r="D1164" s="53" t="str">
        <f>Tabla15[[#This Row],[cedula]]&amp;Tabla15[[#This Row],[prog]]&amp;LEFT(Tabla15[[#This Row],[tipo]],3)</f>
        <v>4021353650701PER</v>
      </c>
      <c r="E1164" s="53" t="s">
        <v>1814</v>
      </c>
      <c r="F1164" s="53" t="s">
        <v>1060</v>
      </c>
      <c r="G1164" s="53" t="str">
        <f>_xlfn.XLOOKUP(Tabla15[[#This Row],[cedula]],Tabla8[Numero Documento],Tabla8[Lugar Designado])</f>
        <v>MINISTERIO DE CULTURA</v>
      </c>
      <c r="H1164" s="53" t="s">
        <v>3045</v>
      </c>
      <c r="I1164" s="62"/>
      <c r="J1164" s="53" t="str">
        <f>_xlfn.XLOOKUP(Tabla15[[#This Row],[cargo]],Tabla612[CARGO],Tabla612[CATEGORIA DEL SERVIDOR],"FIJO")</f>
        <v>FIJO</v>
      </c>
      <c r="K1164" s="53" t="str">
        <f>IF(ISTEXT(Tabla15[[#This Row],[CARRERA]]),Tabla15[[#This Row],[CARRERA]],Tabla15[[#This Row],[STATUS]])</f>
        <v>FIJO</v>
      </c>
      <c r="L1164" s="63">
        <v>10000</v>
      </c>
      <c r="M1164" s="67">
        <v>0</v>
      </c>
      <c r="N1164" s="66">
        <v>0</v>
      </c>
      <c r="O1164" s="66">
        <v>0</v>
      </c>
      <c r="P1164" s="29">
        <f>ROUND(Tabla15[[#This Row],[sbruto]]-Tabla15[[#This Row],[sneto]]-Tabla15[[#This Row],[ISR]]-Tabla15[[#This Row],[SFS]]-Tabla15[[#This Row],[AFP]],2)</f>
        <v>0</v>
      </c>
      <c r="Q1164" s="63">
        <v>10000</v>
      </c>
      <c r="R1164" s="53" t="str">
        <f>_xlfn.XLOOKUP(Tabla15[[#This Row],[cedula]],Tabla8[Numero Documento],Tabla8[Gen])</f>
        <v>M</v>
      </c>
      <c r="S1164" s="53" t="str">
        <f>_xlfn.XLOOKUP(Tabla15[[#This Row],[cedula]],Tabla8[Numero Documento],Tabla8[Lugar Designado Codigo])</f>
        <v>01.83</v>
      </c>
    </row>
    <row r="1165" spans="1:19" hidden="1">
      <c r="A1165" s="53" t="s">
        <v>3050</v>
      </c>
      <c r="B1165" s="53" t="s">
        <v>3124</v>
      </c>
      <c r="C1165" s="53" t="s">
        <v>3084</v>
      </c>
      <c r="D1165" s="53" t="str">
        <f>Tabla15[[#This Row],[cedula]]&amp;Tabla15[[#This Row],[prog]]&amp;LEFT(Tabla15[[#This Row],[tipo]],3)</f>
        <v>0160018152101PER</v>
      </c>
      <c r="E1165" s="53" t="s">
        <v>3123</v>
      </c>
      <c r="F1165" s="53" t="s">
        <v>1060</v>
      </c>
      <c r="G1165" s="53" t="str">
        <f>_xlfn.XLOOKUP(Tabla15[[#This Row],[cedula]],Tabla8[Numero Documento],Tabla8[Lugar Designado])</f>
        <v>MINISTERIO DE CULTURA</v>
      </c>
      <c r="H1165" s="53" t="s">
        <v>3045</v>
      </c>
      <c r="I1165" s="62"/>
      <c r="J1165" s="53" t="str">
        <f>_xlfn.XLOOKUP(Tabla15[[#This Row],[cargo]],Tabla612[CARGO],Tabla612[CATEGORIA DEL SERVIDOR],"FIJO")</f>
        <v>FIJO</v>
      </c>
      <c r="K1165" s="53" t="str">
        <f>IF(ISTEXT(Tabla15[[#This Row],[CARRERA]]),Tabla15[[#This Row],[CARRERA]],Tabla15[[#This Row],[STATUS]])</f>
        <v>FIJO</v>
      </c>
      <c r="L1165" s="63">
        <v>10000</v>
      </c>
      <c r="M1165" s="66">
        <v>0</v>
      </c>
      <c r="N1165" s="66">
        <v>0</v>
      </c>
      <c r="O1165" s="66">
        <v>0</v>
      </c>
      <c r="P1165" s="29">
        <f>ROUND(Tabla15[[#This Row],[sbruto]]-Tabla15[[#This Row],[sneto]]-Tabla15[[#This Row],[ISR]]-Tabla15[[#This Row],[SFS]]-Tabla15[[#This Row],[AFP]],2)</f>
        <v>0</v>
      </c>
      <c r="Q1165" s="63">
        <v>10000</v>
      </c>
      <c r="R1165" s="53" t="str">
        <f>_xlfn.XLOOKUP(Tabla15[[#This Row],[cedula]],Tabla8[Numero Documento],Tabla8[Gen])</f>
        <v>M</v>
      </c>
      <c r="S1165" s="53" t="str">
        <f>_xlfn.XLOOKUP(Tabla15[[#This Row],[cedula]],Tabla8[Numero Documento],Tabla8[Lugar Designado Codigo])</f>
        <v>01.83</v>
      </c>
    </row>
    <row r="1166" spans="1:19" hidden="1">
      <c r="A1166" s="53" t="s">
        <v>3050</v>
      </c>
      <c r="B1166" s="53" t="s">
        <v>2968</v>
      </c>
      <c r="C1166" s="53" t="s">
        <v>3084</v>
      </c>
      <c r="D1166" s="53" t="str">
        <f>Tabla15[[#This Row],[cedula]]&amp;Tabla15[[#This Row],[prog]]&amp;LEFT(Tabla15[[#This Row],[tipo]],3)</f>
        <v>0200012918501PER</v>
      </c>
      <c r="E1166" s="53" t="s">
        <v>1782</v>
      </c>
      <c r="F1166" s="53" t="s">
        <v>1060</v>
      </c>
      <c r="G1166" s="53" t="str">
        <f>_xlfn.XLOOKUP(Tabla15[[#This Row],[cedula]],Tabla8[Numero Documento],Tabla8[Lugar Designado])</f>
        <v>MINISTERIO DE CULTURA</v>
      </c>
      <c r="H1166" s="53" t="s">
        <v>3045</v>
      </c>
      <c r="I1166" s="62"/>
      <c r="J1166" s="53" t="str">
        <f>_xlfn.XLOOKUP(Tabla15[[#This Row],[cargo]],Tabla612[CARGO],Tabla612[CATEGORIA DEL SERVIDOR],"FIJO")</f>
        <v>FIJO</v>
      </c>
      <c r="K1166" s="53" t="str">
        <f>IF(ISTEXT(Tabla15[[#This Row],[CARRERA]]),Tabla15[[#This Row],[CARRERA]],Tabla15[[#This Row],[STATUS]])</f>
        <v>FIJO</v>
      </c>
      <c r="L1166" s="63">
        <v>10000</v>
      </c>
      <c r="M1166" s="66">
        <v>0</v>
      </c>
      <c r="N1166" s="66">
        <v>0</v>
      </c>
      <c r="O1166" s="66">
        <v>0</v>
      </c>
      <c r="P1166" s="29">
        <f>ROUND(Tabla15[[#This Row],[sbruto]]-Tabla15[[#This Row],[sneto]]-Tabla15[[#This Row],[ISR]]-Tabla15[[#This Row],[SFS]]-Tabla15[[#This Row],[AFP]],2)</f>
        <v>0</v>
      </c>
      <c r="Q1166" s="63">
        <v>10000</v>
      </c>
      <c r="R1166" s="53" t="str">
        <f>_xlfn.XLOOKUP(Tabla15[[#This Row],[cedula]],Tabla8[Numero Documento],Tabla8[Gen])</f>
        <v>M</v>
      </c>
      <c r="S1166" s="53" t="str">
        <f>_xlfn.XLOOKUP(Tabla15[[#This Row],[cedula]],Tabla8[Numero Documento],Tabla8[Lugar Designado Codigo])</f>
        <v>01.83</v>
      </c>
    </row>
    <row r="1167" spans="1:19" hidden="1">
      <c r="A1167" s="53" t="s">
        <v>3050</v>
      </c>
      <c r="B1167" s="53" t="s">
        <v>2969</v>
      </c>
      <c r="C1167" s="53" t="s">
        <v>3084</v>
      </c>
      <c r="D1167" s="53" t="str">
        <f>Tabla15[[#This Row],[cedula]]&amp;Tabla15[[#This Row],[prog]]&amp;LEFT(Tabla15[[#This Row],[tipo]],3)</f>
        <v>0011751558501PER</v>
      </c>
      <c r="E1167" s="53" t="s">
        <v>1301</v>
      </c>
      <c r="F1167" s="53" t="s">
        <v>1060</v>
      </c>
      <c r="G1167" s="53" t="str">
        <f>_xlfn.XLOOKUP(Tabla15[[#This Row],[cedula]],Tabla8[Numero Documento],Tabla8[Lugar Designado])</f>
        <v>MINISTERIO DE CULTURA</v>
      </c>
      <c r="H1167" s="53" t="s">
        <v>3045</v>
      </c>
      <c r="I1167" s="62"/>
      <c r="J1167" s="53" t="str">
        <f>_xlfn.XLOOKUP(Tabla15[[#This Row],[cargo]],Tabla612[CARGO],Tabla612[CATEGORIA DEL SERVIDOR],"FIJO")</f>
        <v>FIJO</v>
      </c>
      <c r="K1167" s="53" t="str">
        <f>IF(ISTEXT(Tabla15[[#This Row],[CARRERA]]),Tabla15[[#This Row],[CARRERA]],Tabla15[[#This Row],[STATUS]])</f>
        <v>FIJO</v>
      </c>
      <c r="L1167" s="63">
        <v>10000</v>
      </c>
      <c r="M1167" s="66">
        <v>0</v>
      </c>
      <c r="N1167" s="66">
        <v>0</v>
      </c>
      <c r="O1167" s="66">
        <v>0</v>
      </c>
      <c r="P1167" s="29">
        <f>ROUND(Tabla15[[#This Row],[sbruto]]-Tabla15[[#This Row],[sneto]]-Tabla15[[#This Row],[ISR]]-Tabla15[[#This Row],[SFS]]-Tabla15[[#This Row],[AFP]],2)</f>
        <v>0</v>
      </c>
      <c r="Q1167" s="63">
        <v>10000</v>
      </c>
      <c r="R1167" s="53" t="str">
        <f>_xlfn.XLOOKUP(Tabla15[[#This Row],[cedula]],Tabla8[Numero Documento],Tabla8[Gen])</f>
        <v>M</v>
      </c>
      <c r="S1167" s="53" t="str">
        <f>_xlfn.XLOOKUP(Tabla15[[#This Row],[cedula]],Tabla8[Numero Documento],Tabla8[Lugar Designado Codigo])</f>
        <v>01.83</v>
      </c>
    </row>
    <row r="1168" spans="1:19" hidden="1">
      <c r="A1168" s="53" t="s">
        <v>3050</v>
      </c>
      <c r="B1168" s="53" t="s">
        <v>3317</v>
      </c>
      <c r="C1168" s="53" t="s">
        <v>3084</v>
      </c>
      <c r="D1168" s="53" t="str">
        <f>Tabla15[[#This Row],[cedula]]&amp;Tabla15[[#This Row],[prog]]&amp;LEFT(Tabla15[[#This Row],[tipo]],3)</f>
        <v>0820022691101PER</v>
      </c>
      <c r="E1168" s="53" t="s">
        <v>3285</v>
      </c>
      <c r="F1168" s="53" t="s">
        <v>1060</v>
      </c>
      <c r="G1168" s="53" t="str">
        <f>_xlfn.XLOOKUP(Tabla15[[#This Row],[cedula]],Tabla8[Numero Documento],Tabla8[Lugar Designado])</f>
        <v>MINISTERIO DE CULTURA</v>
      </c>
      <c r="H1168" s="53" t="s">
        <v>3045</v>
      </c>
      <c r="I1168" s="62"/>
      <c r="J1168" s="53" t="str">
        <f>_xlfn.XLOOKUP(Tabla15[[#This Row],[cargo]],Tabla612[CARGO],Tabla612[CATEGORIA DEL SERVIDOR],"FIJO")</f>
        <v>FIJO</v>
      </c>
      <c r="K1168" s="53" t="str">
        <f>IF(ISTEXT(Tabla15[[#This Row],[CARRERA]]),Tabla15[[#This Row],[CARRERA]],Tabla15[[#This Row],[STATUS]])</f>
        <v>FIJO</v>
      </c>
      <c r="L1168" s="63">
        <v>10000</v>
      </c>
      <c r="M1168" s="67">
        <v>0</v>
      </c>
      <c r="N1168" s="66">
        <v>0</v>
      </c>
      <c r="O1168" s="66">
        <v>0</v>
      </c>
      <c r="P1168" s="29">
        <f>ROUND(Tabla15[[#This Row],[sbruto]]-Tabla15[[#This Row],[sneto]]-Tabla15[[#This Row],[ISR]]-Tabla15[[#This Row],[SFS]]-Tabla15[[#This Row],[AFP]],2)</f>
        <v>0</v>
      </c>
      <c r="Q1168" s="63">
        <v>10000</v>
      </c>
      <c r="R1168" s="53" t="str">
        <f>_xlfn.XLOOKUP(Tabla15[[#This Row],[cedula]],Tabla8[Numero Documento],Tabla8[Gen])</f>
        <v>M</v>
      </c>
      <c r="S1168" s="53" t="str">
        <f>_xlfn.XLOOKUP(Tabla15[[#This Row],[cedula]],Tabla8[Numero Documento],Tabla8[Lugar Designado Codigo])</f>
        <v>01.83</v>
      </c>
    </row>
    <row r="1169" spans="1:19" hidden="1">
      <c r="A1169" s="53" t="s">
        <v>3050</v>
      </c>
      <c r="B1169" s="53" t="s">
        <v>2970</v>
      </c>
      <c r="C1169" s="53" t="s">
        <v>3084</v>
      </c>
      <c r="D1169" s="53" t="str">
        <f>Tabla15[[#This Row],[cedula]]&amp;Tabla15[[#This Row],[prog]]&amp;LEFT(Tabla15[[#This Row],[tipo]],3)</f>
        <v>0100117383801PER</v>
      </c>
      <c r="E1169" s="53" t="s">
        <v>1770</v>
      </c>
      <c r="F1169" s="53" t="s">
        <v>1060</v>
      </c>
      <c r="G1169" s="53" t="str">
        <f>_xlfn.XLOOKUP(Tabla15[[#This Row],[cedula]],Tabla8[Numero Documento],Tabla8[Lugar Designado])</f>
        <v>MINISTERIO DE CULTURA</v>
      </c>
      <c r="H1169" s="53" t="s">
        <v>3045</v>
      </c>
      <c r="I1169" s="62"/>
      <c r="J1169" s="53" t="str">
        <f>_xlfn.XLOOKUP(Tabla15[[#This Row],[cargo]],Tabla612[CARGO],Tabla612[CATEGORIA DEL SERVIDOR],"FIJO")</f>
        <v>FIJO</v>
      </c>
      <c r="K1169" s="53" t="str">
        <f>IF(ISTEXT(Tabla15[[#This Row],[CARRERA]]),Tabla15[[#This Row],[CARRERA]],Tabla15[[#This Row],[STATUS]])</f>
        <v>FIJO</v>
      </c>
      <c r="L1169" s="63">
        <v>10000</v>
      </c>
      <c r="M1169" s="66">
        <v>0</v>
      </c>
      <c r="N1169" s="66">
        <v>0</v>
      </c>
      <c r="O1169" s="66">
        <v>0</v>
      </c>
      <c r="P1169" s="29">
        <f>ROUND(Tabla15[[#This Row],[sbruto]]-Tabla15[[#This Row],[sneto]]-Tabla15[[#This Row],[ISR]]-Tabla15[[#This Row],[SFS]]-Tabla15[[#This Row],[AFP]],2)</f>
        <v>0</v>
      </c>
      <c r="Q1169" s="63">
        <v>10000</v>
      </c>
      <c r="R1169" s="53" t="str">
        <f>_xlfn.XLOOKUP(Tabla15[[#This Row],[cedula]],Tabla8[Numero Documento],Tabla8[Gen])</f>
        <v>M</v>
      </c>
      <c r="S1169" s="53" t="str">
        <f>_xlfn.XLOOKUP(Tabla15[[#This Row],[cedula]],Tabla8[Numero Documento],Tabla8[Lugar Designado Codigo])</f>
        <v>01.83</v>
      </c>
    </row>
    <row r="1170" spans="1:19" hidden="1">
      <c r="A1170" s="53" t="s">
        <v>3050</v>
      </c>
      <c r="B1170" s="53" t="s">
        <v>3413</v>
      </c>
      <c r="C1170" s="53" t="s">
        <v>3084</v>
      </c>
      <c r="D1170" s="53" t="str">
        <f>Tabla15[[#This Row],[cedula]]&amp;Tabla15[[#This Row],[prog]]&amp;LEFT(Tabla15[[#This Row],[tipo]],3)</f>
        <v>0760022474001PER</v>
      </c>
      <c r="E1170" s="53" t="s">
        <v>3412</v>
      </c>
      <c r="F1170" s="53" t="s">
        <v>1060</v>
      </c>
      <c r="G1170" s="53" t="str">
        <f>_xlfn.XLOOKUP(Tabla15[[#This Row],[cedula]],Tabla8[Numero Documento],Tabla8[Lugar Designado])</f>
        <v>MINISTERIO DE CULTURA</v>
      </c>
      <c r="H1170" s="53" t="s">
        <v>3045</v>
      </c>
      <c r="I1170" s="62"/>
      <c r="J1170" s="53" t="str">
        <f>_xlfn.XLOOKUP(Tabla15[[#This Row],[cargo]],Tabla612[CARGO],Tabla612[CATEGORIA DEL SERVIDOR],"FIJO")</f>
        <v>FIJO</v>
      </c>
      <c r="K1170" s="53" t="str">
        <f>IF(ISTEXT(Tabla15[[#This Row],[CARRERA]]),Tabla15[[#This Row],[CARRERA]],Tabla15[[#This Row],[STATUS]])</f>
        <v>FIJO</v>
      </c>
      <c r="L1170" s="63">
        <v>10000</v>
      </c>
      <c r="M1170" s="66">
        <v>0</v>
      </c>
      <c r="N1170" s="66">
        <v>0</v>
      </c>
      <c r="O1170" s="66">
        <v>0</v>
      </c>
      <c r="P1170" s="29">
        <f>ROUND(Tabla15[[#This Row],[sbruto]]-Tabla15[[#This Row],[sneto]]-Tabla15[[#This Row],[ISR]]-Tabla15[[#This Row],[SFS]]-Tabla15[[#This Row],[AFP]],2)</f>
        <v>0</v>
      </c>
      <c r="Q1170" s="63">
        <v>10000</v>
      </c>
      <c r="R1170" s="53" t="str">
        <f>_xlfn.XLOOKUP(Tabla15[[#This Row],[cedula]],Tabla8[Numero Documento],Tabla8[Gen])</f>
        <v>M</v>
      </c>
      <c r="S1170" s="53" t="str">
        <f>_xlfn.XLOOKUP(Tabla15[[#This Row],[cedula]],Tabla8[Numero Documento],Tabla8[Lugar Designado Codigo])</f>
        <v>01.83</v>
      </c>
    </row>
    <row r="1171" spans="1:19" hidden="1">
      <c r="A1171" s="53" t="s">
        <v>3050</v>
      </c>
      <c r="B1171" s="53" t="s">
        <v>2972</v>
      </c>
      <c r="C1171" s="53" t="s">
        <v>3084</v>
      </c>
      <c r="D1171" s="53" t="str">
        <f>Tabla15[[#This Row],[cedula]]&amp;Tabla15[[#This Row],[prog]]&amp;LEFT(Tabla15[[#This Row],[tipo]],3)</f>
        <v>0830003712701PER</v>
      </c>
      <c r="E1171" s="53" t="s">
        <v>1591</v>
      </c>
      <c r="F1171" s="53" t="s">
        <v>1060</v>
      </c>
      <c r="G1171" s="53" t="str">
        <f>_xlfn.XLOOKUP(Tabla15[[#This Row],[cedula]],Tabla8[Numero Documento],Tabla8[Lugar Designado])</f>
        <v>MINISTERIO DE CULTURA</v>
      </c>
      <c r="H1171" s="53" t="s">
        <v>3045</v>
      </c>
      <c r="I1171" s="62"/>
      <c r="J1171" s="53" t="str">
        <f>_xlfn.XLOOKUP(Tabla15[[#This Row],[cargo]],Tabla612[CARGO],Tabla612[CATEGORIA DEL SERVIDOR],"FIJO")</f>
        <v>FIJO</v>
      </c>
      <c r="K1171" s="53" t="str">
        <f>IF(ISTEXT(Tabla15[[#This Row],[CARRERA]]),Tabla15[[#This Row],[CARRERA]],Tabla15[[#This Row],[STATUS]])</f>
        <v>FIJO</v>
      </c>
      <c r="L1171" s="63">
        <v>10000</v>
      </c>
      <c r="M1171" s="66">
        <v>0</v>
      </c>
      <c r="N1171" s="66">
        <v>0</v>
      </c>
      <c r="O1171" s="66">
        <v>0</v>
      </c>
      <c r="P1171" s="29">
        <f>ROUND(Tabla15[[#This Row],[sbruto]]-Tabla15[[#This Row],[sneto]]-Tabla15[[#This Row],[ISR]]-Tabla15[[#This Row],[SFS]]-Tabla15[[#This Row],[AFP]],2)</f>
        <v>0</v>
      </c>
      <c r="Q1171" s="63">
        <v>10000</v>
      </c>
      <c r="R1171" s="53" t="str">
        <f>_xlfn.XLOOKUP(Tabla15[[#This Row],[cedula]],Tabla8[Numero Documento],Tabla8[Gen])</f>
        <v>M</v>
      </c>
      <c r="S1171" s="53" t="str">
        <f>_xlfn.XLOOKUP(Tabla15[[#This Row],[cedula]],Tabla8[Numero Documento],Tabla8[Lugar Designado Codigo])</f>
        <v>01.83</v>
      </c>
    </row>
    <row r="1172" spans="1:19" hidden="1">
      <c r="A1172" s="53" t="s">
        <v>3050</v>
      </c>
      <c r="B1172" s="53" t="s">
        <v>3326</v>
      </c>
      <c r="C1172" s="53" t="s">
        <v>3084</v>
      </c>
      <c r="D1172" s="53" t="str">
        <f>Tabla15[[#This Row],[cedula]]&amp;Tabla15[[#This Row],[prog]]&amp;LEFT(Tabla15[[#This Row],[tipo]],3)</f>
        <v>4024306763001PER</v>
      </c>
      <c r="E1172" s="53" t="s">
        <v>3292</v>
      </c>
      <c r="F1172" s="53" t="s">
        <v>1060</v>
      </c>
      <c r="G1172" s="53" t="str">
        <f>_xlfn.XLOOKUP(Tabla15[[#This Row],[cedula]],Tabla8[Numero Documento],Tabla8[Lugar Designado])</f>
        <v>MINISTERIO DE CULTURA</v>
      </c>
      <c r="H1172" s="53" t="s">
        <v>3045</v>
      </c>
      <c r="I1172" s="62"/>
      <c r="J1172" s="53" t="str">
        <f>_xlfn.XLOOKUP(Tabla15[[#This Row],[cargo]],Tabla612[CARGO],Tabla612[CATEGORIA DEL SERVIDOR],"FIJO")</f>
        <v>FIJO</v>
      </c>
      <c r="K1172" s="53" t="str">
        <f>IF(ISTEXT(Tabla15[[#This Row],[CARRERA]]),Tabla15[[#This Row],[CARRERA]],Tabla15[[#This Row],[STATUS]])</f>
        <v>FIJO</v>
      </c>
      <c r="L1172" s="63">
        <v>10000</v>
      </c>
      <c r="M1172" s="67">
        <v>0</v>
      </c>
      <c r="N1172" s="66">
        <v>0</v>
      </c>
      <c r="O1172" s="66">
        <v>0</v>
      </c>
      <c r="P1172" s="29">
        <f>ROUND(Tabla15[[#This Row],[sbruto]]-Tabla15[[#This Row],[sneto]]-Tabla15[[#This Row],[ISR]]-Tabla15[[#This Row],[SFS]]-Tabla15[[#This Row],[AFP]],2)</f>
        <v>0</v>
      </c>
      <c r="Q1172" s="63">
        <v>10000</v>
      </c>
      <c r="R1172" s="53" t="str">
        <f>_xlfn.XLOOKUP(Tabla15[[#This Row],[cedula]],Tabla8[Numero Documento],Tabla8[Gen])</f>
        <v>M</v>
      </c>
      <c r="S1172" s="53" t="str">
        <f>_xlfn.XLOOKUP(Tabla15[[#This Row],[cedula]],Tabla8[Numero Documento],Tabla8[Lugar Designado Codigo])</f>
        <v>01.83</v>
      </c>
    </row>
    <row r="1173" spans="1:19" hidden="1">
      <c r="A1173" s="53" t="s">
        <v>3050</v>
      </c>
      <c r="B1173" s="53" t="s">
        <v>2974</v>
      </c>
      <c r="C1173" s="53" t="s">
        <v>3084</v>
      </c>
      <c r="D1173" s="53" t="str">
        <f>Tabla15[[#This Row],[cedula]]&amp;Tabla15[[#This Row],[prog]]&amp;LEFT(Tabla15[[#This Row],[tipo]],3)</f>
        <v>0010596584201PER</v>
      </c>
      <c r="E1173" s="53" t="s">
        <v>1740</v>
      </c>
      <c r="F1173" s="53" t="s">
        <v>1060</v>
      </c>
      <c r="G1173" s="53" t="str">
        <f>_xlfn.XLOOKUP(Tabla15[[#This Row],[cedula]],Tabla8[Numero Documento],Tabla8[Lugar Designado])</f>
        <v>MINISTERIO DE CULTURA</v>
      </c>
      <c r="H1173" s="53" t="s">
        <v>3045</v>
      </c>
      <c r="I1173" s="62"/>
      <c r="J1173" s="53" t="str">
        <f>_xlfn.XLOOKUP(Tabla15[[#This Row],[cargo]],Tabla612[CARGO],Tabla612[CATEGORIA DEL SERVIDOR],"FIJO")</f>
        <v>FIJO</v>
      </c>
      <c r="K1173" s="53" t="str">
        <f>IF(ISTEXT(Tabla15[[#This Row],[CARRERA]]),Tabla15[[#This Row],[CARRERA]],Tabla15[[#This Row],[STATUS]])</f>
        <v>FIJO</v>
      </c>
      <c r="L1173" s="63">
        <v>10000</v>
      </c>
      <c r="M1173" s="66">
        <v>0</v>
      </c>
      <c r="N1173" s="66">
        <v>0</v>
      </c>
      <c r="O1173" s="66">
        <v>0</v>
      </c>
      <c r="P1173" s="29">
        <f>ROUND(Tabla15[[#This Row],[sbruto]]-Tabla15[[#This Row],[sneto]]-Tabla15[[#This Row],[ISR]]-Tabla15[[#This Row],[SFS]]-Tabla15[[#This Row],[AFP]],2)</f>
        <v>0</v>
      </c>
      <c r="Q1173" s="63">
        <v>10000</v>
      </c>
      <c r="R1173" s="53" t="str">
        <f>_xlfn.XLOOKUP(Tabla15[[#This Row],[cedula]],Tabla8[Numero Documento],Tabla8[Gen])</f>
        <v>F</v>
      </c>
      <c r="S1173" s="53" t="str">
        <f>_xlfn.XLOOKUP(Tabla15[[#This Row],[cedula]],Tabla8[Numero Documento],Tabla8[Lugar Designado Codigo])</f>
        <v>01.83</v>
      </c>
    </row>
    <row r="1174" spans="1:19" hidden="1">
      <c r="A1174" s="53" t="s">
        <v>3050</v>
      </c>
      <c r="B1174" s="53" t="s">
        <v>2976</v>
      </c>
      <c r="C1174" s="53" t="s">
        <v>3084</v>
      </c>
      <c r="D1174" s="53" t="str">
        <f>Tabla15[[#This Row],[cedula]]&amp;Tabla15[[#This Row],[prog]]&amp;LEFT(Tabla15[[#This Row],[tipo]],3)</f>
        <v>2230019376401PER</v>
      </c>
      <c r="E1174" s="53" t="s">
        <v>2975</v>
      </c>
      <c r="F1174" s="53" t="s">
        <v>1060</v>
      </c>
      <c r="G1174" s="53" t="str">
        <f>_xlfn.XLOOKUP(Tabla15[[#This Row],[cedula]],Tabla8[Numero Documento],Tabla8[Lugar Designado])</f>
        <v>MINISTERIO DE CULTURA</v>
      </c>
      <c r="H1174" s="53" t="s">
        <v>3045</v>
      </c>
      <c r="I1174" s="62"/>
      <c r="J1174" s="53" t="str">
        <f>_xlfn.XLOOKUP(Tabla15[[#This Row],[cargo]],Tabla612[CARGO],Tabla612[CATEGORIA DEL SERVIDOR],"FIJO")</f>
        <v>FIJO</v>
      </c>
      <c r="K1174" s="53" t="str">
        <f>IF(ISTEXT(Tabla15[[#This Row],[CARRERA]]),Tabla15[[#This Row],[CARRERA]],Tabla15[[#This Row],[STATUS]])</f>
        <v>FIJO</v>
      </c>
      <c r="L1174" s="63">
        <v>10000</v>
      </c>
      <c r="M1174" s="66">
        <v>0</v>
      </c>
      <c r="N1174" s="66">
        <v>0</v>
      </c>
      <c r="O1174" s="66">
        <v>0</v>
      </c>
      <c r="P1174" s="29">
        <f>ROUND(Tabla15[[#This Row],[sbruto]]-Tabla15[[#This Row],[sneto]]-Tabla15[[#This Row],[ISR]]-Tabla15[[#This Row],[SFS]]-Tabla15[[#This Row],[AFP]],2)</f>
        <v>0</v>
      </c>
      <c r="Q1174" s="63">
        <v>10000</v>
      </c>
      <c r="R1174" s="53" t="str">
        <f>_xlfn.XLOOKUP(Tabla15[[#This Row],[cedula]],Tabla8[Numero Documento],Tabla8[Gen])</f>
        <v>M</v>
      </c>
      <c r="S1174" s="53" t="str">
        <f>_xlfn.XLOOKUP(Tabla15[[#This Row],[cedula]],Tabla8[Numero Documento],Tabla8[Lugar Designado Codigo])</f>
        <v>01.83</v>
      </c>
    </row>
    <row r="1175" spans="1:19" hidden="1">
      <c r="A1175" s="53" t="s">
        <v>3050</v>
      </c>
      <c r="B1175" s="53" t="s">
        <v>2977</v>
      </c>
      <c r="C1175" s="53" t="s">
        <v>3084</v>
      </c>
      <c r="D1175" s="53" t="str">
        <f>Tabla15[[#This Row],[cedula]]&amp;Tabla15[[#This Row],[prog]]&amp;LEFT(Tabla15[[#This Row],[tipo]],3)</f>
        <v>0011233506201PER</v>
      </c>
      <c r="E1175" s="53" t="s">
        <v>1755</v>
      </c>
      <c r="F1175" s="53" t="s">
        <v>1060</v>
      </c>
      <c r="G1175" s="53" t="str">
        <f>_xlfn.XLOOKUP(Tabla15[[#This Row],[cedula]],Tabla8[Numero Documento],Tabla8[Lugar Designado])</f>
        <v>MINISTERIO DE CULTURA</v>
      </c>
      <c r="H1175" s="53" t="s">
        <v>3045</v>
      </c>
      <c r="I1175" s="62"/>
      <c r="J1175" s="53" t="str">
        <f>_xlfn.XLOOKUP(Tabla15[[#This Row],[cargo]],Tabla612[CARGO],Tabla612[CATEGORIA DEL SERVIDOR],"FIJO")</f>
        <v>FIJO</v>
      </c>
      <c r="K1175" s="53" t="str">
        <f>IF(ISTEXT(Tabla15[[#This Row],[CARRERA]]),Tabla15[[#This Row],[CARRERA]],Tabla15[[#This Row],[STATUS]])</f>
        <v>FIJO</v>
      </c>
      <c r="L1175" s="63">
        <v>10000</v>
      </c>
      <c r="M1175" s="67">
        <v>0</v>
      </c>
      <c r="N1175" s="66">
        <v>0</v>
      </c>
      <c r="O1175" s="66">
        <v>0</v>
      </c>
      <c r="P1175" s="29">
        <f>ROUND(Tabla15[[#This Row],[sbruto]]-Tabla15[[#This Row],[sneto]]-Tabla15[[#This Row],[ISR]]-Tabla15[[#This Row],[SFS]]-Tabla15[[#This Row],[AFP]],2)</f>
        <v>0</v>
      </c>
      <c r="Q1175" s="63">
        <v>10000</v>
      </c>
      <c r="R1175" s="53" t="str">
        <f>_xlfn.XLOOKUP(Tabla15[[#This Row],[cedula]],Tabla8[Numero Documento],Tabla8[Gen])</f>
        <v>M</v>
      </c>
      <c r="S1175" s="53" t="str">
        <f>_xlfn.XLOOKUP(Tabla15[[#This Row],[cedula]],Tabla8[Numero Documento],Tabla8[Lugar Designado Codigo])</f>
        <v>01.83</v>
      </c>
    </row>
    <row r="1176" spans="1:19" hidden="1">
      <c r="A1176" s="53" t="s">
        <v>3050</v>
      </c>
      <c r="B1176" s="53" t="s">
        <v>2979</v>
      </c>
      <c r="C1176" s="53" t="s">
        <v>3084</v>
      </c>
      <c r="D1176" s="53" t="str">
        <f>Tabla15[[#This Row],[cedula]]&amp;Tabla15[[#This Row],[prog]]&amp;LEFT(Tabla15[[#This Row],[tipo]],3)</f>
        <v>0180061531001PER</v>
      </c>
      <c r="E1176" s="53" t="s">
        <v>2978</v>
      </c>
      <c r="F1176" s="53" t="s">
        <v>1060</v>
      </c>
      <c r="G1176" s="53" t="str">
        <f>_xlfn.XLOOKUP(Tabla15[[#This Row],[cedula]],Tabla8[Numero Documento],Tabla8[Lugar Designado])</f>
        <v>MINISTERIO DE CULTURA</v>
      </c>
      <c r="H1176" s="53" t="s">
        <v>3045</v>
      </c>
      <c r="I1176" s="62"/>
      <c r="J1176" s="53" t="str">
        <f>_xlfn.XLOOKUP(Tabla15[[#This Row],[cargo]],Tabla612[CARGO],Tabla612[CATEGORIA DEL SERVIDOR],"FIJO")</f>
        <v>FIJO</v>
      </c>
      <c r="K1176" s="53" t="str">
        <f>IF(ISTEXT(Tabla15[[#This Row],[CARRERA]]),Tabla15[[#This Row],[CARRERA]],Tabla15[[#This Row],[STATUS]])</f>
        <v>FIJO</v>
      </c>
      <c r="L1176" s="63">
        <v>10000</v>
      </c>
      <c r="M1176" s="66">
        <v>0</v>
      </c>
      <c r="N1176" s="66">
        <v>0</v>
      </c>
      <c r="O1176" s="66">
        <v>0</v>
      </c>
      <c r="P1176" s="29">
        <f>ROUND(Tabla15[[#This Row],[sbruto]]-Tabla15[[#This Row],[sneto]]-Tabla15[[#This Row],[ISR]]-Tabla15[[#This Row],[SFS]]-Tabla15[[#This Row],[AFP]],2)</f>
        <v>0</v>
      </c>
      <c r="Q1176" s="63">
        <v>10000</v>
      </c>
      <c r="R1176" s="53" t="str">
        <f>_xlfn.XLOOKUP(Tabla15[[#This Row],[cedula]],Tabla8[Numero Documento],Tabla8[Gen])</f>
        <v>M</v>
      </c>
      <c r="S1176" s="53" t="str">
        <f>_xlfn.XLOOKUP(Tabla15[[#This Row],[cedula]],Tabla8[Numero Documento],Tabla8[Lugar Designado Codigo])</f>
        <v>01.83</v>
      </c>
    </row>
    <row r="1177" spans="1:19" hidden="1">
      <c r="A1177" s="53" t="s">
        <v>3050</v>
      </c>
      <c r="B1177" s="53" t="s">
        <v>2980</v>
      </c>
      <c r="C1177" s="53" t="s">
        <v>3084</v>
      </c>
      <c r="D1177" s="53" t="str">
        <f>Tabla15[[#This Row],[cedula]]&amp;Tabla15[[#This Row],[prog]]&amp;LEFT(Tabla15[[#This Row],[tipo]],3)</f>
        <v>4022353253801PER</v>
      </c>
      <c r="E1177" s="53" t="s">
        <v>1823</v>
      </c>
      <c r="F1177" s="53" t="s">
        <v>1060</v>
      </c>
      <c r="G1177" s="53" t="str">
        <f>_xlfn.XLOOKUP(Tabla15[[#This Row],[cedula]],Tabla8[Numero Documento],Tabla8[Lugar Designado])</f>
        <v>MINISTERIO DE CULTURA</v>
      </c>
      <c r="H1177" s="53" t="s">
        <v>3045</v>
      </c>
      <c r="I1177" s="62"/>
      <c r="J1177" s="53" t="str">
        <f>_xlfn.XLOOKUP(Tabla15[[#This Row],[cargo]],Tabla612[CARGO],Tabla612[CATEGORIA DEL SERVIDOR],"FIJO")</f>
        <v>FIJO</v>
      </c>
      <c r="K1177" s="53" t="str">
        <f>IF(ISTEXT(Tabla15[[#This Row],[CARRERA]]),Tabla15[[#This Row],[CARRERA]],Tabla15[[#This Row],[STATUS]])</f>
        <v>FIJO</v>
      </c>
      <c r="L1177" s="63">
        <v>10000</v>
      </c>
      <c r="M1177" s="66">
        <v>0</v>
      </c>
      <c r="N1177" s="66">
        <v>0</v>
      </c>
      <c r="O1177" s="66">
        <v>0</v>
      </c>
      <c r="P1177" s="29">
        <f>ROUND(Tabla15[[#This Row],[sbruto]]-Tabla15[[#This Row],[sneto]]-Tabla15[[#This Row],[ISR]]-Tabla15[[#This Row],[SFS]]-Tabla15[[#This Row],[AFP]],2)</f>
        <v>0</v>
      </c>
      <c r="Q1177" s="63">
        <v>10000</v>
      </c>
      <c r="R1177" s="53" t="str">
        <f>_xlfn.XLOOKUP(Tabla15[[#This Row],[cedula]],Tabla8[Numero Documento],Tabla8[Gen])</f>
        <v>F</v>
      </c>
      <c r="S1177" s="53" t="str">
        <f>_xlfn.XLOOKUP(Tabla15[[#This Row],[cedula]],Tabla8[Numero Documento],Tabla8[Lugar Designado Codigo])</f>
        <v>01.83</v>
      </c>
    </row>
    <row r="1178" spans="1:19" hidden="1">
      <c r="A1178" s="53" t="s">
        <v>3050</v>
      </c>
      <c r="B1178" s="53" t="s">
        <v>3313</v>
      </c>
      <c r="C1178" s="53" t="s">
        <v>3084</v>
      </c>
      <c r="D1178" s="53" t="str">
        <f>Tabla15[[#This Row],[cedula]]&amp;Tabla15[[#This Row],[prog]]&amp;LEFT(Tabla15[[#This Row],[tipo]],3)</f>
        <v>0110039393101PER</v>
      </c>
      <c r="E1178" s="53" t="s">
        <v>3281</v>
      </c>
      <c r="F1178" s="53" t="s">
        <v>1060</v>
      </c>
      <c r="G1178" s="53" t="str">
        <f>_xlfn.XLOOKUP(Tabla15[[#This Row],[cedula]],Tabla8[Numero Documento],Tabla8[Lugar Designado])</f>
        <v>MINISTERIO DE CULTURA</v>
      </c>
      <c r="H1178" s="53" t="s">
        <v>3045</v>
      </c>
      <c r="I1178" s="62"/>
      <c r="J1178" s="53" t="str">
        <f>_xlfn.XLOOKUP(Tabla15[[#This Row],[cargo]],Tabla612[CARGO],Tabla612[CATEGORIA DEL SERVIDOR],"FIJO")</f>
        <v>FIJO</v>
      </c>
      <c r="K1178" s="53" t="str">
        <f>IF(ISTEXT(Tabla15[[#This Row],[CARRERA]]),Tabla15[[#This Row],[CARRERA]],Tabla15[[#This Row],[STATUS]])</f>
        <v>FIJO</v>
      </c>
      <c r="L1178" s="63">
        <v>10000</v>
      </c>
      <c r="M1178" s="66">
        <v>0</v>
      </c>
      <c r="N1178" s="66">
        <v>0</v>
      </c>
      <c r="O1178" s="66">
        <v>0</v>
      </c>
      <c r="P1178" s="29">
        <f>ROUND(Tabla15[[#This Row],[sbruto]]-Tabla15[[#This Row],[sneto]]-Tabla15[[#This Row],[ISR]]-Tabla15[[#This Row],[SFS]]-Tabla15[[#This Row],[AFP]],2)</f>
        <v>0</v>
      </c>
      <c r="Q1178" s="63">
        <v>10000</v>
      </c>
      <c r="R1178" s="53" t="str">
        <f>_xlfn.XLOOKUP(Tabla15[[#This Row],[cedula]],Tabla8[Numero Documento],Tabla8[Gen])</f>
        <v>M</v>
      </c>
      <c r="S1178" s="53" t="str">
        <f>_xlfn.XLOOKUP(Tabla15[[#This Row],[cedula]],Tabla8[Numero Documento],Tabla8[Lugar Designado Codigo])</f>
        <v>01.83</v>
      </c>
    </row>
    <row r="1179" spans="1:19" hidden="1">
      <c r="A1179" s="53" t="s">
        <v>3050</v>
      </c>
      <c r="B1179" s="53" t="s">
        <v>2981</v>
      </c>
      <c r="C1179" s="53" t="s">
        <v>3084</v>
      </c>
      <c r="D1179" s="53" t="str">
        <f>Tabla15[[#This Row],[cedula]]&amp;Tabla15[[#This Row],[prog]]&amp;LEFT(Tabla15[[#This Row],[tipo]],3)</f>
        <v>4022574224201PER</v>
      </c>
      <c r="E1179" s="53" t="s">
        <v>1592</v>
      </c>
      <c r="F1179" s="53" t="s">
        <v>1060</v>
      </c>
      <c r="G1179" s="53" t="str">
        <f>_xlfn.XLOOKUP(Tabla15[[#This Row],[cedula]],Tabla8[Numero Documento],Tabla8[Lugar Designado])</f>
        <v>MINISTERIO DE CULTURA</v>
      </c>
      <c r="H1179" s="53" t="s">
        <v>3045</v>
      </c>
      <c r="I1179" s="62"/>
      <c r="J1179" s="53" t="str">
        <f>_xlfn.XLOOKUP(Tabla15[[#This Row],[cargo]],Tabla612[CARGO],Tabla612[CATEGORIA DEL SERVIDOR],"FIJO")</f>
        <v>FIJO</v>
      </c>
      <c r="K1179" s="53" t="str">
        <f>IF(ISTEXT(Tabla15[[#This Row],[CARRERA]]),Tabla15[[#This Row],[CARRERA]],Tabla15[[#This Row],[STATUS]])</f>
        <v>FIJO</v>
      </c>
      <c r="L1179" s="63">
        <v>10000</v>
      </c>
      <c r="M1179" s="67">
        <v>0</v>
      </c>
      <c r="N1179" s="66">
        <v>0</v>
      </c>
      <c r="O1179" s="66">
        <v>0</v>
      </c>
      <c r="P1179" s="29">
        <f>ROUND(Tabla15[[#This Row],[sbruto]]-Tabla15[[#This Row],[sneto]]-Tabla15[[#This Row],[ISR]]-Tabla15[[#This Row],[SFS]]-Tabla15[[#This Row],[AFP]],2)</f>
        <v>0</v>
      </c>
      <c r="Q1179" s="63">
        <v>10000</v>
      </c>
      <c r="R1179" s="53" t="str">
        <f>_xlfn.XLOOKUP(Tabla15[[#This Row],[cedula]],Tabla8[Numero Documento],Tabla8[Gen])</f>
        <v>M</v>
      </c>
      <c r="S1179" s="53" t="str">
        <f>_xlfn.XLOOKUP(Tabla15[[#This Row],[cedula]],Tabla8[Numero Documento],Tabla8[Lugar Designado Codigo])</f>
        <v>01.83</v>
      </c>
    </row>
    <row r="1180" spans="1:19" hidden="1">
      <c r="A1180" s="53" t="s">
        <v>3050</v>
      </c>
      <c r="B1180" s="53" t="s">
        <v>2984</v>
      </c>
      <c r="C1180" s="53" t="s">
        <v>3084</v>
      </c>
      <c r="D1180" s="53" t="str">
        <f>Tabla15[[#This Row],[cedula]]&amp;Tabla15[[#This Row],[prog]]&amp;LEFT(Tabla15[[#This Row],[tipo]],3)</f>
        <v>4021416328501PER</v>
      </c>
      <c r="E1180" s="53" t="s">
        <v>1816</v>
      </c>
      <c r="F1180" s="53" t="s">
        <v>1060</v>
      </c>
      <c r="G1180" s="53" t="str">
        <f>_xlfn.XLOOKUP(Tabla15[[#This Row],[cedula]],Tabla8[Numero Documento],Tabla8[Lugar Designado])</f>
        <v>MINISTERIO DE CULTURA</v>
      </c>
      <c r="H1180" s="53" t="s">
        <v>3045</v>
      </c>
      <c r="I1180" s="62"/>
      <c r="J1180" s="53" t="str">
        <f>_xlfn.XLOOKUP(Tabla15[[#This Row],[cargo]],Tabla612[CARGO],Tabla612[CATEGORIA DEL SERVIDOR],"FIJO")</f>
        <v>FIJO</v>
      </c>
      <c r="K1180" s="53" t="str">
        <f>IF(ISTEXT(Tabla15[[#This Row],[CARRERA]]),Tabla15[[#This Row],[CARRERA]],Tabla15[[#This Row],[STATUS]])</f>
        <v>FIJO</v>
      </c>
      <c r="L1180" s="63">
        <v>10000</v>
      </c>
      <c r="M1180" s="67">
        <v>0</v>
      </c>
      <c r="N1180" s="66">
        <v>0</v>
      </c>
      <c r="O1180" s="66">
        <v>0</v>
      </c>
      <c r="P1180" s="29">
        <f>ROUND(Tabla15[[#This Row],[sbruto]]-Tabla15[[#This Row],[sneto]]-Tabla15[[#This Row],[ISR]]-Tabla15[[#This Row],[SFS]]-Tabla15[[#This Row],[AFP]],2)</f>
        <v>0</v>
      </c>
      <c r="Q1180" s="63">
        <v>10000</v>
      </c>
      <c r="R1180" s="53" t="str">
        <f>_xlfn.XLOOKUP(Tabla15[[#This Row],[cedula]],Tabla8[Numero Documento],Tabla8[Gen])</f>
        <v>M</v>
      </c>
      <c r="S1180" s="53" t="str">
        <f>_xlfn.XLOOKUP(Tabla15[[#This Row],[cedula]],Tabla8[Numero Documento],Tabla8[Lugar Designado Codigo])</f>
        <v>01.83</v>
      </c>
    </row>
    <row r="1181" spans="1:19" hidden="1">
      <c r="A1181" s="53" t="s">
        <v>3050</v>
      </c>
      <c r="B1181" s="53" t="s">
        <v>2987</v>
      </c>
      <c r="C1181" s="53" t="s">
        <v>3084</v>
      </c>
      <c r="D1181" s="53" t="str">
        <f>Tabla15[[#This Row],[cedula]]&amp;Tabla15[[#This Row],[prog]]&amp;LEFT(Tabla15[[#This Row],[tipo]],3)</f>
        <v>0011170191801PER</v>
      </c>
      <c r="E1181" s="53" t="s">
        <v>1750</v>
      </c>
      <c r="F1181" s="53" t="s">
        <v>1060</v>
      </c>
      <c r="G1181" s="53" t="str">
        <f>_xlfn.XLOOKUP(Tabla15[[#This Row],[cedula]],Tabla8[Numero Documento],Tabla8[Lugar Designado])</f>
        <v>MINISTERIO DE CULTURA</v>
      </c>
      <c r="H1181" s="53" t="s">
        <v>3045</v>
      </c>
      <c r="I1181" s="62"/>
      <c r="J1181" s="53" t="str">
        <f>_xlfn.XLOOKUP(Tabla15[[#This Row],[cargo]],Tabla612[CARGO],Tabla612[CATEGORIA DEL SERVIDOR],"FIJO")</f>
        <v>FIJO</v>
      </c>
      <c r="K1181" s="53" t="str">
        <f>IF(ISTEXT(Tabla15[[#This Row],[CARRERA]]),Tabla15[[#This Row],[CARRERA]],Tabla15[[#This Row],[STATUS]])</f>
        <v>FIJO</v>
      </c>
      <c r="L1181" s="63">
        <v>10000</v>
      </c>
      <c r="M1181" s="67">
        <v>0</v>
      </c>
      <c r="N1181" s="66">
        <v>0</v>
      </c>
      <c r="O1181" s="66">
        <v>0</v>
      </c>
      <c r="P1181" s="29">
        <f>ROUND(Tabla15[[#This Row],[sbruto]]-Tabla15[[#This Row],[sneto]]-Tabla15[[#This Row],[ISR]]-Tabla15[[#This Row],[SFS]]-Tabla15[[#This Row],[AFP]],2)</f>
        <v>0</v>
      </c>
      <c r="Q1181" s="63">
        <v>10000</v>
      </c>
      <c r="R1181" s="53" t="str">
        <f>_xlfn.XLOOKUP(Tabla15[[#This Row],[cedula]],Tabla8[Numero Documento],Tabla8[Gen])</f>
        <v>M</v>
      </c>
      <c r="S1181" s="53" t="str">
        <f>_xlfn.XLOOKUP(Tabla15[[#This Row],[cedula]],Tabla8[Numero Documento],Tabla8[Lugar Designado Codigo])</f>
        <v>01.83</v>
      </c>
    </row>
    <row r="1182" spans="1:19" hidden="1">
      <c r="A1182" s="53" t="s">
        <v>3050</v>
      </c>
      <c r="B1182" s="53" t="s">
        <v>2988</v>
      </c>
      <c r="C1182" s="53" t="s">
        <v>3084</v>
      </c>
      <c r="D1182" s="53" t="str">
        <f>Tabla15[[#This Row],[cedula]]&amp;Tabla15[[#This Row],[prog]]&amp;LEFT(Tabla15[[#This Row],[tipo]],3)</f>
        <v>4022171000301PER</v>
      </c>
      <c r="E1182" s="53" t="s">
        <v>1821</v>
      </c>
      <c r="F1182" s="53" t="s">
        <v>1060</v>
      </c>
      <c r="G1182" s="53" t="str">
        <f>_xlfn.XLOOKUP(Tabla15[[#This Row],[cedula]],Tabla8[Numero Documento],Tabla8[Lugar Designado])</f>
        <v>MINISTERIO DE CULTURA</v>
      </c>
      <c r="H1182" s="53" t="s">
        <v>3045</v>
      </c>
      <c r="I1182" s="62"/>
      <c r="J1182" s="53" t="str">
        <f>_xlfn.XLOOKUP(Tabla15[[#This Row],[cargo]],Tabla612[CARGO],Tabla612[CATEGORIA DEL SERVIDOR],"FIJO")</f>
        <v>FIJO</v>
      </c>
      <c r="K1182" s="53" t="str">
        <f>IF(ISTEXT(Tabla15[[#This Row],[CARRERA]]),Tabla15[[#This Row],[CARRERA]],Tabla15[[#This Row],[STATUS]])</f>
        <v>FIJO</v>
      </c>
      <c r="L1182" s="63">
        <v>10000</v>
      </c>
      <c r="M1182" s="66">
        <v>0</v>
      </c>
      <c r="N1182" s="66">
        <v>0</v>
      </c>
      <c r="O1182" s="66">
        <v>0</v>
      </c>
      <c r="P1182" s="29">
        <f>ROUND(Tabla15[[#This Row],[sbruto]]-Tabla15[[#This Row],[sneto]]-Tabla15[[#This Row],[ISR]]-Tabla15[[#This Row],[SFS]]-Tabla15[[#This Row],[AFP]],2)</f>
        <v>0</v>
      </c>
      <c r="Q1182" s="63">
        <v>10000</v>
      </c>
      <c r="R1182" s="53" t="str">
        <f>_xlfn.XLOOKUP(Tabla15[[#This Row],[cedula]],Tabla8[Numero Documento],Tabla8[Gen])</f>
        <v>M</v>
      </c>
      <c r="S1182" s="53" t="str">
        <f>_xlfn.XLOOKUP(Tabla15[[#This Row],[cedula]],Tabla8[Numero Documento],Tabla8[Lugar Designado Codigo])</f>
        <v>01.83</v>
      </c>
    </row>
    <row r="1183" spans="1:19" hidden="1">
      <c r="A1183" s="53" t="s">
        <v>3050</v>
      </c>
      <c r="B1183" s="53" t="s">
        <v>3325</v>
      </c>
      <c r="C1183" s="53" t="s">
        <v>3084</v>
      </c>
      <c r="D1183" s="53" t="str">
        <f>Tabla15[[#This Row],[cedula]]&amp;Tabla15[[#This Row],[prog]]&amp;LEFT(Tabla15[[#This Row],[tipo]],3)</f>
        <v>4023915775901PER</v>
      </c>
      <c r="E1183" s="53" t="s">
        <v>3360</v>
      </c>
      <c r="F1183" s="53" t="s">
        <v>1060</v>
      </c>
      <c r="G1183" s="53" t="str">
        <f>_xlfn.XLOOKUP(Tabla15[[#This Row],[cedula]],Tabla8[Numero Documento],Tabla8[Lugar Designado])</f>
        <v>MINISTERIO DE CULTURA</v>
      </c>
      <c r="H1183" s="53" t="s">
        <v>3045</v>
      </c>
      <c r="I1183" s="62"/>
      <c r="J1183" s="53" t="str">
        <f>_xlfn.XLOOKUP(Tabla15[[#This Row],[cargo]],Tabla612[CARGO],Tabla612[CATEGORIA DEL SERVIDOR],"FIJO")</f>
        <v>FIJO</v>
      </c>
      <c r="K1183" s="53" t="str">
        <f>IF(ISTEXT(Tabla15[[#This Row],[CARRERA]]),Tabla15[[#This Row],[CARRERA]],Tabla15[[#This Row],[STATUS]])</f>
        <v>FIJO</v>
      </c>
      <c r="L1183" s="63">
        <v>10000</v>
      </c>
      <c r="M1183" s="66">
        <v>0</v>
      </c>
      <c r="N1183" s="66">
        <v>0</v>
      </c>
      <c r="O1183" s="66">
        <v>0</v>
      </c>
      <c r="P1183" s="29">
        <f>ROUND(Tabla15[[#This Row],[sbruto]]-Tabla15[[#This Row],[sneto]]-Tabla15[[#This Row],[ISR]]-Tabla15[[#This Row],[SFS]]-Tabla15[[#This Row],[AFP]],2)</f>
        <v>0</v>
      </c>
      <c r="Q1183" s="63">
        <v>10000</v>
      </c>
      <c r="R1183" s="53" t="str">
        <f>_xlfn.XLOOKUP(Tabla15[[#This Row],[cedula]],Tabla8[Numero Documento],Tabla8[Gen])</f>
        <v>M</v>
      </c>
      <c r="S1183" s="53" t="str">
        <f>_xlfn.XLOOKUP(Tabla15[[#This Row],[cedula]],Tabla8[Numero Documento],Tabla8[Lugar Designado Codigo])</f>
        <v>01.83</v>
      </c>
    </row>
    <row r="1184" spans="1:19" hidden="1">
      <c r="A1184" s="53" t="s">
        <v>3050</v>
      </c>
      <c r="B1184" s="53" t="s">
        <v>3126</v>
      </c>
      <c r="C1184" s="53" t="s">
        <v>3084</v>
      </c>
      <c r="D1184" s="53" t="str">
        <f>Tabla15[[#This Row],[cedula]]&amp;Tabla15[[#This Row],[prog]]&amp;LEFT(Tabla15[[#This Row],[tipo]],3)</f>
        <v>4023407576601PER</v>
      </c>
      <c r="E1184" s="53" t="s">
        <v>3125</v>
      </c>
      <c r="F1184" s="53" t="s">
        <v>1060</v>
      </c>
      <c r="G1184" s="53" t="str">
        <f>_xlfn.XLOOKUP(Tabla15[[#This Row],[cedula]],Tabla8[Numero Documento],Tabla8[Lugar Designado])</f>
        <v>MINISTERIO DE CULTURA</v>
      </c>
      <c r="H1184" s="53" t="s">
        <v>3045</v>
      </c>
      <c r="I1184" s="62"/>
      <c r="J1184" s="53" t="str">
        <f>_xlfn.XLOOKUP(Tabla15[[#This Row],[cargo]],Tabla612[CARGO],Tabla612[CATEGORIA DEL SERVIDOR],"FIJO")</f>
        <v>FIJO</v>
      </c>
      <c r="K1184" s="53" t="str">
        <f>IF(ISTEXT(Tabla15[[#This Row],[CARRERA]]),Tabla15[[#This Row],[CARRERA]],Tabla15[[#This Row],[STATUS]])</f>
        <v>FIJO</v>
      </c>
      <c r="L1184" s="63">
        <v>10000</v>
      </c>
      <c r="M1184" s="66">
        <v>0</v>
      </c>
      <c r="N1184" s="66">
        <v>0</v>
      </c>
      <c r="O1184" s="66">
        <v>0</v>
      </c>
      <c r="P1184" s="29">
        <f>ROUND(Tabla15[[#This Row],[sbruto]]-Tabla15[[#This Row],[sneto]]-Tabla15[[#This Row],[ISR]]-Tabla15[[#This Row],[SFS]]-Tabla15[[#This Row],[AFP]],2)</f>
        <v>0</v>
      </c>
      <c r="Q1184" s="63">
        <v>10000</v>
      </c>
      <c r="R1184" s="53" t="str">
        <f>_xlfn.XLOOKUP(Tabla15[[#This Row],[cedula]],Tabla8[Numero Documento],Tabla8[Gen])</f>
        <v>M</v>
      </c>
      <c r="S1184" s="53" t="str">
        <f>_xlfn.XLOOKUP(Tabla15[[#This Row],[cedula]],Tabla8[Numero Documento],Tabla8[Lugar Designado Codigo])</f>
        <v>01.83</v>
      </c>
    </row>
    <row r="1185" spans="1:19" hidden="1">
      <c r="A1185" s="53" t="s">
        <v>3050</v>
      </c>
      <c r="B1185" s="53" t="s">
        <v>2992</v>
      </c>
      <c r="C1185" s="53" t="s">
        <v>3084</v>
      </c>
      <c r="D1185" s="53" t="str">
        <f>Tabla15[[#This Row],[cedula]]&amp;Tabla15[[#This Row],[prog]]&amp;LEFT(Tabla15[[#This Row],[tipo]],3)</f>
        <v>0160016905401PER</v>
      </c>
      <c r="E1185" s="53" t="s">
        <v>1065</v>
      </c>
      <c r="F1185" s="53" t="s">
        <v>1060</v>
      </c>
      <c r="G1185" s="53" t="str">
        <f>_xlfn.XLOOKUP(Tabla15[[#This Row],[cedula]],Tabla8[Numero Documento],Tabla8[Lugar Designado])</f>
        <v>MINISTERIO DE CULTURA</v>
      </c>
      <c r="H1185" s="53" t="s">
        <v>3045</v>
      </c>
      <c r="I1185" s="62"/>
      <c r="J1185" s="53" t="str">
        <f>_xlfn.XLOOKUP(Tabla15[[#This Row],[cargo]],Tabla612[CARGO],Tabla612[CATEGORIA DEL SERVIDOR],"FIJO")</f>
        <v>FIJO</v>
      </c>
      <c r="K1185" s="53" t="str">
        <f>IF(ISTEXT(Tabla15[[#This Row],[CARRERA]]),Tabla15[[#This Row],[CARRERA]],Tabla15[[#This Row],[STATUS]])</f>
        <v>FIJO</v>
      </c>
      <c r="L1185" s="63">
        <v>10000</v>
      </c>
      <c r="M1185" s="66">
        <v>0</v>
      </c>
      <c r="N1185" s="66">
        <v>0</v>
      </c>
      <c r="O1185" s="66">
        <v>0</v>
      </c>
      <c r="P1185" s="29">
        <f>ROUND(Tabla15[[#This Row],[sbruto]]-Tabla15[[#This Row],[sneto]]-Tabla15[[#This Row],[ISR]]-Tabla15[[#This Row],[SFS]]-Tabla15[[#This Row],[AFP]],2)</f>
        <v>0</v>
      </c>
      <c r="Q1185" s="63">
        <v>10000</v>
      </c>
      <c r="R1185" s="53" t="str">
        <f>_xlfn.XLOOKUP(Tabla15[[#This Row],[cedula]],Tabla8[Numero Documento],Tabla8[Gen])</f>
        <v>M</v>
      </c>
      <c r="S1185" s="53" t="str">
        <f>_xlfn.XLOOKUP(Tabla15[[#This Row],[cedula]],Tabla8[Numero Documento],Tabla8[Lugar Designado Codigo])</f>
        <v>01.83</v>
      </c>
    </row>
    <row r="1186" spans="1:19" hidden="1">
      <c r="A1186" s="53" t="s">
        <v>3050</v>
      </c>
      <c r="B1186" s="53" t="s">
        <v>2993</v>
      </c>
      <c r="C1186" s="53" t="s">
        <v>3084</v>
      </c>
      <c r="D1186" s="53" t="str">
        <f>Tabla15[[#This Row],[cedula]]&amp;Tabla15[[#This Row],[prog]]&amp;LEFT(Tabla15[[#This Row],[tipo]],3)</f>
        <v>0011881821001PER</v>
      </c>
      <c r="E1186" s="53" t="s">
        <v>1892</v>
      </c>
      <c r="F1186" s="53" t="s">
        <v>1060</v>
      </c>
      <c r="G1186" s="53" t="str">
        <f>_xlfn.XLOOKUP(Tabla15[[#This Row],[cedula]],Tabla8[Numero Documento],Tabla8[Lugar Designado])</f>
        <v>MINISTERIO DE CULTURA</v>
      </c>
      <c r="H1186" s="53" t="s">
        <v>3045</v>
      </c>
      <c r="I1186" s="62"/>
      <c r="J1186" s="53" t="str">
        <f>_xlfn.XLOOKUP(Tabla15[[#This Row],[cargo]],Tabla612[CARGO],Tabla612[CATEGORIA DEL SERVIDOR],"FIJO")</f>
        <v>FIJO</v>
      </c>
      <c r="K1186" s="53" t="str">
        <f>IF(ISTEXT(Tabla15[[#This Row],[CARRERA]]),Tabla15[[#This Row],[CARRERA]],Tabla15[[#This Row],[STATUS]])</f>
        <v>FIJO</v>
      </c>
      <c r="L1186" s="63">
        <v>10000</v>
      </c>
      <c r="M1186" s="66">
        <v>0</v>
      </c>
      <c r="N1186" s="66">
        <v>0</v>
      </c>
      <c r="O1186" s="66">
        <v>0</v>
      </c>
      <c r="P1186" s="29">
        <f>ROUND(Tabla15[[#This Row],[sbruto]]-Tabla15[[#This Row],[sneto]]-Tabla15[[#This Row],[ISR]]-Tabla15[[#This Row],[SFS]]-Tabla15[[#This Row],[AFP]],2)</f>
        <v>0</v>
      </c>
      <c r="Q1186" s="63">
        <v>10000</v>
      </c>
      <c r="R1186" s="53" t="str">
        <f>_xlfn.XLOOKUP(Tabla15[[#This Row],[cedula]],Tabla8[Numero Documento],Tabla8[Gen])</f>
        <v>M</v>
      </c>
      <c r="S1186" s="53" t="str">
        <f>_xlfn.XLOOKUP(Tabla15[[#This Row],[cedula]],Tabla8[Numero Documento],Tabla8[Lugar Designado Codigo])</f>
        <v>01.83</v>
      </c>
    </row>
    <row r="1187" spans="1:19" hidden="1">
      <c r="A1187" s="53" t="s">
        <v>3050</v>
      </c>
      <c r="B1187" s="53" t="s">
        <v>2995</v>
      </c>
      <c r="C1187" s="53" t="s">
        <v>3084</v>
      </c>
      <c r="D1187" s="53" t="str">
        <f>Tabla15[[#This Row],[cedula]]&amp;Tabla15[[#This Row],[prog]]&amp;LEFT(Tabla15[[#This Row],[tipo]],3)</f>
        <v>2250005641501PER</v>
      </c>
      <c r="E1187" s="53" t="s">
        <v>1806</v>
      </c>
      <c r="F1187" s="53" t="s">
        <v>1060</v>
      </c>
      <c r="G1187" s="53" t="str">
        <f>_xlfn.XLOOKUP(Tabla15[[#This Row],[cedula]],Tabla8[Numero Documento],Tabla8[Lugar Designado])</f>
        <v>MINISTERIO DE CULTURA</v>
      </c>
      <c r="H1187" s="53" t="s">
        <v>3045</v>
      </c>
      <c r="I1187" s="62"/>
      <c r="J1187" s="53" t="str">
        <f>_xlfn.XLOOKUP(Tabla15[[#This Row],[cargo]],Tabla612[CARGO],Tabla612[CATEGORIA DEL SERVIDOR],"FIJO")</f>
        <v>FIJO</v>
      </c>
      <c r="K1187" s="53" t="str">
        <f>IF(ISTEXT(Tabla15[[#This Row],[CARRERA]]),Tabla15[[#This Row],[CARRERA]],Tabla15[[#This Row],[STATUS]])</f>
        <v>FIJO</v>
      </c>
      <c r="L1187" s="63">
        <v>10000</v>
      </c>
      <c r="M1187" s="65">
        <v>0</v>
      </c>
      <c r="N1187" s="66">
        <v>0</v>
      </c>
      <c r="O1187" s="66">
        <v>0</v>
      </c>
      <c r="P1187" s="29">
        <f>ROUND(Tabla15[[#This Row],[sbruto]]-Tabla15[[#This Row],[sneto]]-Tabla15[[#This Row],[ISR]]-Tabla15[[#This Row],[SFS]]-Tabla15[[#This Row],[AFP]],2)</f>
        <v>0</v>
      </c>
      <c r="Q1187" s="63">
        <v>10000</v>
      </c>
      <c r="R1187" s="53" t="str">
        <f>_xlfn.XLOOKUP(Tabla15[[#This Row],[cedula]],Tabla8[Numero Documento],Tabla8[Gen])</f>
        <v>M</v>
      </c>
      <c r="S1187" s="53" t="str">
        <f>_xlfn.XLOOKUP(Tabla15[[#This Row],[cedula]],Tabla8[Numero Documento],Tabla8[Lugar Designado Codigo])</f>
        <v>01.83</v>
      </c>
    </row>
    <row r="1188" spans="1:19" hidden="1">
      <c r="A1188" s="53" t="s">
        <v>3050</v>
      </c>
      <c r="B1188" s="53" t="s">
        <v>3320</v>
      </c>
      <c r="C1188" s="53" t="s">
        <v>3084</v>
      </c>
      <c r="D1188" s="53" t="str">
        <f>Tabla15[[#This Row],[cedula]]&amp;Tabla15[[#This Row],[prog]]&amp;LEFT(Tabla15[[#This Row],[tipo]],3)</f>
        <v>4021199658801PER</v>
      </c>
      <c r="E1188" s="53" t="s">
        <v>3287</v>
      </c>
      <c r="F1188" s="53" t="s">
        <v>1060</v>
      </c>
      <c r="G1188" s="53" t="str">
        <f>_xlfn.XLOOKUP(Tabla15[[#This Row],[cedula]],Tabla8[Numero Documento],Tabla8[Lugar Designado])</f>
        <v>MINISTERIO DE CULTURA</v>
      </c>
      <c r="H1188" s="53" t="s">
        <v>3045</v>
      </c>
      <c r="I1188" s="62"/>
      <c r="J1188" s="53" t="str">
        <f>_xlfn.XLOOKUP(Tabla15[[#This Row],[cargo]],Tabla612[CARGO],Tabla612[CATEGORIA DEL SERVIDOR],"FIJO")</f>
        <v>FIJO</v>
      </c>
      <c r="K1188" s="53" t="str">
        <f>IF(ISTEXT(Tabla15[[#This Row],[CARRERA]]),Tabla15[[#This Row],[CARRERA]],Tabla15[[#This Row],[STATUS]])</f>
        <v>FIJO</v>
      </c>
      <c r="L1188" s="63">
        <v>10000</v>
      </c>
      <c r="M1188" s="66">
        <v>0</v>
      </c>
      <c r="N1188" s="66">
        <v>0</v>
      </c>
      <c r="O1188" s="66">
        <v>0</v>
      </c>
      <c r="P1188" s="29">
        <f>ROUND(Tabla15[[#This Row],[sbruto]]-Tabla15[[#This Row],[sneto]]-Tabla15[[#This Row],[ISR]]-Tabla15[[#This Row],[SFS]]-Tabla15[[#This Row],[AFP]],2)</f>
        <v>0</v>
      </c>
      <c r="Q1188" s="63">
        <v>10000</v>
      </c>
      <c r="R1188" s="53" t="str">
        <f>_xlfn.XLOOKUP(Tabla15[[#This Row],[cedula]],Tabla8[Numero Documento],Tabla8[Gen])</f>
        <v>M</v>
      </c>
      <c r="S1188" s="53" t="str">
        <f>_xlfn.XLOOKUP(Tabla15[[#This Row],[cedula]],Tabla8[Numero Documento],Tabla8[Lugar Designado Codigo])</f>
        <v>01.83</v>
      </c>
    </row>
    <row r="1189" spans="1:19" hidden="1">
      <c r="A1189" s="53" t="s">
        <v>3050</v>
      </c>
      <c r="B1189" s="53" t="s">
        <v>2998</v>
      </c>
      <c r="C1189" s="53" t="s">
        <v>3084</v>
      </c>
      <c r="D1189" s="53" t="str">
        <f>Tabla15[[#This Row],[cedula]]&amp;Tabla15[[#This Row],[prog]]&amp;LEFT(Tabla15[[#This Row],[tipo]],3)</f>
        <v>0110036485801PER</v>
      </c>
      <c r="E1189" s="53" t="s">
        <v>1772</v>
      </c>
      <c r="F1189" s="53" t="s">
        <v>1060</v>
      </c>
      <c r="G1189" s="53" t="str">
        <f>_xlfn.XLOOKUP(Tabla15[[#This Row],[cedula]],Tabla8[Numero Documento],Tabla8[Lugar Designado])</f>
        <v>MINISTERIO DE CULTURA</v>
      </c>
      <c r="H1189" s="53" t="s">
        <v>3045</v>
      </c>
      <c r="I1189" s="62"/>
      <c r="J1189" s="53" t="str">
        <f>_xlfn.XLOOKUP(Tabla15[[#This Row],[cargo]],Tabla612[CARGO],Tabla612[CATEGORIA DEL SERVIDOR],"FIJO")</f>
        <v>FIJO</v>
      </c>
      <c r="K1189" s="53" t="str">
        <f>IF(ISTEXT(Tabla15[[#This Row],[CARRERA]]),Tabla15[[#This Row],[CARRERA]],Tabla15[[#This Row],[STATUS]])</f>
        <v>FIJO</v>
      </c>
      <c r="L1189" s="63">
        <v>10000</v>
      </c>
      <c r="M1189" s="66">
        <v>0</v>
      </c>
      <c r="N1189" s="66">
        <v>0</v>
      </c>
      <c r="O1189" s="66">
        <v>0</v>
      </c>
      <c r="P1189" s="29">
        <f>ROUND(Tabla15[[#This Row],[sbruto]]-Tabla15[[#This Row],[sneto]]-Tabla15[[#This Row],[ISR]]-Tabla15[[#This Row],[SFS]]-Tabla15[[#This Row],[AFP]],2)</f>
        <v>0</v>
      </c>
      <c r="Q1189" s="63">
        <v>10000</v>
      </c>
      <c r="R1189" s="53" t="str">
        <f>_xlfn.XLOOKUP(Tabla15[[#This Row],[cedula]],Tabla8[Numero Documento],Tabla8[Gen])</f>
        <v>M</v>
      </c>
      <c r="S1189" s="53" t="str">
        <f>_xlfn.XLOOKUP(Tabla15[[#This Row],[cedula]],Tabla8[Numero Documento],Tabla8[Lugar Designado Codigo])</f>
        <v>01.83</v>
      </c>
    </row>
    <row r="1190" spans="1:19" hidden="1">
      <c r="A1190" s="53" t="s">
        <v>3050</v>
      </c>
      <c r="B1190" s="53" t="s">
        <v>2999</v>
      </c>
      <c r="C1190" s="53" t="s">
        <v>3084</v>
      </c>
      <c r="D1190" s="53" t="str">
        <f>Tabla15[[#This Row],[cedula]]&amp;Tabla15[[#This Row],[prog]]&amp;LEFT(Tabla15[[#This Row],[tipo]],3)</f>
        <v>0200011698401PER</v>
      </c>
      <c r="E1190" s="53" t="s">
        <v>1168</v>
      </c>
      <c r="F1190" s="53" t="s">
        <v>1060</v>
      </c>
      <c r="G1190" s="53" t="str">
        <f>_xlfn.XLOOKUP(Tabla15[[#This Row],[cedula]],Tabla8[Numero Documento],Tabla8[Lugar Designado])</f>
        <v>MINISTERIO DE CULTURA</v>
      </c>
      <c r="H1190" s="53" t="s">
        <v>3045</v>
      </c>
      <c r="I1190" s="62"/>
      <c r="J1190" s="53" t="str">
        <f>_xlfn.XLOOKUP(Tabla15[[#This Row],[cargo]],Tabla612[CARGO],Tabla612[CATEGORIA DEL SERVIDOR],"FIJO")</f>
        <v>FIJO</v>
      </c>
      <c r="K1190" s="53" t="str">
        <f>IF(ISTEXT(Tabla15[[#This Row],[CARRERA]]),Tabla15[[#This Row],[CARRERA]],Tabla15[[#This Row],[STATUS]])</f>
        <v>FIJO</v>
      </c>
      <c r="L1190" s="63">
        <v>10000</v>
      </c>
      <c r="M1190" s="66">
        <v>0</v>
      </c>
      <c r="N1190" s="66">
        <v>0</v>
      </c>
      <c r="O1190" s="66">
        <v>0</v>
      </c>
      <c r="P1190" s="29">
        <f>ROUND(Tabla15[[#This Row],[sbruto]]-Tabla15[[#This Row],[sneto]]-Tabla15[[#This Row],[ISR]]-Tabla15[[#This Row],[SFS]]-Tabla15[[#This Row],[AFP]],2)</f>
        <v>0</v>
      </c>
      <c r="Q1190" s="63">
        <v>10000</v>
      </c>
      <c r="R1190" s="53" t="str">
        <f>_xlfn.XLOOKUP(Tabla15[[#This Row],[cedula]],Tabla8[Numero Documento],Tabla8[Gen])</f>
        <v>M</v>
      </c>
      <c r="S1190" s="53" t="str">
        <f>_xlfn.XLOOKUP(Tabla15[[#This Row],[cedula]],Tabla8[Numero Documento],Tabla8[Lugar Designado Codigo])</f>
        <v>01.83</v>
      </c>
    </row>
    <row r="1191" spans="1:19" hidden="1">
      <c r="A1191" s="53" t="s">
        <v>3050</v>
      </c>
      <c r="B1191" s="53" t="s">
        <v>3002</v>
      </c>
      <c r="C1191" s="53" t="s">
        <v>3084</v>
      </c>
      <c r="D1191" s="53" t="str">
        <f>Tabla15[[#This Row],[cedula]]&amp;Tabla15[[#This Row],[prog]]&amp;LEFT(Tabla15[[#This Row],[tipo]],3)</f>
        <v>4022470677601PER</v>
      </c>
      <c r="E1191" s="53" t="s">
        <v>1826</v>
      </c>
      <c r="F1191" s="53" t="s">
        <v>1060</v>
      </c>
      <c r="G1191" s="53" t="str">
        <f>_xlfn.XLOOKUP(Tabla15[[#This Row],[cedula]],Tabla8[Numero Documento],Tabla8[Lugar Designado])</f>
        <v>MINISTERIO DE CULTURA</v>
      </c>
      <c r="H1191" s="53" t="s">
        <v>3045</v>
      </c>
      <c r="I1191" s="62"/>
      <c r="J1191" s="53" t="str">
        <f>_xlfn.XLOOKUP(Tabla15[[#This Row],[cargo]],Tabla612[CARGO],Tabla612[CATEGORIA DEL SERVIDOR],"FIJO")</f>
        <v>FIJO</v>
      </c>
      <c r="K1191" s="53" t="str">
        <f>IF(ISTEXT(Tabla15[[#This Row],[CARRERA]]),Tabla15[[#This Row],[CARRERA]],Tabla15[[#This Row],[STATUS]])</f>
        <v>FIJO</v>
      </c>
      <c r="L1191" s="63">
        <v>10000</v>
      </c>
      <c r="M1191" s="67">
        <v>0</v>
      </c>
      <c r="N1191" s="66">
        <v>0</v>
      </c>
      <c r="O1191" s="66">
        <v>0</v>
      </c>
      <c r="P1191" s="29">
        <f>ROUND(Tabla15[[#This Row],[sbruto]]-Tabla15[[#This Row],[sneto]]-Tabla15[[#This Row],[ISR]]-Tabla15[[#This Row],[SFS]]-Tabla15[[#This Row],[AFP]],2)</f>
        <v>0</v>
      </c>
      <c r="Q1191" s="63">
        <v>10000</v>
      </c>
      <c r="R1191" s="53" t="str">
        <f>_xlfn.XLOOKUP(Tabla15[[#This Row],[cedula]],Tabla8[Numero Documento],Tabla8[Gen])</f>
        <v>F</v>
      </c>
      <c r="S1191" s="53" t="str">
        <f>_xlfn.XLOOKUP(Tabla15[[#This Row],[cedula]],Tabla8[Numero Documento],Tabla8[Lugar Designado Codigo])</f>
        <v>01.83</v>
      </c>
    </row>
    <row r="1192" spans="1:19" hidden="1">
      <c r="A1192" s="53" t="s">
        <v>3050</v>
      </c>
      <c r="B1192" s="53" t="s">
        <v>3004</v>
      </c>
      <c r="C1192" s="53" t="s">
        <v>3084</v>
      </c>
      <c r="D1192" s="53" t="str">
        <f>Tabla15[[#This Row],[cedula]]&amp;Tabla15[[#This Row],[prog]]&amp;LEFT(Tabla15[[#This Row],[tipo]],3)</f>
        <v>4021374851601PER</v>
      </c>
      <c r="E1192" s="53" t="s">
        <v>3003</v>
      </c>
      <c r="F1192" s="53" t="s">
        <v>1060</v>
      </c>
      <c r="G1192" s="53" t="str">
        <f>_xlfn.XLOOKUP(Tabla15[[#This Row],[cedula]],Tabla8[Numero Documento],Tabla8[Lugar Designado])</f>
        <v>MINISTERIO DE CULTURA</v>
      </c>
      <c r="H1192" s="53" t="s">
        <v>3045</v>
      </c>
      <c r="I1192" s="62"/>
      <c r="J1192" s="53" t="str">
        <f>_xlfn.XLOOKUP(Tabla15[[#This Row],[cargo]],Tabla612[CARGO],Tabla612[CATEGORIA DEL SERVIDOR],"FIJO")</f>
        <v>FIJO</v>
      </c>
      <c r="K1192" s="53" t="str">
        <f>IF(ISTEXT(Tabla15[[#This Row],[CARRERA]]),Tabla15[[#This Row],[CARRERA]],Tabla15[[#This Row],[STATUS]])</f>
        <v>FIJO</v>
      </c>
      <c r="L1192" s="63">
        <v>10000</v>
      </c>
      <c r="M1192" s="67">
        <v>0</v>
      </c>
      <c r="N1192" s="66">
        <v>0</v>
      </c>
      <c r="O1192" s="66">
        <v>0</v>
      </c>
      <c r="P1192" s="29">
        <f>ROUND(Tabla15[[#This Row],[sbruto]]-Tabla15[[#This Row],[sneto]]-Tabla15[[#This Row],[ISR]]-Tabla15[[#This Row],[SFS]]-Tabla15[[#This Row],[AFP]],2)</f>
        <v>0</v>
      </c>
      <c r="Q1192" s="63">
        <v>10000</v>
      </c>
      <c r="R1192" s="53" t="str">
        <f>_xlfn.XLOOKUP(Tabla15[[#This Row],[cedula]],Tabla8[Numero Documento],Tabla8[Gen])</f>
        <v>M</v>
      </c>
      <c r="S1192" s="53" t="str">
        <f>_xlfn.XLOOKUP(Tabla15[[#This Row],[cedula]],Tabla8[Numero Documento],Tabla8[Lugar Designado Codigo])</f>
        <v>01.83</v>
      </c>
    </row>
    <row r="1193" spans="1:19" hidden="1">
      <c r="A1193" s="53" t="s">
        <v>3050</v>
      </c>
      <c r="B1193" s="53" t="s">
        <v>3006</v>
      </c>
      <c r="C1193" s="53" t="s">
        <v>3084</v>
      </c>
      <c r="D1193" s="53" t="str">
        <f>Tabla15[[#This Row],[cedula]]&amp;Tabla15[[#This Row],[prog]]&amp;LEFT(Tabla15[[#This Row],[tipo]],3)</f>
        <v>0370126274701PER</v>
      </c>
      <c r="E1193" s="53" t="s">
        <v>1786</v>
      </c>
      <c r="F1193" s="53" t="s">
        <v>1060</v>
      </c>
      <c r="G1193" s="53" t="str">
        <f>_xlfn.XLOOKUP(Tabla15[[#This Row],[cedula]],Tabla8[Numero Documento],Tabla8[Lugar Designado])</f>
        <v>MINISTERIO DE CULTURA</v>
      </c>
      <c r="H1193" s="53" t="s">
        <v>3045</v>
      </c>
      <c r="I1193" s="62"/>
      <c r="J1193" s="53" t="str">
        <f>_xlfn.XLOOKUP(Tabla15[[#This Row],[cargo]],Tabla612[CARGO],Tabla612[CATEGORIA DEL SERVIDOR],"FIJO")</f>
        <v>FIJO</v>
      </c>
      <c r="K1193" s="53" t="str">
        <f>IF(ISTEXT(Tabla15[[#This Row],[CARRERA]]),Tabla15[[#This Row],[CARRERA]],Tabla15[[#This Row],[STATUS]])</f>
        <v>FIJO</v>
      </c>
      <c r="L1193" s="63">
        <v>10000</v>
      </c>
      <c r="M1193" s="66">
        <v>0</v>
      </c>
      <c r="N1193" s="66">
        <v>0</v>
      </c>
      <c r="O1193" s="66">
        <v>0</v>
      </c>
      <c r="P1193" s="29">
        <f>ROUND(Tabla15[[#This Row],[sbruto]]-Tabla15[[#This Row],[sneto]]-Tabla15[[#This Row],[ISR]]-Tabla15[[#This Row],[SFS]]-Tabla15[[#This Row],[AFP]],2)</f>
        <v>0</v>
      </c>
      <c r="Q1193" s="63">
        <v>10000</v>
      </c>
      <c r="R1193" s="53" t="str">
        <f>_xlfn.XLOOKUP(Tabla15[[#This Row],[cedula]],Tabla8[Numero Documento],Tabla8[Gen])</f>
        <v>M</v>
      </c>
      <c r="S1193" s="53" t="str">
        <f>_xlfn.XLOOKUP(Tabla15[[#This Row],[cedula]],Tabla8[Numero Documento],Tabla8[Lugar Designado Codigo])</f>
        <v>01.83</v>
      </c>
    </row>
    <row r="1194" spans="1:19" hidden="1">
      <c r="A1194" s="53" t="s">
        <v>3050</v>
      </c>
      <c r="B1194" s="53" t="s">
        <v>3007</v>
      </c>
      <c r="C1194" s="53" t="s">
        <v>3084</v>
      </c>
      <c r="D1194" s="53" t="str">
        <f>Tabla15[[#This Row],[cedula]]&amp;Tabla15[[#This Row],[prog]]&amp;LEFT(Tabla15[[#This Row],[tipo]],3)</f>
        <v>2240037754901PER</v>
      </c>
      <c r="E1194" s="53" t="s">
        <v>1805</v>
      </c>
      <c r="F1194" s="53" t="s">
        <v>1060</v>
      </c>
      <c r="G1194" s="53" t="str">
        <f>_xlfn.XLOOKUP(Tabla15[[#This Row],[cedula]],Tabla8[Numero Documento],Tabla8[Lugar Designado])</f>
        <v>MINISTERIO DE CULTURA</v>
      </c>
      <c r="H1194" s="53" t="s">
        <v>3045</v>
      </c>
      <c r="I1194" s="62"/>
      <c r="J1194" s="53" t="str">
        <f>_xlfn.XLOOKUP(Tabla15[[#This Row],[cargo]],Tabla612[CARGO],Tabla612[CATEGORIA DEL SERVIDOR],"FIJO")</f>
        <v>FIJO</v>
      </c>
      <c r="K1194" s="53" t="str">
        <f>IF(ISTEXT(Tabla15[[#This Row],[CARRERA]]),Tabla15[[#This Row],[CARRERA]],Tabla15[[#This Row],[STATUS]])</f>
        <v>FIJO</v>
      </c>
      <c r="L1194" s="63">
        <v>10000</v>
      </c>
      <c r="M1194" s="66">
        <v>0</v>
      </c>
      <c r="N1194" s="66">
        <v>0</v>
      </c>
      <c r="O1194" s="66">
        <v>0</v>
      </c>
      <c r="P1194" s="29">
        <f>ROUND(Tabla15[[#This Row],[sbruto]]-Tabla15[[#This Row],[sneto]]-Tabla15[[#This Row],[ISR]]-Tabla15[[#This Row],[SFS]]-Tabla15[[#This Row],[AFP]],2)</f>
        <v>0</v>
      </c>
      <c r="Q1194" s="63">
        <v>10000</v>
      </c>
      <c r="R1194" s="53" t="str">
        <f>_xlfn.XLOOKUP(Tabla15[[#This Row],[cedula]],Tabla8[Numero Documento],Tabla8[Gen])</f>
        <v>M</v>
      </c>
      <c r="S1194" s="53" t="str">
        <f>_xlfn.XLOOKUP(Tabla15[[#This Row],[cedula]],Tabla8[Numero Documento],Tabla8[Lugar Designado Codigo])</f>
        <v>01.83</v>
      </c>
    </row>
    <row r="1195" spans="1:19" hidden="1">
      <c r="A1195" s="53" t="s">
        <v>3050</v>
      </c>
      <c r="B1195" s="53" t="s">
        <v>3009</v>
      </c>
      <c r="C1195" s="53" t="s">
        <v>3084</v>
      </c>
      <c r="D1195" s="53" t="str">
        <f>Tabla15[[#This Row],[cedula]]&amp;Tabla15[[#This Row],[prog]]&amp;LEFT(Tabla15[[#This Row],[tipo]],3)</f>
        <v>2230115056501PER</v>
      </c>
      <c r="E1195" s="53" t="s">
        <v>1800</v>
      </c>
      <c r="F1195" s="53" t="s">
        <v>1060</v>
      </c>
      <c r="G1195" s="53" t="str">
        <f>_xlfn.XLOOKUP(Tabla15[[#This Row],[cedula]],Tabla8[Numero Documento],Tabla8[Lugar Designado])</f>
        <v>MINISTERIO DE CULTURA</v>
      </c>
      <c r="H1195" s="53" t="s">
        <v>3045</v>
      </c>
      <c r="I1195" s="62"/>
      <c r="J1195" s="53" t="str">
        <f>_xlfn.XLOOKUP(Tabla15[[#This Row],[cargo]],Tabla612[CARGO],Tabla612[CATEGORIA DEL SERVIDOR],"FIJO")</f>
        <v>FIJO</v>
      </c>
      <c r="K1195" s="53" t="str">
        <f>IF(ISTEXT(Tabla15[[#This Row],[CARRERA]]),Tabla15[[#This Row],[CARRERA]],Tabla15[[#This Row],[STATUS]])</f>
        <v>FIJO</v>
      </c>
      <c r="L1195" s="63">
        <v>10000</v>
      </c>
      <c r="M1195" s="66">
        <v>0</v>
      </c>
      <c r="N1195" s="66">
        <v>0</v>
      </c>
      <c r="O1195" s="66">
        <v>0</v>
      </c>
      <c r="P1195" s="29">
        <f>ROUND(Tabla15[[#This Row],[sbruto]]-Tabla15[[#This Row],[sneto]]-Tabla15[[#This Row],[ISR]]-Tabla15[[#This Row],[SFS]]-Tabla15[[#This Row],[AFP]],2)</f>
        <v>0</v>
      </c>
      <c r="Q1195" s="63">
        <v>10000</v>
      </c>
      <c r="R1195" s="53" t="str">
        <f>_xlfn.XLOOKUP(Tabla15[[#This Row],[cedula]],Tabla8[Numero Documento],Tabla8[Gen])</f>
        <v>F</v>
      </c>
      <c r="S1195" s="53" t="str">
        <f>_xlfn.XLOOKUP(Tabla15[[#This Row],[cedula]],Tabla8[Numero Documento],Tabla8[Lugar Designado Codigo])</f>
        <v>01.83</v>
      </c>
    </row>
    <row r="1196" spans="1:19" hidden="1">
      <c r="A1196" s="53" t="s">
        <v>3050</v>
      </c>
      <c r="B1196" s="53" t="s">
        <v>3011</v>
      </c>
      <c r="C1196" s="53" t="s">
        <v>3084</v>
      </c>
      <c r="D1196" s="53" t="str">
        <f>Tabla15[[#This Row],[cedula]]&amp;Tabla15[[#This Row],[prog]]&amp;LEFT(Tabla15[[#This Row],[tipo]],3)</f>
        <v>0011091669901PER</v>
      </c>
      <c r="E1196" s="53" t="s">
        <v>1748</v>
      </c>
      <c r="F1196" s="53" t="s">
        <v>1060</v>
      </c>
      <c r="G1196" s="53" t="str">
        <f>_xlfn.XLOOKUP(Tabla15[[#This Row],[cedula]],Tabla8[Numero Documento],Tabla8[Lugar Designado])</f>
        <v>MINISTERIO DE CULTURA</v>
      </c>
      <c r="H1196" s="53" t="s">
        <v>3045</v>
      </c>
      <c r="I1196" s="62"/>
      <c r="J1196" s="53" t="str">
        <f>_xlfn.XLOOKUP(Tabla15[[#This Row],[cargo]],Tabla612[CARGO],Tabla612[CATEGORIA DEL SERVIDOR],"FIJO")</f>
        <v>FIJO</v>
      </c>
      <c r="K1196" s="53" t="str">
        <f>IF(ISTEXT(Tabla15[[#This Row],[CARRERA]]),Tabla15[[#This Row],[CARRERA]],Tabla15[[#This Row],[STATUS]])</f>
        <v>FIJO</v>
      </c>
      <c r="L1196" s="63">
        <v>10000</v>
      </c>
      <c r="M1196" s="66">
        <v>0</v>
      </c>
      <c r="N1196" s="66">
        <v>0</v>
      </c>
      <c r="O1196" s="66">
        <v>0</v>
      </c>
      <c r="P1196" s="29">
        <f>ROUND(Tabla15[[#This Row],[sbruto]]-Tabla15[[#This Row],[sneto]]-Tabla15[[#This Row],[ISR]]-Tabla15[[#This Row],[SFS]]-Tabla15[[#This Row],[AFP]],2)</f>
        <v>0</v>
      </c>
      <c r="Q1196" s="63">
        <v>10000</v>
      </c>
      <c r="R1196" s="53" t="str">
        <f>_xlfn.XLOOKUP(Tabla15[[#This Row],[cedula]],Tabla8[Numero Documento],Tabla8[Gen])</f>
        <v>M</v>
      </c>
      <c r="S1196" s="53" t="str">
        <f>_xlfn.XLOOKUP(Tabla15[[#This Row],[cedula]],Tabla8[Numero Documento],Tabla8[Lugar Designado Codigo])</f>
        <v>01.83</v>
      </c>
    </row>
    <row r="1197" spans="1:19" hidden="1">
      <c r="A1197" s="53" t="s">
        <v>3050</v>
      </c>
      <c r="B1197" s="53" t="s">
        <v>3012</v>
      </c>
      <c r="C1197" s="53" t="s">
        <v>3084</v>
      </c>
      <c r="D1197" s="53" t="str">
        <f>Tabla15[[#This Row],[cedula]]&amp;Tabla15[[#This Row],[prog]]&amp;LEFT(Tabla15[[#This Row],[tipo]],3)</f>
        <v>1100006549701PER</v>
      </c>
      <c r="E1197" s="53" t="s">
        <v>1797</v>
      </c>
      <c r="F1197" s="53" t="s">
        <v>1060</v>
      </c>
      <c r="G1197" s="53" t="str">
        <f>_xlfn.XLOOKUP(Tabla15[[#This Row],[cedula]],Tabla8[Numero Documento],Tabla8[Lugar Designado])</f>
        <v>MINISTERIO DE CULTURA</v>
      </c>
      <c r="H1197" s="53" t="s">
        <v>3045</v>
      </c>
      <c r="I1197" s="62"/>
      <c r="J1197" s="53" t="str">
        <f>_xlfn.XLOOKUP(Tabla15[[#This Row],[cargo]],Tabla612[CARGO],Tabla612[CATEGORIA DEL SERVIDOR],"FIJO")</f>
        <v>FIJO</v>
      </c>
      <c r="K1197" s="53" t="str">
        <f>IF(ISTEXT(Tabla15[[#This Row],[CARRERA]]),Tabla15[[#This Row],[CARRERA]],Tabla15[[#This Row],[STATUS]])</f>
        <v>FIJO</v>
      </c>
      <c r="L1197" s="63">
        <v>10000</v>
      </c>
      <c r="M1197" s="66">
        <v>0</v>
      </c>
      <c r="N1197" s="66">
        <v>0</v>
      </c>
      <c r="O1197" s="66">
        <v>0</v>
      </c>
      <c r="P1197" s="29">
        <f>ROUND(Tabla15[[#This Row],[sbruto]]-Tabla15[[#This Row],[sneto]]-Tabla15[[#This Row],[ISR]]-Tabla15[[#This Row],[SFS]]-Tabla15[[#This Row],[AFP]],2)</f>
        <v>0</v>
      </c>
      <c r="Q1197" s="63">
        <v>10000</v>
      </c>
      <c r="R1197" s="53" t="str">
        <f>_xlfn.XLOOKUP(Tabla15[[#This Row],[cedula]],Tabla8[Numero Documento],Tabla8[Gen])</f>
        <v>M</v>
      </c>
      <c r="S1197" s="53" t="str">
        <f>_xlfn.XLOOKUP(Tabla15[[#This Row],[cedula]],Tabla8[Numero Documento],Tabla8[Lugar Designado Codigo])</f>
        <v>01.83</v>
      </c>
    </row>
    <row r="1198" spans="1:19" hidden="1">
      <c r="A1198" s="53" t="s">
        <v>3050</v>
      </c>
      <c r="B1198" s="53" t="s">
        <v>3014</v>
      </c>
      <c r="C1198" s="53" t="s">
        <v>3084</v>
      </c>
      <c r="D1198" s="53" t="str">
        <f>Tabla15[[#This Row],[cedula]]&amp;Tabla15[[#This Row],[prog]]&amp;LEFT(Tabla15[[#This Row],[tipo]],3)</f>
        <v>4022145542701PER</v>
      </c>
      <c r="E1198" s="53" t="s">
        <v>1665</v>
      </c>
      <c r="F1198" s="53" t="s">
        <v>1060</v>
      </c>
      <c r="G1198" s="53" t="str">
        <f>_xlfn.XLOOKUP(Tabla15[[#This Row],[cedula]],Tabla8[Numero Documento],Tabla8[Lugar Designado])</f>
        <v>MINISTERIO DE CULTURA</v>
      </c>
      <c r="H1198" s="53" t="s">
        <v>3045</v>
      </c>
      <c r="I1198" s="62"/>
      <c r="J1198" s="53" t="str">
        <f>_xlfn.XLOOKUP(Tabla15[[#This Row],[cargo]],Tabla612[CARGO],Tabla612[CATEGORIA DEL SERVIDOR],"FIJO")</f>
        <v>FIJO</v>
      </c>
      <c r="K1198" s="53" t="str">
        <f>IF(ISTEXT(Tabla15[[#This Row],[CARRERA]]),Tabla15[[#This Row],[CARRERA]],Tabla15[[#This Row],[STATUS]])</f>
        <v>FIJO</v>
      </c>
      <c r="L1198" s="63">
        <v>10000</v>
      </c>
      <c r="M1198" s="66">
        <v>0</v>
      </c>
      <c r="N1198" s="66">
        <v>0</v>
      </c>
      <c r="O1198" s="66">
        <v>0</v>
      </c>
      <c r="P1198" s="29">
        <f>ROUND(Tabla15[[#This Row],[sbruto]]-Tabla15[[#This Row],[sneto]]-Tabla15[[#This Row],[ISR]]-Tabla15[[#This Row],[SFS]]-Tabla15[[#This Row],[AFP]],2)</f>
        <v>0</v>
      </c>
      <c r="Q1198" s="63">
        <v>10000</v>
      </c>
      <c r="R1198" s="53" t="str">
        <f>_xlfn.XLOOKUP(Tabla15[[#This Row],[cedula]],Tabla8[Numero Documento],Tabla8[Gen])</f>
        <v>M</v>
      </c>
      <c r="S1198" s="53" t="str">
        <f>_xlfn.XLOOKUP(Tabla15[[#This Row],[cedula]],Tabla8[Numero Documento],Tabla8[Lugar Designado Codigo])</f>
        <v>01.83</v>
      </c>
    </row>
    <row r="1199" spans="1:19" hidden="1">
      <c r="A1199" s="53" t="s">
        <v>3050</v>
      </c>
      <c r="B1199" s="53" t="s">
        <v>3239</v>
      </c>
      <c r="C1199" s="53" t="s">
        <v>3084</v>
      </c>
      <c r="D1199" s="53" t="str">
        <f>Tabla15[[#This Row],[cedula]]&amp;Tabla15[[#This Row],[prog]]&amp;LEFT(Tabla15[[#This Row],[tipo]],3)</f>
        <v>4022312541601PER</v>
      </c>
      <c r="E1199" s="53" t="s">
        <v>3224</v>
      </c>
      <c r="F1199" s="53" t="s">
        <v>1060</v>
      </c>
      <c r="G1199" s="53" t="str">
        <f>_xlfn.XLOOKUP(Tabla15[[#This Row],[cedula]],Tabla8[Numero Documento],Tabla8[Lugar Designado])</f>
        <v>MINISTERIO DE CULTURA</v>
      </c>
      <c r="H1199" s="53" t="s">
        <v>3045</v>
      </c>
      <c r="I1199" s="62"/>
      <c r="J1199" s="53" t="str">
        <f>_xlfn.XLOOKUP(Tabla15[[#This Row],[cargo]],Tabla612[CARGO],Tabla612[CATEGORIA DEL SERVIDOR],"FIJO")</f>
        <v>FIJO</v>
      </c>
      <c r="K1199" s="53" t="str">
        <f>IF(ISTEXT(Tabla15[[#This Row],[CARRERA]]),Tabla15[[#This Row],[CARRERA]],Tabla15[[#This Row],[STATUS]])</f>
        <v>FIJO</v>
      </c>
      <c r="L1199" s="63">
        <v>10000</v>
      </c>
      <c r="M1199" s="67">
        <v>0</v>
      </c>
      <c r="N1199" s="66">
        <v>0</v>
      </c>
      <c r="O1199" s="66">
        <v>0</v>
      </c>
      <c r="P1199" s="29">
        <f>ROUND(Tabla15[[#This Row],[sbruto]]-Tabla15[[#This Row],[sneto]]-Tabla15[[#This Row],[ISR]]-Tabla15[[#This Row],[SFS]]-Tabla15[[#This Row],[AFP]],2)</f>
        <v>0</v>
      </c>
      <c r="Q1199" s="63">
        <v>10000</v>
      </c>
      <c r="R1199" s="53" t="str">
        <f>_xlfn.XLOOKUP(Tabla15[[#This Row],[cedula]],Tabla8[Numero Documento],Tabla8[Gen])</f>
        <v>M</v>
      </c>
      <c r="S1199" s="53" t="str">
        <f>_xlfn.XLOOKUP(Tabla15[[#This Row],[cedula]],Tabla8[Numero Documento],Tabla8[Lugar Designado Codigo])</f>
        <v>01.83</v>
      </c>
    </row>
    <row r="1200" spans="1:19" hidden="1">
      <c r="A1200" s="53" t="s">
        <v>3050</v>
      </c>
      <c r="B1200" s="53" t="s">
        <v>3015</v>
      </c>
      <c r="C1200" s="53" t="s">
        <v>3084</v>
      </c>
      <c r="D1200" s="53" t="str">
        <f>Tabla15[[#This Row],[cedula]]&amp;Tabla15[[#This Row],[prog]]&amp;LEFT(Tabla15[[#This Row],[tipo]],3)</f>
        <v>0830001722801PER</v>
      </c>
      <c r="E1200" s="53" t="s">
        <v>1795</v>
      </c>
      <c r="F1200" s="53" t="s">
        <v>1060</v>
      </c>
      <c r="G1200" s="53" t="str">
        <f>_xlfn.XLOOKUP(Tabla15[[#This Row],[cedula]],Tabla8[Numero Documento],Tabla8[Lugar Designado])</f>
        <v>MINISTERIO DE CULTURA</v>
      </c>
      <c r="H1200" s="53" t="s">
        <v>3045</v>
      </c>
      <c r="I1200" s="62"/>
      <c r="J1200" s="53" t="str">
        <f>_xlfn.XLOOKUP(Tabla15[[#This Row],[cargo]],Tabla612[CARGO],Tabla612[CATEGORIA DEL SERVIDOR],"FIJO")</f>
        <v>FIJO</v>
      </c>
      <c r="K1200" s="53" t="str">
        <f>IF(ISTEXT(Tabla15[[#This Row],[CARRERA]]),Tabla15[[#This Row],[CARRERA]],Tabla15[[#This Row],[STATUS]])</f>
        <v>FIJO</v>
      </c>
      <c r="L1200" s="63">
        <v>10000</v>
      </c>
      <c r="M1200" s="66">
        <v>0</v>
      </c>
      <c r="N1200" s="66">
        <v>0</v>
      </c>
      <c r="O1200" s="66">
        <v>0</v>
      </c>
      <c r="P1200" s="29">
        <f>ROUND(Tabla15[[#This Row],[sbruto]]-Tabla15[[#This Row],[sneto]]-Tabla15[[#This Row],[ISR]]-Tabla15[[#This Row],[SFS]]-Tabla15[[#This Row],[AFP]],2)</f>
        <v>0</v>
      </c>
      <c r="Q1200" s="63">
        <v>10000</v>
      </c>
      <c r="R1200" s="53" t="str">
        <f>_xlfn.XLOOKUP(Tabla15[[#This Row],[cedula]],Tabla8[Numero Documento],Tabla8[Gen])</f>
        <v>M</v>
      </c>
      <c r="S1200" s="53" t="str">
        <f>_xlfn.XLOOKUP(Tabla15[[#This Row],[cedula]],Tabla8[Numero Documento],Tabla8[Lugar Designado Codigo])</f>
        <v>01.83</v>
      </c>
    </row>
    <row r="1201" spans="1:19" hidden="1">
      <c r="A1201" s="53" t="s">
        <v>3050</v>
      </c>
      <c r="B1201" s="53" t="s">
        <v>3016</v>
      </c>
      <c r="C1201" s="53" t="s">
        <v>3084</v>
      </c>
      <c r="D1201" s="53" t="str">
        <f>Tabla15[[#This Row],[cedula]]&amp;Tabla15[[#This Row],[prog]]&amp;LEFT(Tabla15[[#This Row],[tipo]],3)</f>
        <v>1180007145501PER</v>
      </c>
      <c r="E1201" s="53" t="s">
        <v>1798</v>
      </c>
      <c r="F1201" s="53" t="s">
        <v>1060</v>
      </c>
      <c r="G1201" s="53" t="str">
        <f>_xlfn.XLOOKUP(Tabla15[[#This Row],[cedula]],Tabla8[Numero Documento],Tabla8[Lugar Designado])</f>
        <v>MINISTERIO DE CULTURA</v>
      </c>
      <c r="H1201" s="53" t="s">
        <v>3045</v>
      </c>
      <c r="I1201" s="62"/>
      <c r="J1201" s="53" t="str">
        <f>_xlfn.XLOOKUP(Tabla15[[#This Row],[cargo]],Tabla612[CARGO],Tabla612[CATEGORIA DEL SERVIDOR],"FIJO")</f>
        <v>FIJO</v>
      </c>
      <c r="K1201" s="53" t="str">
        <f>IF(ISTEXT(Tabla15[[#This Row],[CARRERA]]),Tabla15[[#This Row],[CARRERA]],Tabla15[[#This Row],[STATUS]])</f>
        <v>FIJO</v>
      </c>
      <c r="L1201" s="63">
        <v>10000</v>
      </c>
      <c r="M1201" s="67">
        <v>0</v>
      </c>
      <c r="N1201" s="66">
        <v>0</v>
      </c>
      <c r="O1201" s="66">
        <v>0</v>
      </c>
      <c r="P1201" s="29">
        <f>ROUND(Tabla15[[#This Row],[sbruto]]-Tabla15[[#This Row],[sneto]]-Tabla15[[#This Row],[ISR]]-Tabla15[[#This Row],[SFS]]-Tabla15[[#This Row],[AFP]],2)</f>
        <v>0</v>
      </c>
      <c r="Q1201" s="63">
        <v>10000</v>
      </c>
      <c r="R1201" s="53" t="str">
        <f>_xlfn.XLOOKUP(Tabla15[[#This Row],[cedula]],Tabla8[Numero Documento],Tabla8[Gen])</f>
        <v>M</v>
      </c>
      <c r="S1201" s="53" t="str">
        <f>_xlfn.XLOOKUP(Tabla15[[#This Row],[cedula]],Tabla8[Numero Documento],Tabla8[Lugar Designado Codigo])</f>
        <v>01.83</v>
      </c>
    </row>
    <row r="1202" spans="1:19" hidden="1">
      <c r="A1202" s="53" t="s">
        <v>3050</v>
      </c>
      <c r="B1202" s="53" t="s">
        <v>3017</v>
      </c>
      <c r="C1202" s="53" t="s">
        <v>3084</v>
      </c>
      <c r="D1202" s="53" t="str">
        <f>Tabla15[[#This Row],[cedula]]&amp;Tabla15[[#This Row],[prog]]&amp;LEFT(Tabla15[[#This Row],[tipo]],3)</f>
        <v>0160015361101PER</v>
      </c>
      <c r="E1202" s="53" t="s">
        <v>1167</v>
      </c>
      <c r="F1202" s="53" t="s">
        <v>1060</v>
      </c>
      <c r="G1202" s="53" t="str">
        <f>_xlfn.XLOOKUP(Tabla15[[#This Row],[cedula]],Tabla8[Numero Documento],Tabla8[Lugar Designado])</f>
        <v>MINISTERIO DE CULTURA</v>
      </c>
      <c r="H1202" s="53" t="s">
        <v>3045</v>
      </c>
      <c r="I1202" s="62"/>
      <c r="J1202" s="53" t="str">
        <f>_xlfn.XLOOKUP(Tabla15[[#This Row],[cargo]],Tabla612[CARGO],Tabla612[CATEGORIA DEL SERVIDOR],"FIJO")</f>
        <v>FIJO</v>
      </c>
      <c r="K1202" s="53" t="str">
        <f>IF(ISTEXT(Tabla15[[#This Row],[CARRERA]]),Tabla15[[#This Row],[CARRERA]],Tabla15[[#This Row],[STATUS]])</f>
        <v>FIJO</v>
      </c>
      <c r="L1202" s="63">
        <v>10000</v>
      </c>
      <c r="M1202" s="66">
        <v>0</v>
      </c>
      <c r="N1202" s="66">
        <v>0</v>
      </c>
      <c r="O1202" s="66">
        <v>0</v>
      </c>
      <c r="P1202" s="29">
        <f>ROUND(Tabla15[[#This Row],[sbruto]]-Tabla15[[#This Row],[sneto]]-Tabla15[[#This Row],[ISR]]-Tabla15[[#This Row],[SFS]]-Tabla15[[#This Row],[AFP]],2)</f>
        <v>0</v>
      </c>
      <c r="Q1202" s="63">
        <v>10000</v>
      </c>
      <c r="R1202" s="53" t="str">
        <f>_xlfn.XLOOKUP(Tabla15[[#This Row],[cedula]],Tabla8[Numero Documento],Tabla8[Gen])</f>
        <v>M</v>
      </c>
      <c r="S1202" s="53" t="str">
        <f>_xlfn.XLOOKUP(Tabla15[[#This Row],[cedula]],Tabla8[Numero Documento],Tabla8[Lugar Designado Codigo])</f>
        <v>01.83</v>
      </c>
    </row>
    <row r="1203" spans="1:19" hidden="1">
      <c r="A1203" s="53" t="s">
        <v>3050</v>
      </c>
      <c r="B1203" s="53" t="s">
        <v>3021</v>
      </c>
      <c r="C1203" s="53" t="s">
        <v>3084</v>
      </c>
      <c r="D1203" s="53" t="str">
        <f>Tabla15[[#This Row],[cedula]]&amp;Tabla15[[#This Row],[prog]]&amp;LEFT(Tabla15[[#This Row],[tipo]],3)</f>
        <v>0490072171501PER</v>
      </c>
      <c r="E1203" s="53" t="s">
        <v>3020</v>
      </c>
      <c r="F1203" s="53" t="s">
        <v>1060</v>
      </c>
      <c r="G1203" s="53" t="str">
        <f>_xlfn.XLOOKUP(Tabla15[[#This Row],[cedula]],Tabla8[Numero Documento],Tabla8[Lugar Designado])</f>
        <v>MINISTERIO DE CULTURA</v>
      </c>
      <c r="H1203" s="53" t="s">
        <v>3045</v>
      </c>
      <c r="I1203" s="62"/>
      <c r="J1203" s="53" t="str">
        <f>_xlfn.XLOOKUP(Tabla15[[#This Row],[cargo]],Tabla612[CARGO],Tabla612[CATEGORIA DEL SERVIDOR],"FIJO")</f>
        <v>FIJO</v>
      </c>
      <c r="K1203" s="53" t="str">
        <f>IF(ISTEXT(Tabla15[[#This Row],[CARRERA]]),Tabla15[[#This Row],[CARRERA]],Tabla15[[#This Row],[STATUS]])</f>
        <v>FIJO</v>
      </c>
      <c r="L1203" s="63">
        <v>10000</v>
      </c>
      <c r="M1203" s="66">
        <v>0</v>
      </c>
      <c r="N1203" s="66">
        <v>0</v>
      </c>
      <c r="O1203" s="66">
        <v>0</v>
      </c>
      <c r="P1203" s="29">
        <f>ROUND(Tabla15[[#This Row],[sbruto]]-Tabla15[[#This Row],[sneto]]-Tabla15[[#This Row],[ISR]]-Tabla15[[#This Row],[SFS]]-Tabla15[[#This Row],[AFP]],2)</f>
        <v>0</v>
      </c>
      <c r="Q1203" s="63">
        <v>10000</v>
      </c>
      <c r="R1203" s="53" t="str">
        <f>_xlfn.XLOOKUP(Tabla15[[#This Row],[cedula]],Tabla8[Numero Documento],Tabla8[Gen])</f>
        <v>M</v>
      </c>
      <c r="S1203" s="53" t="str">
        <f>_xlfn.XLOOKUP(Tabla15[[#This Row],[cedula]],Tabla8[Numero Documento],Tabla8[Lugar Designado Codigo])</f>
        <v>01.83</v>
      </c>
    </row>
    <row r="1204" spans="1:19" hidden="1">
      <c r="A1204" s="53" t="s">
        <v>3050</v>
      </c>
      <c r="B1204" s="53" t="s">
        <v>3323</v>
      </c>
      <c r="C1204" s="53" t="s">
        <v>3084</v>
      </c>
      <c r="D1204" s="53" t="str">
        <f>Tabla15[[#This Row],[cedula]]&amp;Tabla15[[#This Row],[prog]]&amp;LEFT(Tabla15[[#This Row],[tipo]],3)</f>
        <v>4021479546601PER</v>
      </c>
      <c r="E1204" s="53" t="s">
        <v>3290</v>
      </c>
      <c r="F1204" s="53" t="s">
        <v>1060</v>
      </c>
      <c r="G1204" s="53" t="str">
        <f>_xlfn.XLOOKUP(Tabla15[[#This Row],[cedula]],Tabla8[Numero Documento],Tabla8[Lugar Designado])</f>
        <v>MINISTERIO DE CULTURA</v>
      </c>
      <c r="H1204" s="53" t="s">
        <v>3045</v>
      </c>
      <c r="I1204" s="62"/>
      <c r="J1204" s="53" t="str">
        <f>_xlfn.XLOOKUP(Tabla15[[#This Row],[cargo]],Tabla612[CARGO],Tabla612[CATEGORIA DEL SERVIDOR],"FIJO")</f>
        <v>FIJO</v>
      </c>
      <c r="K1204" s="53" t="str">
        <f>IF(ISTEXT(Tabla15[[#This Row],[CARRERA]]),Tabla15[[#This Row],[CARRERA]],Tabla15[[#This Row],[STATUS]])</f>
        <v>FIJO</v>
      </c>
      <c r="L1204" s="63">
        <v>10000</v>
      </c>
      <c r="M1204" s="67">
        <v>0</v>
      </c>
      <c r="N1204" s="66">
        <v>0</v>
      </c>
      <c r="O1204" s="66">
        <v>0</v>
      </c>
      <c r="P1204" s="29">
        <f>ROUND(Tabla15[[#This Row],[sbruto]]-Tabla15[[#This Row],[sneto]]-Tabla15[[#This Row],[ISR]]-Tabla15[[#This Row],[SFS]]-Tabla15[[#This Row],[AFP]],2)</f>
        <v>0</v>
      </c>
      <c r="Q1204" s="63">
        <v>10000</v>
      </c>
      <c r="R1204" s="53" t="str">
        <f>_xlfn.XLOOKUP(Tabla15[[#This Row],[cedula]],Tabla8[Numero Documento],Tabla8[Gen])</f>
        <v>M</v>
      </c>
      <c r="S1204" s="53" t="str">
        <f>_xlfn.XLOOKUP(Tabla15[[#This Row],[cedula]],Tabla8[Numero Documento],Tabla8[Lugar Designado Codigo])</f>
        <v>01.83</v>
      </c>
    </row>
    <row r="1205" spans="1:19" hidden="1">
      <c r="A1205" s="53" t="s">
        <v>3050</v>
      </c>
      <c r="B1205" s="53" t="s">
        <v>3316</v>
      </c>
      <c r="C1205" s="53" t="s">
        <v>3084</v>
      </c>
      <c r="D1205" s="53" t="str">
        <f>Tabla15[[#This Row],[cedula]]&amp;Tabla15[[#This Row],[prog]]&amp;LEFT(Tabla15[[#This Row],[tipo]],3)</f>
        <v>0310479872701PER</v>
      </c>
      <c r="E1205" s="53" t="s">
        <v>3284</v>
      </c>
      <c r="F1205" s="53" t="s">
        <v>1060</v>
      </c>
      <c r="G1205" s="53" t="str">
        <f>_xlfn.XLOOKUP(Tabla15[[#This Row],[cedula]],Tabla8[Numero Documento],Tabla8[Lugar Designado])</f>
        <v>MINISTERIO DE CULTURA</v>
      </c>
      <c r="H1205" s="53" t="s">
        <v>3045</v>
      </c>
      <c r="I1205" s="62"/>
      <c r="J1205" s="53" t="str">
        <f>_xlfn.XLOOKUP(Tabla15[[#This Row],[cargo]],Tabla612[CARGO],Tabla612[CATEGORIA DEL SERVIDOR],"FIJO")</f>
        <v>FIJO</v>
      </c>
      <c r="K1205" s="53" t="str">
        <f>IF(ISTEXT(Tabla15[[#This Row],[CARRERA]]),Tabla15[[#This Row],[CARRERA]],Tabla15[[#This Row],[STATUS]])</f>
        <v>FIJO</v>
      </c>
      <c r="L1205" s="63">
        <v>10000</v>
      </c>
      <c r="M1205" s="66">
        <v>0</v>
      </c>
      <c r="N1205" s="66">
        <v>0</v>
      </c>
      <c r="O1205" s="66">
        <v>0</v>
      </c>
      <c r="P1205" s="29">
        <f>ROUND(Tabla15[[#This Row],[sbruto]]-Tabla15[[#This Row],[sneto]]-Tabla15[[#This Row],[ISR]]-Tabla15[[#This Row],[SFS]]-Tabla15[[#This Row],[AFP]],2)</f>
        <v>0</v>
      </c>
      <c r="Q1205" s="63">
        <v>10000</v>
      </c>
      <c r="R1205" s="53" t="str">
        <f>_xlfn.XLOOKUP(Tabla15[[#This Row],[cedula]],Tabla8[Numero Documento],Tabla8[Gen])</f>
        <v>F</v>
      </c>
      <c r="S1205" s="53" t="str">
        <f>_xlfn.XLOOKUP(Tabla15[[#This Row],[cedula]],Tabla8[Numero Documento],Tabla8[Lugar Designado Codigo])</f>
        <v>01.83</v>
      </c>
    </row>
    <row r="1206" spans="1:19" hidden="1">
      <c r="A1206" s="53" t="s">
        <v>3050</v>
      </c>
      <c r="B1206" s="53" t="s">
        <v>3022</v>
      </c>
      <c r="C1206" s="53" t="s">
        <v>3084</v>
      </c>
      <c r="D1206" s="53" t="str">
        <f>Tabla15[[#This Row],[cedula]]&amp;Tabla15[[#This Row],[prog]]&amp;LEFT(Tabla15[[#This Row],[tipo]],3)</f>
        <v>0100102593901PER</v>
      </c>
      <c r="E1206" s="53" t="s">
        <v>1225</v>
      </c>
      <c r="F1206" s="53" t="s">
        <v>1060</v>
      </c>
      <c r="G1206" s="53" t="str">
        <f>_xlfn.XLOOKUP(Tabla15[[#This Row],[cedula]],Tabla8[Numero Documento],Tabla8[Lugar Designado])</f>
        <v>MINISTERIO DE CULTURA</v>
      </c>
      <c r="H1206" s="53" t="s">
        <v>3045</v>
      </c>
      <c r="I1206" s="62"/>
      <c r="J1206" s="53" t="str">
        <f>_xlfn.XLOOKUP(Tabla15[[#This Row],[cargo]],Tabla612[CARGO],Tabla612[CATEGORIA DEL SERVIDOR],"FIJO")</f>
        <v>FIJO</v>
      </c>
      <c r="K1206" s="53" t="str">
        <f>IF(ISTEXT(Tabla15[[#This Row],[CARRERA]]),Tabla15[[#This Row],[CARRERA]],Tabla15[[#This Row],[STATUS]])</f>
        <v>FIJO</v>
      </c>
      <c r="L1206" s="63">
        <v>10000</v>
      </c>
      <c r="M1206" s="66">
        <v>0</v>
      </c>
      <c r="N1206" s="66">
        <v>0</v>
      </c>
      <c r="O1206" s="66">
        <v>0</v>
      </c>
      <c r="P1206" s="29">
        <f>ROUND(Tabla15[[#This Row],[sbruto]]-Tabla15[[#This Row],[sneto]]-Tabla15[[#This Row],[ISR]]-Tabla15[[#This Row],[SFS]]-Tabla15[[#This Row],[AFP]],2)</f>
        <v>0</v>
      </c>
      <c r="Q1206" s="63">
        <v>10000</v>
      </c>
      <c r="R1206" s="53" t="str">
        <f>_xlfn.XLOOKUP(Tabla15[[#This Row],[cedula]],Tabla8[Numero Documento],Tabla8[Gen])</f>
        <v>M</v>
      </c>
      <c r="S1206" s="53" t="str">
        <f>_xlfn.XLOOKUP(Tabla15[[#This Row],[cedula]],Tabla8[Numero Documento],Tabla8[Lugar Designado Codigo])</f>
        <v>01.83</v>
      </c>
    </row>
    <row r="1207" spans="1:19" hidden="1">
      <c r="A1207" s="53" t="s">
        <v>3050</v>
      </c>
      <c r="B1207" s="53" t="s">
        <v>3023</v>
      </c>
      <c r="C1207" s="53" t="s">
        <v>3084</v>
      </c>
      <c r="D1207" s="53" t="str">
        <f>Tabla15[[#This Row],[cedula]]&amp;Tabla15[[#This Row],[prog]]&amp;LEFT(Tabla15[[#This Row],[tipo]],3)</f>
        <v>0780010040101PER</v>
      </c>
      <c r="E1207" s="53" t="s">
        <v>1792</v>
      </c>
      <c r="F1207" s="53" t="s">
        <v>1060</v>
      </c>
      <c r="G1207" s="53" t="str">
        <f>_xlfn.XLOOKUP(Tabla15[[#This Row],[cedula]],Tabla8[Numero Documento],Tabla8[Lugar Designado])</f>
        <v>MINISTERIO DE CULTURA</v>
      </c>
      <c r="H1207" s="53" t="s">
        <v>3045</v>
      </c>
      <c r="I1207" s="62"/>
      <c r="J1207" s="53" t="str">
        <f>_xlfn.XLOOKUP(Tabla15[[#This Row],[cargo]],Tabla612[CARGO],Tabla612[CATEGORIA DEL SERVIDOR],"FIJO")</f>
        <v>FIJO</v>
      </c>
      <c r="K1207" s="53" t="str">
        <f>IF(ISTEXT(Tabla15[[#This Row],[CARRERA]]),Tabla15[[#This Row],[CARRERA]],Tabla15[[#This Row],[STATUS]])</f>
        <v>FIJO</v>
      </c>
      <c r="L1207" s="63">
        <v>10000</v>
      </c>
      <c r="M1207" s="66">
        <v>0</v>
      </c>
      <c r="N1207" s="66">
        <v>0</v>
      </c>
      <c r="O1207" s="66">
        <v>0</v>
      </c>
      <c r="P1207" s="29">
        <f>ROUND(Tabla15[[#This Row],[sbruto]]-Tabla15[[#This Row],[sneto]]-Tabla15[[#This Row],[ISR]]-Tabla15[[#This Row],[SFS]]-Tabla15[[#This Row],[AFP]],2)</f>
        <v>0</v>
      </c>
      <c r="Q1207" s="63">
        <v>10000</v>
      </c>
      <c r="R1207" s="53" t="str">
        <f>_xlfn.XLOOKUP(Tabla15[[#This Row],[cedula]],Tabla8[Numero Documento],Tabla8[Gen])</f>
        <v>M</v>
      </c>
      <c r="S1207" s="53" t="str">
        <f>_xlfn.XLOOKUP(Tabla15[[#This Row],[cedula]],Tabla8[Numero Documento],Tabla8[Lugar Designado Codigo])</f>
        <v>01.83</v>
      </c>
    </row>
    <row r="1208" spans="1:19" hidden="1">
      <c r="A1208" s="53" t="s">
        <v>3050</v>
      </c>
      <c r="B1208" s="53" t="s">
        <v>3128</v>
      </c>
      <c r="C1208" s="53" t="s">
        <v>3084</v>
      </c>
      <c r="D1208" s="53" t="str">
        <f>Tabla15[[#This Row],[cedula]]&amp;Tabla15[[#This Row],[prog]]&amp;LEFT(Tabla15[[#This Row],[tipo]],3)</f>
        <v>4020914562801PER</v>
      </c>
      <c r="E1208" s="53" t="s">
        <v>3127</v>
      </c>
      <c r="F1208" s="53" t="s">
        <v>1060</v>
      </c>
      <c r="G1208" s="53" t="str">
        <f>_xlfn.XLOOKUP(Tabla15[[#This Row],[cedula]],Tabla8[Numero Documento],Tabla8[Lugar Designado])</f>
        <v>MINISTERIO DE CULTURA</v>
      </c>
      <c r="H1208" s="53" t="s">
        <v>3045</v>
      </c>
      <c r="I1208" s="62"/>
      <c r="J1208" s="53" t="str">
        <f>_xlfn.XLOOKUP(Tabla15[[#This Row],[cargo]],Tabla612[CARGO],Tabla612[CATEGORIA DEL SERVIDOR],"FIJO")</f>
        <v>FIJO</v>
      </c>
      <c r="K1208" s="53" t="str">
        <f>IF(ISTEXT(Tabla15[[#This Row],[CARRERA]]),Tabla15[[#This Row],[CARRERA]],Tabla15[[#This Row],[STATUS]])</f>
        <v>FIJO</v>
      </c>
      <c r="L1208" s="63">
        <v>10000</v>
      </c>
      <c r="M1208" s="67">
        <v>0</v>
      </c>
      <c r="N1208" s="66">
        <v>0</v>
      </c>
      <c r="O1208" s="66">
        <v>0</v>
      </c>
      <c r="P1208" s="29">
        <f>ROUND(Tabla15[[#This Row],[sbruto]]-Tabla15[[#This Row],[sneto]]-Tabla15[[#This Row],[ISR]]-Tabla15[[#This Row],[SFS]]-Tabla15[[#This Row],[AFP]],2)</f>
        <v>0</v>
      </c>
      <c r="Q1208" s="63">
        <v>10000</v>
      </c>
      <c r="R1208" s="53" t="str">
        <f>_xlfn.XLOOKUP(Tabla15[[#This Row],[cedula]],Tabla8[Numero Documento],Tabla8[Gen])</f>
        <v>F</v>
      </c>
      <c r="S1208" s="53" t="str">
        <f>_xlfn.XLOOKUP(Tabla15[[#This Row],[cedula]],Tabla8[Numero Documento],Tabla8[Lugar Designado Codigo])</f>
        <v>01.83</v>
      </c>
    </row>
    <row r="1209" spans="1:19" hidden="1">
      <c r="A1209" s="53" t="s">
        <v>3050</v>
      </c>
      <c r="B1209" s="53" t="s">
        <v>3025</v>
      </c>
      <c r="C1209" s="53" t="s">
        <v>3084</v>
      </c>
      <c r="D1209" s="53" t="str">
        <f>Tabla15[[#This Row],[cedula]]&amp;Tabla15[[#This Row],[prog]]&amp;LEFT(Tabla15[[#This Row],[tipo]],3)</f>
        <v>0160019768301PER</v>
      </c>
      <c r="E1209" s="53" t="s">
        <v>1140</v>
      </c>
      <c r="F1209" s="53" t="s">
        <v>1060</v>
      </c>
      <c r="G1209" s="53" t="str">
        <f>_xlfn.XLOOKUP(Tabla15[[#This Row],[cedula]],Tabla8[Numero Documento],Tabla8[Lugar Designado])</f>
        <v>MINISTERIO DE CULTURA</v>
      </c>
      <c r="H1209" s="53" t="s">
        <v>3045</v>
      </c>
      <c r="I1209" s="62"/>
      <c r="J1209" s="53" t="str">
        <f>_xlfn.XLOOKUP(Tabla15[[#This Row],[cargo]],Tabla612[CARGO],Tabla612[CATEGORIA DEL SERVIDOR],"FIJO")</f>
        <v>FIJO</v>
      </c>
      <c r="K1209" s="53" t="str">
        <f>IF(ISTEXT(Tabla15[[#This Row],[CARRERA]]),Tabla15[[#This Row],[CARRERA]],Tabla15[[#This Row],[STATUS]])</f>
        <v>FIJO</v>
      </c>
      <c r="L1209" s="63">
        <v>10000</v>
      </c>
      <c r="M1209" s="66">
        <v>0</v>
      </c>
      <c r="N1209" s="66">
        <v>0</v>
      </c>
      <c r="O1209" s="66">
        <v>0</v>
      </c>
      <c r="P1209" s="29">
        <f>ROUND(Tabla15[[#This Row],[sbruto]]-Tabla15[[#This Row],[sneto]]-Tabla15[[#This Row],[ISR]]-Tabla15[[#This Row],[SFS]]-Tabla15[[#This Row],[AFP]],2)</f>
        <v>0</v>
      </c>
      <c r="Q1209" s="63">
        <v>10000</v>
      </c>
      <c r="R1209" s="53" t="str">
        <f>_xlfn.XLOOKUP(Tabla15[[#This Row],[cedula]],Tabla8[Numero Documento],Tabla8[Gen])</f>
        <v>M</v>
      </c>
      <c r="S1209" s="53" t="str">
        <f>_xlfn.XLOOKUP(Tabla15[[#This Row],[cedula]],Tabla8[Numero Documento],Tabla8[Lugar Designado Codigo])</f>
        <v>01.83</v>
      </c>
    </row>
    <row r="1210" spans="1:19" hidden="1">
      <c r="A1210" s="53" t="s">
        <v>3050</v>
      </c>
      <c r="B1210" s="53" t="s">
        <v>3027</v>
      </c>
      <c r="C1210" s="53" t="s">
        <v>3084</v>
      </c>
      <c r="D1210" s="53" t="str">
        <f>Tabla15[[#This Row],[cedula]]&amp;Tabla15[[#This Row],[prog]]&amp;LEFT(Tabla15[[#This Row],[tipo]],3)</f>
        <v>1100005019201PER</v>
      </c>
      <c r="E1210" s="53" t="s">
        <v>1796</v>
      </c>
      <c r="F1210" s="53" t="s">
        <v>1060</v>
      </c>
      <c r="G1210" s="53" t="str">
        <f>_xlfn.XLOOKUP(Tabla15[[#This Row],[cedula]],Tabla8[Numero Documento],Tabla8[Lugar Designado])</f>
        <v>MINISTERIO DE CULTURA</v>
      </c>
      <c r="H1210" s="53" t="s">
        <v>3045</v>
      </c>
      <c r="I1210" s="62"/>
      <c r="J1210" s="53" t="str">
        <f>_xlfn.XLOOKUP(Tabla15[[#This Row],[cargo]],Tabla612[CARGO],Tabla612[CATEGORIA DEL SERVIDOR],"FIJO")</f>
        <v>FIJO</v>
      </c>
      <c r="K1210" s="53" t="str">
        <f>IF(ISTEXT(Tabla15[[#This Row],[CARRERA]]),Tabla15[[#This Row],[CARRERA]],Tabla15[[#This Row],[STATUS]])</f>
        <v>FIJO</v>
      </c>
      <c r="L1210" s="63">
        <v>10000</v>
      </c>
      <c r="M1210" s="66">
        <v>0</v>
      </c>
      <c r="N1210" s="66">
        <v>0</v>
      </c>
      <c r="O1210" s="66">
        <v>0</v>
      </c>
      <c r="P1210" s="29">
        <f>ROUND(Tabla15[[#This Row],[sbruto]]-Tabla15[[#This Row],[sneto]]-Tabla15[[#This Row],[ISR]]-Tabla15[[#This Row],[SFS]]-Tabla15[[#This Row],[AFP]],2)</f>
        <v>0</v>
      </c>
      <c r="Q1210" s="63">
        <v>10000</v>
      </c>
      <c r="R1210" s="53" t="str">
        <f>_xlfn.XLOOKUP(Tabla15[[#This Row],[cedula]],Tabla8[Numero Documento],Tabla8[Gen])</f>
        <v>M</v>
      </c>
      <c r="S1210" s="53" t="str">
        <f>_xlfn.XLOOKUP(Tabla15[[#This Row],[cedula]],Tabla8[Numero Documento],Tabla8[Lugar Designado Codigo])</f>
        <v>01.83</v>
      </c>
    </row>
    <row r="1211" spans="1:19" hidden="1">
      <c r="A1211" s="53" t="s">
        <v>3050</v>
      </c>
      <c r="B1211" s="53" t="s">
        <v>3322</v>
      </c>
      <c r="C1211" s="53" t="s">
        <v>3084</v>
      </c>
      <c r="D1211" s="53" t="str">
        <f>Tabla15[[#This Row],[cedula]]&amp;Tabla15[[#This Row],[prog]]&amp;LEFT(Tabla15[[#This Row],[tipo]],3)</f>
        <v>4021436762101PER</v>
      </c>
      <c r="E1211" s="53" t="s">
        <v>3289</v>
      </c>
      <c r="F1211" s="53" t="s">
        <v>1060</v>
      </c>
      <c r="G1211" s="53" t="str">
        <f>_xlfn.XLOOKUP(Tabla15[[#This Row],[cedula]],Tabla8[Numero Documento],Tabla8[Lugar Designado])</f>
        <v>MINISTERIO DE CULTURA</v>
      </c>
      <c r="H1211" s="53" t="s">
        <v>3045</v>
      </c>
      <c r="I1211" s="62"/>
      <c r="J1211" s="53" t="str">
        <f>_xlfn.XLOOKUP(Tabla15[[#This Row],[cargo]],Tabla612[CARGO],Tabla612[CATEGORIA DEL SERVIDOR],"FIJO")</f>
        <v>FIJO</v>
      </c>
      <c r="K1211" s="53" t="str">
        <f>IF(ISTEXT(Tabla15[[#This Row],[CARRERA]]),Tabla15[[#This Row],[CARRERA]],Tabla15[[#This Row],[STATUS]])</f>
        <v>FIJO</v>
      </c>
      <c r="L1211" s="63">
        <v>10000</v>
      </c>
      <c r="M1211" s="66">
        <v>0</v>
      </c>
      <c r="N1211" s="66">
        <v>0</v>
      </c>
      <c r="O1211" s="66">
        <v>0</v>
      </c>
      <c r="P1211" s="29">
        <f>ROUND(Tabla15[[#This Row],[sbruto]]-Tabla15[[#This Row],[sneto]]-Tabla15[[#This Row],[ISR]]-Tabla15[[#This Row],[SFS]]-Tabla15[[#This Row],[AFP]],2)</f>
        <v>0</v>
      </c>
      <c r="Q1211" s="63">
        <v>10000</v>
      </c>
      <c r="R1211" s="53" t="str">
        <f>_xlfn.XLOOKUP(Tabla15[[#This Row],[cedula]],Tabla8[Numero Documento],Tabla8[Gen])</f>
        <v>M</v>
      </c>
      <c r="S1211" s="53" t="str">
        <f>_xlfn.XLOOKUP(Tabla15[[#This Row],[cedula]],Tabla8[Numero Documento],Tabla8[Lugar Designado Codigo])</f>
        <v>01.83</v>
      </c>
    </row>
    <row r="1212" spans="1:19" hidden="1">
      <c r="A1212" s="53" t="s">
        <v>3050</v>
      </c>
      <c r="B1212" s="53" t="s">
        <v>3029</v>
      </c>
      <c r="C1212" s="53" t="s">
        <v>3084</v>
      </c>
      <c r="D1212" s="53" t="str">
        <f>Tabla15[[#This Row],[cedula]]&amp;Tabla15[[#This Row],[prog]]&amp;LEFT(Tabla15[[#This Row],[tipo]],3)</f>
        <v>0750011361301PER</v>
      </c>
      <c r="E1212" s="53" t="s">
        <v>1165</v>
      </c>
      <c r="F1212" s="53" t="s">
        <v>1060</v>
      </c>
      <c r="G1212" s="53" t="str">
        <f>_xlfn.XLOOKUP(Tabla15[[#This Row],[cedula]],Tabla8[Numero Documento],Tabla8[Lugar Designado])</f>
        <v>MINISTERIO DE CULTURA</v>
      </c>
      <c r="H1212" s="53" t="s">
        <v>3045</v>
      </c>
      <c r="I1212" s="62"/>
      <c r="J1212" s="53" t="str">
        <f>_xlfn.XLOOKUP(Tabla15[[#This Row],[cargo]],Tabla612[CARGO],Tabla612[CATEGORIA DEL SERVIDOR],"FIJO")</f>
        <v>FIJO</v>
      </c>
      <c r="K1212" s="53" t="str">
        <f>IF(ISTEXT(Tabla15[[#This Row],[CARRERA]]),Tabla15[[#This Row],[CARRERA]],Tabla15[[#This Row],[STATUS]])</f>
        <v>FIJO</v>
      </c>
      <c r="L1212" s="63">
        <v>10000</v>
      </c>
      <c r="M1212" s="66">
        <v>0</v>
      </c>
      <c r="N1212" s="66">
        <v>0</v>
      </c>
      <c r="O1212" s="66">
        <v>0</v>
      </c>
      <c r="P1212" s="29">
        <f>ROUND(Tabla15[[#This Row],[sbruto]]-Tabla15[[#This Row],[sneto]]-Tabla15[[#This Row],[ISR]]-Tabla15[[#This Row],[SFS]]-Tabla15[[#This Row],[AFP]],2)</f>
        <v>0</v>
      </c>
      <c r="Q1212" s="63">
        <v>10000</v>
      </c>
      <c r="R1212" s="53" t="str">
        <f>_xlfn.XLOOKUP(Tabla15[[#This Row],[cedula]],Tabla8[Numero Documento],Tabla8[Gen])</f>
        <v>M</v>
      </c>
      <c r="S1212" s="53" t="str">
        <f>_xlfn.XLOOKUP(Tabla15[[#This Row],[cedula]],Tabla8[Numero Documento],Tabla8[Lugar Designado Codigo])</f>
        <v>01.83</v>
      </c>
    </row>
    <row r="1213" spans="1:19" hidden="1">
      <c r="A1213" s="53" t="s">
        <v>3050</v>
      </c>
      <c r="B1213" s="53" t="s">
        <v>3032</v>
      </c>
      <c r="C1213" s="53" t="s">
        <v>3084</v>
      </c>
      <c r="D1213" s="53" t="str">
        <f>Tabla15[[#This Row],[cedula]]&amp;Tabla15[[#This Row],[prog]]&amp;LEFT(Tabla15[[#This Row],[tipo]],3)</f>
        <v>4022694375701PER</v>
      </c>
      <c r="E1213" s="53" t="s">
        <v>1829</v>
      </c>
      <c r="F1213" s="53" t="s">
        <v>1060</v>
      </c>
      <c r="G1213" s="53" t="str">
        <f>_xlfn.XLOOKUP(Tabla15[[#This Row],[cedula]],Tabla8[Numero Documento],Tabla8[Lugar Designado])</f>
        <v>MINISTERIO DE CULTURA</v>
      </c>
      <c r="H1213" s="53" t="s">
        <v>3045</v>
      </c>
      <c r="I1213" s="62"/>
      <c r="J1213" s="53" t="str">
        <f>_xlfn.XLOOKUP(Tabla15[[#This Row],[cargo]],Tabla612[CARGO],Tabla612[CATEGORIA DEL SERVIDOR],"FIJO")</f>
        <v>FIJO</v>
      </c>
      <c r="K1213" s="53" t="str">
        <f>IF(ISTEXT(Tabla15[[#This Row],[CARRERA]]),Tabla15[[#This Row],[CARRERA]],Tabla15[[#This Row],[STATUS]])</f>
        <v>FIJO</v>
      </c>
      <c r="L1213" s="63">
        <v>10000</v>
      </c>
      <c r="M1213" s="66">
        <v>0</v>
      </c>
      <c r="N1213" s="66">
        <v>0</v>
      </c>
      <c r="O1213" s="66">
        <v>0</v>
      </c>
      <c r="P1213" s="29">
        <f>ROUND(Tabla15[[#This Row],[sbruto]]-Tabla15[[#This Row],[sneto]]-Tabla15[[#This Row],[ISR]]-Tabla15[[#This Row],[SFS]]-Tabla15[[#This Row],[AFP]],2)</f>
        <v>0</v>
      </c>
      <c r="Q1213" s="63">
        <v>10000</v>
      </c>
      <c r="R1213" s="53" t="str">
        <f>_xlfn.XLOOKUP(Tabla15[[#This Row],[cedula]],Tabla8[Numero Documento],Tabla8[Gen])</f>
        <v>M</v>
      </c>
      <c r="S1213" s="53" t="str">
        <f>_xlfn.XLOOKUP(Tabla15[[#This Row],[cedula]],Tabla8[Numero Documento],Tabla8[Lugar Designado Codigo])</f>
        <v>01.83</v>
      </c>
    </row>
    <row r="1214" spans="1:19" hidden="1">
      <c r="A1214" s="53" t="s">
        <v>3050</v>
      </c>
      <c r="B1214" s="53" t="s">
        <v>3033</v>
      </c>
      <c r="C1214" s="53" t="s">
        <v>3084</v>
      </c>
      <c r="D1214" s="53" t="str">
        <f>Tabla15[[#This Row],[cedula]]&amp;Tabla15[[#This Row],[prog]]&amp;LEFT(Tabla15[[#This Row],[tipo]],3)</f>
        <v>0440025509901PER</v>
      </c>
      <c r="E1214" s="53" t="s">
        <v>1066</v>
      </c>
      <c r="F1214" s="53" t="s">
        <v>1060</v>
      </c>
      <c r="G1214" s="53" t="str">
        <f>_xlfn.XLOOKUP(Tabla15[[#This Row],[cedula]],Tabla8[Numero Documento],Tabla8[Lugar Designado])</f>
        <v>MINISTERIO DE CULTURA</v>
      </c>
      <c r="H1214" s="53" t="s">
        <v>3045</v>
      </c>
      <c r="I1214" s="62"/>
      <c r="J1214" s="53" t="str">
        <f>_xlfn.XLOOKUP(Tabla15[[#This Row],[cargo]],Tabla612[CARGO],Tabla612[CATEGORIA DEL SERVIDOR],"FIJO")</f>
        <v>FIJO</v>
      </c>
      <c r="K1214" s="53" t="str">
        <f>IF(ISTEXT(Tabla15[[#This Row],[CARRERA]]),Tabla15[[#This Row],[CARRERA]],Tabla15[[#This Row],[STATUS]])</f>
        <v>FIJO</v>
      </c>
      <c r="L1214" s="63">
        <v>10000</v>
      </c>
      <c r="M1214" s="65">
        <v>0</v>
      </c>
      <c r="N1214" s="66">
        <v>0</v>
      </c>
      <c r="O1214" s="66">
        <v>0</v>
      </c>
      <c r="P1214" s="29">
        <f>ROUND(Tabla15[[#This Row],[sbruto]]-Tabla15[[#This Row],[sneto]]-Tabla15[[#This Row],[ISR]]-Tabla15[[#This Row],[SFS]]-Tabla15[[#This Row],[AFP]],2)</f>
        <v>0</v>
      </c>
      <c r="Q1214" s="63">
        <v>10000</v>
      </c>
      <c r="R1214" s="53" t="str">
        <f>_xlfn.XLOOKUP(Tabla15[[#This Row],[cedula]],Tabla8[Numero Documento],Tabla8[Gen])</f>
        <v>M</v>
      </c>
      <c r="S1214" s="53" t="str">
        <f>_xlfn.XLOOKUP(Tabla15[[#This Row],[cedula]],Tabla8[Numero Documento],Tabla8[Lugar Designado Codigo])</f>
        <v>01.83</v>
      </c>
    </row>
    <row r="1215" spans="1:19" hidden="1">
      <c r="A1215" s="53" t="s">
        <v>3050</v>
      </c>
      <c r="B1215" s="53" t="s">
        <v>3035</v>
      </c>
      <c r="C1215" s="53" t="s">
        <v>3084</v>
      </c>
      <c r="D1215" s="53" t="str">
        <f>Tabla15[[#This Row],[cedula]]&amp;Tabla15[[#This Row],[prog]]&amp;LEFT(Tabla15[[#This Row],[tipo]],3)</f>
        <v>0011169591201PER</v>
      </c>
      <c r="E1215" s="53" t="s">
        <v>1667</v>
      </c>
      <c r="F1215" s="53" t="s">
        <v>1060</v>
      </c>
      <c r="G1215" s="53" t="str">
        <f>_xlfn.XLOOKUP(Tabla15[[#This Row],[cedula]],Tabla8[Numero Documento],Tabla8[Lugar Designado])</f>
        <v>MINISTERIO DE CULTURA</v>
      </c>
      <c r="H1215" s="53" t="s">
        <v>3045</v>
      </c>
      <c r="I1215" s="62"/>
      <c r="J1215" s="53" t="str">
        <f>_xlfn.XLOOKUP(Tabla15[[#This Row],[cargo]],Tabla612[CARGO],Tabla612[CATEGORIA DEL SERVIDOR],"FIJO")</f>
        <v>FIJO</v>
      </c>
      <c r="K1215" s="53" t="str">
        <f>IF(ISTEXT(Tabla15[[#This Row],[CARRERA]]),Tabla15[[#This Row],[CARRERA]],Tabla15[[#This Row],[STATUS]])</f>
        <v>FIJO</v>
      </c>
      <c r="L1215" s="63">
        <v>10000</v>
      </c>
      <c r="M1215" s="66"/>
      <c r="N1215" s="66"/>
      <c r="O1215" s="66"/>
      <c r="P1215" s="29">
        <f>ROUND(Tabla15[[#This Row],[sbruto]]-Tabla15[[#This Row],[sneto]]-Tabla15[[#This Row],[ISR]]-Tabla15[[#This Row],[SFS]]-Tabla15[[#This Row],[AFP]],2)</f>
        <v>0</v>
      </c>
      <c r="Q1215" s="63">
        <v>10000</v>
      </c>
      <c r="R1215" s="53" t="str">
        <f>_xlfn.XLOOKUP(Tabla15[[#This Row],[cedula]],Tabla8[Numero Documento],Tabla8[Gen])</f>
        <v>M</v>
      </c>
      <c r="S1215" s="53" t="str">
        <f>_xlfn.XLOOKUP(Tabla15[[#This Row],[cedula]],Tabla8[Numero Documento],Tabla8[Lugar Designado Codigo])</f>
        <v>01.83</v>
      </c>
    </row>
    <row r="1216" spans="1:19" hidden="1">
      <c r="A1216" s="53" t="s">
        <v>3050</v>
      </c>
      <c r="B1216" s="53" t="s">
        <v>3061</v>
      </c>
      <c r="C1216" s="53" t="s">
        <v>3084</v>
      </c>
      <c r="D1216" s="53" t="str">
        <f>Tabla15[[#This Row],[cedula]]&amp;Tabla15[[#This Row],[prog]]&amp;LEFT(Tabla15[[#This Row],[tipo]],3)</f>
        <v>0110032055301PER</v>
      </c>
      <c r="E1216" s="53" t="s">
        <v>3074</v>
      </c>
      <c r="F1216" s="53" t="s">
        <v>1060</v>
      </c>
      <c r="G1216" s="53" t="str">
        <f>_xlfn.XLOOKUP(Tabla15[[#This Row],[cedula]],Tabla8[Numero Documento],Tabla8[Lugar Designado])</f>
        <v>MINISTERIO DE CULTURA</v>
      </c>
      <c r="H1216" s="53" t="s">
        <v>3045</v>
      </c>
      <c r="I1216" s="62"/>
      <c r="J1216" s="53" t="str">
        <f>_xlfn.XLOOKUP(Tabla15[[#This Row],[cargo]],Tabla612[CARGO],Tabla612[CATEGORIA DEL SERVIDOR],"FIJO")</f>
        <v>FIJO</v>
      </c>
      <c r="K1216" s="53" t="str">
        <f>IF(ISTEXT(Tabla15[[#This Row],[CARRERA]]),Tabla15[[#This Row],[CARRERA]],Tabla15[[#This Row],[STATUS]])</f>
        <v>FIJO</v>
      </c>
      <c r="L1216" s="63">
        <v>9500</v>
      </c>
      <c r="M1216" s="67">
        <v>0</v>
      </c>
      <c r="N1216" s="66">
        <v>0</v>
      </c>
      <c r="O1216" s="66">
        <v>0</v>
      </c>
      <c r="P1216" s="29">
        <f>ROUND(Tabla15[[#This Row],[sbruto]]-Tabla15[[#This Row],[sneto]]-Tabla15[[#This Row],[ISR]]-Tabla15[[#This Row],[SFS]]-Tabla15[[#This Row],[AFP]],2)</f>
        <v>0</v>
      </c>
      <c r="Q1216" s="63">
        <v>9500</v>
      </c>
      <c r="R1216" s="53" t="str">
        <f>_xlfn.XLOOKUP(Tabla15[[#This Row],[cedula]],Tabla8[Numero Documento],Tabla8[Gen])</f>
        <v>M</v>
      </c>
      <c r="S1216" s="53" t="str">
        <f>_xlfn.XLOOKUP(Tabla15[[#This Row],[cedula]],Tabla8[Numero Documento],Tabla8[Lugar Designado Codigo])</f>
        <v>01.83</v>
      </c>
    </row>
    <row r="1217" spans="1:19" hidden="1">
      <c r="A1217" s="53" t="s">
        <v>3050</v>
      </c>
      <c r="B1217" s="53" t="s">
        <v>2960</v>
      </c>
      <c r="C1217" s="53" t="s">
        <v>3084</v>
      </c>
      <c r="D1217" s="53" t="str">
        <f>Tabla15[[#This Row],[cedula]]&amp;Tabla15[[#This Row],[prog]]&amp;LEFT(Tabla15[[#This Row],[tipo]],3)</f>
        <v>0080032966601PER</v>
      </c>
      <c r="E1217" s="53" t="s">
        <v>1169</v>
      </c>
      <c r="F1217" s="53" t="s">
        <v>1060</v>
      </c>
      <c r="G1217" s="53" t="str">
        <f>_xlfn.XLOOKUP(Tabla15[[#This Row],[cedula]],Tabla8[Numero Documento],Tabla8[Lugar Designado])</f>
        <v>MINISTERIO DE CULTURA</v>
      </c>
      <c r="H1217" s="53" t="s">
        <v>3045</v>
      </c>
      <c r="I1217" s="62"/>
      <c r="J1217" s="53" t="str">
        <f>_xlfn.XLOOKUP(Tabla15[[#This Row],[cargo]],Tabla612[CARGO],Tabla612[CATEGORIA DEL SERVIDOR],"FIJO")</f>
        <v>FIJO</v>
      </c>
      <c r="K1217" s="53" t="str">
        <f>IF(ISTEXT(Tabla15[[#This Row],[CARRERA]]),Tabla15[[#This Row],[CARRERA]],Tabla15[[#This Row],[STATUS]])</f>
        <v>FIJO</v>
      </c>
      <c r="L1217" s="63">
        <v>9000</v>
      </c>
      <c r="M1217" s="65">
        <v>0</v>
      </c>
      <c r="N1217" s="66">
        <v>0</v>
      </c>
      <c r="O1217" s="66">
        <v>0</v>
      </c>
      <c r="P1217" s="29">
        <f>ROUND(Tabla15[[#This Row],[sbruto]]-Tabla15[[#This Row],[sneto]]-Tabla15[[#This Row],[ISR]]-Tabla15[[#This Row],[SFS]]-Tabla15[[#This Row],[AFP]],2)</f>
        <v>0</v>
      </c>
      <c r="Q1217" s="63">
        <v>9000</v>
      </c>
      <c r="R1217" s="53" t="str">
        <f>_xlfn.XLOOKUP(Tabla15[[#This Row],[cedula]],Tabla8[Numero Documento],Tabla8[Gen])</f>
        <v>F</v>
      </c>
      <c r="S1217" s="53" t="str">
        <f>_xlfn.XLOOKUP(Tabla15[[#This Row],[cedula]],Tabla8[Numero Documento],Tabla8[Lugar Designado Codigo])</f>
        <v>01.83</v>
      </c>
    </row>
    <row r="1218" spans="1:19" hidden="1">
      <c r="A1218" s="53" t="s">
        <v>3050</v>
      </c>
      <c r="B1218" s="53" t="s">
        <v>2989</v>
      </c>
      <c r="C1218" s="53" t="s">
        <v>3084</v>
      </c>
      <c r="D1218" s="53" t="str">
        <f>Tabla15[[#This Row],[cedula]]&amp;Tabla15[[#This Row],[prog]]&amp;LEFT(Tabla15[[#This Row],[tipo]],3)</f>
        <v>0120082004901PER</v>
      </c>
      <c r="E1218" s="53" t="s">
        <v>1775</v>
      </c>
      <c r="F1218" s="53" t="s">
        <v>1060</v>
      </c>
      <c r="G1218" s="53" t="str">
        <f>_xlfn.XLOOKUP(Tabla15[[#This Row],[cedula]],Tabla8[Numero Documento],Tabla8[Lugar Designado])</f>
        <v>MINISTERIO DE CULTURA</v>
      </c>
      <c r="H1218" s="53" t="s">
        <v>3045</v>
      </c>
      <c r="I1218" s="62"/>
      <c r="J1218" s="53" t="str">
        <f>_xlfn.XLOOKUP(Tabla15[[#This Row],[cargo]],Tabla612[CARGO],Tabla612[CATEGORIA DEL SERVIDOR],"FIJO")</f>
        <v>FIJO</v>
      </c>
      <c r="K1218" s="53" t="str">
        <f>IF(ISTEXT(Tabla15[[#This Row],[CARRERA]]),Tabla15[[#This Row],[CARRERA]],Tabla15[[#This Row],[STATUS]])</f>
        <v>FIJO</v>
      </c>
      <c r="L1218" s="63">
        <v>9000</v>
      </c>
      <c r="M1218" s="66">
        <v>0</v>
      </c>
      <c r="N1218" s="66">
        <v>0</v>
      </c>
      <c r="O1218" s="66">
        <v>0</v>
      </c>
      <c r="P1218" s="29">
        <f>ROUND(Tabla15[[#This Row],[sbruto]]-Tabla15[[#This Row],[sneto]]-Tabla15[[#This Row],[ISR]]-Tabla15[[#This Row],[SFS]]-Tabla15[[#This Row],[AFP]],2)</f>
        <v>0</v>
      </c>
      <c r="Q1218" s="63">
        <v>9000</v>
      </c>
      <c r="R1218" s="53" t="str">
        <f>_xlfn.XLOOKUP(Tabla15[[#This Row],[cedula]],Tabla8[Numero Documento],Tabla8[Gen])</f>
        <v>M</v>
      </c>
      <c r="S1218" s="53" t="str">
        <f>_xlfn.XLOOKUP(Tabla15[[#This Row],[cedula]],Tabla8[Numero Documento],Tabla8[Lugar Designado Codigo])</f>
        <v>01.83</v>
      </c>
    </row>
    <row r="1219" spans="1:19" hidden="1">
      <c r="A1219" s="53" t="s">
        <v>3050</v>
      </c>
      <c r="B1219" s="53" t="s">
        <v>2997</v>
      </c>
      <c r="C1219" s="53" t="s">
        <v>3084</v>
      </c>
      <c r="D1219" s="53" t="str">
        <f>Tabla15[[#This Row],[cedula]]&amp;Tabla15[[#This Row],[prog]]&amp;LEFT(Tabla15[[#This Row],[tipo]],3)</f>
        <v>0930067995901PER</v>
      </c>
      <c r="E1219" s="53" t="s">
        <v>1112</v>
      </c>
      <c r="F1219" s="53" t="s">
        <v>1060</v>
      </c>
      <c r="G1219" s="53" t="str">
        <f>_xlfn.XLOOKUP(Tabla15[[#This Row],[cedula]],Tabla8[Numero Documento],Tabla8[Lugar Designado])</f>
        <v>MINISTERIO DE CULTURA</v>
      </c>
      <c r="H1219" s="53" t="s">
        <v>3045</v>
      </c>
      <c r="I1219" s="62"/>
      <c r="J1219" s="53" t="str">
        <f>_xlfn.XLOOKUP(Tabla15[[#This Row],[cargo]],Tabla612[CARGO],Tabla612[CATEGORIA DEL SERVIDOR],"FIJO")</f>
        <v>FIJO</v>
      </c>
      <c r="K1219" s="53" t="str">
        <f>IF(ISTEXT(Tabla15[[#This Row],[CARRERA]]),Tabla15[[#This Row],[CARRERA]],Tabla15[[#This Row],[STATUS]])</f>
        <v>FIJO</v>
      </c>
      <c r="L1219" s="63">
        <v>9000</v>
      </c>
      <c r="M1219" s="66">
        <v>0</v>
      </c>
      <c r="N1219" s="66">
        <v>0</v>
      </c>
      <c r="O1219" s="66">
        <v>0</v>
      </c>
      <c r="P1219" s="29">
        <f>ROUND(Tabla15[[#This Row],[sbruto]]-Tabla15[[#This Row],[sneto]]-Tabla15[[#This Row],[ISR]]-Tabla15[[#This Row],[SFS]]-Tabla15[[#This Row],[AFP]],2)</f>
        <v>0</v>
      </c>
      <c r="Q1219" s="63">
        <v>9000</v>
      </c>
      <c r="R1219" s="53" t="str">
        <f>_xlfn.XLOOKUP(Tabla15[[#This Row],[cedula]],Tabla8[Numero Documento],Tabla8[Gen])</f>
        <v>F</v>
      </c>
      <c r="S1219" s="53" t="str">
        <f>_xlfn.XLOOKUP(Tabla15[[#This Row],[cedula]],Tabla8[Numero Documento],Tabla8[Lugar Designado Codigo])</f>
        <v>01.83</v>
      </c>
    </row>
    <row r="1220" spans="1:19" hidden="1">
      <c r="A1220" s="53" t="s">
        <v>3050</v>
      </c>
      <c r="B1220" s="53" t="s">
        <v>2915</v>
      </c>
      <c r="C1220" s="53" t="s">
        <v>3084</v>
      </c>
      <c r="D1220" s="53" t="str">
        <f>Tabla15[[#This Row],[cedula]]&amp;Tabla15[[#This Row],[prog]]&amp;LEFT(Tabla15[[#This Row],[tipo]],3)</f>
        <v>0180062388401PER</v>
      </c>
      <c r="E1220" s="53" t="s">
        <v>2006</v>
      </c>
      <c r="F1220" s="53" t="s">
        <v>1060</v>
      </c>
      <c r="G1220" s="53" t="str">
        <f>_xlfn.XLOOKUP(Tabla15[[#This Row],[cedula]],Tabla8[Numero Documento],Tabla8[Lugar Designado])</f>
        <v>MINISTERIO DE CULTURA</v>
      </c>
      <c r="H1220" s="53" t="s">
        <v>3045</v>
      </c>
      <c r="I1220" s="62"/>
      <c r="J1220" s="53" t="str">
        <f>_xlfn.XLOOKUP(Tabla15[[#This Row],[cargo]],Tabla612[CARGO],Tabla612[CATEGORIA DEL SERVIDOR],"FIJO")</f>
        <v>FIJO</v>
      </c>
      <c r="K1220" s="53" t="str">
        <f>IF(ISTEXT(Tabla15[[#This Row],[CARRERA]]),Tabla15[[#This Row],[CARRERA]],Tabla15[[#This Row],[STATUS]])</f>
        <v>FIJO</v>
      </c>
      <c r="L1220" s="63">
        <v>8500</v>
      </c>
      <c r="M1220" s="66">
        <v>0</v>
      </c>
      <c r="N1220" s="66">
        <v>0</v>
      </c>
      <c r="O1220" s="66">
        <v>0</v>
      </c>
      <c r="P1220" s="29">
        <f>ROUND(Tabla15[[#This Row],[sbruto]]-Tabla15[[#This Row],[sneto]]-Tabla15[[#This Row],[ISR]]-Tabla15[[#This Row],[SFS]]-Tabla15[[#This Row],[AFP]],2)</f>
        <v>0</v>
      </c>
      <c r="Q1220" s="63">
        <v>8500</v>
      </c>
      <c r="R1220" s="53" t="str">
        <f>_xlfn.XLOOKUP(Tabla15[[#This Row],[cedula]],Tabla8[Numero Documento],Tabla8[Gen])</f>
        <v>M</v>
      </c>
      <c r="S1220" s="53" t="str">
        <f>_xlfn.XLOOKUP(Tabla15[[#This Row],[cedula]],Tabla8[Numero Documento],Tabla8[Lugar Designado Codigo])</f>
        <v>01.83</v>
      </c>
    </row>
    <row r="1221" spans="1:19" hidden="1">
      <c r="A1221" s="53" t="s">
        <v>3050</v>
      </c>
      <c r="B1221" s="53" t="s">
        <v>2919</v>
      </c>
      <c r="C1221" s="53" t="s">
        <v>3084</v>
      </c>
      <c r="D1221" s="53" t="str">
        <f>Tabla15[[#This Row],[cedula]]&amp;Tabla15[[#This Row],[prog]]&amp;LEFT(Tabla15[[#This Row],[tipo]],3)</f>
        <v>0011937910501PER</v>
      </c>
      <c r="E1221" s="53" t="s">
        <v>1765</v>
      </c>
      <c r="F1221" s="53" t="s">
        <v>1060</v>
      </c>
      <c r="G1221" s="53" t="str">
        <f>_xlfn.XLOOKUP(Tabla15[[#This Row],[cedula]],Tabla8[Numero Documento],Tabla8[Lugar Designado])</f>
        <v>MINISTERIO DE CULTURA</v>
      </c>
      <c r="H1221" s="53" t="s">
        <v>3045</v>
      </c>
      <c r="I1221" s="62"/>
      <c r="J1221" s="53" t="str">
        <f>_xlfn.XLOOKUP(Tabla15[[#This Row],[cargo]],Tabla612[CARGO],Tabla612[CATEGORIA DEL SERVIDOR],"FIJO")</f>
        <v>FIJO</v>
      </c>
      <c r="K1221" s="53" t="str">
        <f>IF(ISTEXT(Tabla15[[#This Row],[CARRERA]]),Tabla15[[#This Row],[CARRERA]],Tabla15[[#This Row],[STATUS]])</f>
        <v>FIJO</v>
      </c>
      <c r="L1221" s="63">
        <v>8000</v>
      </c>
      <c r="M1221" s="66">
        <v>0</v>
      </c>
      <c r="N1221" s="66">
        <v>0</v>
      </c>
      <c r="O1221" s="66">
        <v>0</v>
      </c>
      <c r="P1221" s="29">
        <f>ROUND(Tabla15[[#This Row],[sbruto]]-Tabla15[[#This Row],[sneto]]-Tabla15[[#This Row],[ISR]]-Tabla15[[#This Row],[SFS]]-Tabla15[[#This Row],[AFP]],2)</f>
        <v>0</v>
      </c>
      <c r="Q1221" s="63">
        <v>8000</v>
      </c>
      <c r="R1221" s="53" t="str">
        <f>_xlfn.XLOOKUP(Tabla15[[#This Row],[cedula]],Tabla8[Numero Documento],Tabla8[Gen])</f>
        <v>M</v>
      </c>
      <c r="S1221" s="53" t="str">
        <f>_xlfn.XLOOKUP(Tabla15[[#This Row],[cedula]],Tabla8[Numero Documento],Tabla8[Lugar Designado Codigo])</f>
        <v>01.83</v>
      </c>
    </row>
    <row r="1222" spans="1:19" hidden="1">
      <c r="A1222" s="53" t="s">
        <v>3050</v>
      </c>
      <c r="B1222" s="53" t="s">
        <v>2940</v>
      </c>
      <c r="C1222" s="53" t="s">
        <v>3084</v>
      </c>
      <c r="D1222" s="53" t="str">
        <f>Tabla15[[#This Row],[cedula]]&amp;Tabla15[[#This Row],[prog]]&amp;LEFT(Tabla15[[#This Row],[tipo]],3)</f>
        <v>0930078436101PER</v>
      </c>
      <c r="E1222" s="53" t="s">
        <v>2007</v>
      </c>
      <c r="F1222" s="53" t="s">
        <v>1060</v>
      </c>
      <c r="G1222" s="53" t="str">
        <f>_xlfn.XLOOKUP(Tabla15[[#This Row],[cedula]],Tabla8[Numero Documento],Tabla8[Lugar Designado])</f>
        <v>MINISTERIO DE CULTURA</v>
      </c>
      <c r="H1222" s="53" t="s">
        <v>3045</v>
      </c>
      <c r="I1222" s="62"/>
      <c r="J1222" s="53" t="str">
        <f>_xlfn.XLOOKUP(Tabla15[[#This Row],[cargo]],Tabla612[CARGO],Tabla612[CATEGORIA DEL SERVIDOR],"FIJO")</f>
        <v>FIJO</v>
      </c>
      <c r="K1222" s="53" t="str">
        <f>IF(ISTEXT(Tabla15[[#This Row],[CARRERA]]),Tabla15[[#This Row],[CARRERA]],Tabla15[[#This Row],[STATUS]])</f>
        <v>FIJO</v>
      </c>
      <c r="L1222" s="63">
        <v>8000</v>
      </c>
      <c r="M1222" s="66">
        <v>0</v>
      </c>
      <c r="N1222" s="66">
        <v>0</v>
      </c>
      <c r="O1222" s="66">
        <v>0</v>
      </c>
      <c r="P1222" s="29">
        <f>ROUND(Tabla15[[#This Row],[sbruto]]-Tabla15[[#This Row],[sneto]]-Tabla15[[#This Row],[ISR]]-Tabla15[[#This Row],[SFS]]-Tabla15[[#This Row],[AFP]],2)</f>
        <v>0</v>
      </c>
      <c r="Q1222" s="63">
        <v>8000</v>
      </c>
      <c r="R1222" s="53" t="str">
        <f>_xlfn.XLOOKUP(Tabla15[[#This Row],[cedula]],Tabla8[Numero Documento],Tabla8[Gen])</f>
        <v>M</v>
      </c>
      <c r="S1222" s="53" t="str">
        <f>_xlfn.XLOOKUP(Tabla15[[#This Row],[cedula]],Tabla8[Numero Documento],Tabla8[Lugar Designado Codigo])</f>
        <v>01.83</v>
      </c>
    </row>
    <row r="1223" spans="1:19" hidden="1">
      <c r="A1223" s="53" t="s">
        <v>3050</v>
      </c>
      <c r="B1223" s="53" t="s">
        <v>2948</v>
      </c>
      <c r="C1223" s="53" t="s">
        <v>3084</v>
      </c>
      <c r="D1223" s="53" t="str">
        <f>Tabla15[[#This Row],[cedula]]&amp;Tabla15[[#This Row],[prog]]&amp;LEFT(Tabla15[[#This Row],[tipo]],3)</f>
        <v>0470120865601PER</v>
      </c>
      <c r="E1223" s="53" t="s">
        <v>1788</v>
      </c>
      <c r="F1223" s="53" t="s">
        <v>1060</v>
      </c>
      <c r="G1223" s="53" t="str">
        <f>_xlfn.XLOOKUP(Tabla15[[#This Row],[cedula]],Tabla8[Numero Documento],Tabla8[Lugar Designado])</f>
        <v>MINISTERIO DE CULTURA</v>
      </c>
      <c r="H1223" s="53" t="s">
        <v>3045</v>
      </c>
      <c r="I1223" s="62"/>
      <c r="J1223" s="53" t="str">
        <f>_xlfn.XLOOKUP(Tabla15[[#This Row],[cargo]],Tabla612[CARGO],Tabla612[CATEGORIA DEL SERVIDOR],"FIJO")</f>
        <v>FIJO</v>
      </c>
      <c r="K1223" s="53" t="str">
        <f>IF(ISTEXT(Tabla15[[#This Row],[CARRERA]]),Tabla15[[#This Row],[CARRERA]],Tabla15[[#This Row],[STATUS]])</f>
        <v>FIJO</v>
      </c>
      <c r="L1223" s="63">
        <v>8000</v>
      </c>
      <c r="M1223" s="66">
        <v>0</v>
      </c>
      <c r="N1223" s="66">
        <v>0</v>
      </c>
      <c r="O1223" s="66">
        <v>0</v>
      </c>
      <c r="P1223" s="29">
        <f>ROUND(Tabla15[[#This Row],[sbruto]]-Tabla15[[#This Row],[sneto]]-Tabla15[[#This Row],[ISR]]-Tabla15[[#This Row],[SFS]]-Tabla15[[#This Row],[AFP]],2)</f>
        <v>0</v>
      </c>
      <c r="Q1223" s="63">
        <v>8000</v>
      </c>
      <c r="R1223" s="53" t="str">
        <f>_xlfn.XLOOKUP(Tabla15[[#This Row],[cedula]],Tabla8[Numero Documento],Tabla8[Gen])</f>
        <v>M</v>
      </c>
      <c r="S1223" s="53" t="str">
        <f>_xlfn.XLOOKUP(Tabla15[[#This Row],[cedula]],Tabla8[Numero Documento],Tabla8[Lugar Designado Codigo])</f>
        <v>01.83</v>
      </c>
    </row>
    <row r="1224" spans="1:19" hidden="1">
      <c r="A1224" s="53" t="s">
        <v>3050</v>
      </c>
      <c r="B1224" s="53" t="s">
        <v>2959</v>
      </c>
      <c r="C1224" s="53" t="s">
        <v>3084</v>
      </c>
      <c r="D1224" s="53" t="str">
        <f>Tabla15[[#This Row],[cedula]]&amp;Tabla15[[#This Row],[prog]]&amp;LEFT(Tabla15[[#This Row],[tipo]],3)</f>
        <v>4022647949701PER</v>
      </c>
      <c r="E1224" s="53" t="s">
        <v>1064</v>
      </c>
      <c r="F1224" s="53" t="s">
        <v>1060</v>
      </c>
      <c r="G1224" s="53" t="str">
        <f>_xlfn.XLOOKUP(Tabla15[[#This Row],[cedula]],Tabla8[Numero Documento],Tabla8[Lugar Designado])</f>
        <v>MINISTERIO DE CULTURA</v>
      </c>
      <c r="H1224" s="53" t="s">
        <v>3045</v>
      </c>
      <c r="I1224" s="62"/>
      <c r="J1224" s="53" t="str">
        <f>_xlfn.XLOOKUP(Tabla15[[#This Row],[cargo]],Tabla612[CARGO],Tabla612[CATEGORIA DEL SERVIDOR],"FIJO")</f>
        <v>FIJO</v>
      </c>
      <c r="K1224" s="53" t="str">
        <f>IF(ISTEXT(Tabla15[[#This Row],[CARRERA]]),Tabla15[[#This Row],[CARRERA]],Tabla15[[#This Row],[STATUS]])</f>
        <v>FIJO</v>
      </c>
      <c r="L1224" s="63">
        <v>8000</v>
      </c>
      <c r="M1224" s="66">
        <v>0</v>
      </c>
      <c r="N1224" s="66">
        <v>0</v>
      </c>
      <c r="O1224" s="66">
        <v>0</v>
      </c>
      <c r="P1224" s="29">
        <f>ROUND(Tabla15[[#This Row],[sbruto]]-Tabla15[[#This Row],[sneto]]-Tabla15[[#This Row],[ISR]]-Tabla15[[#This Row],[SFS]]-Tabla15[[#This Row],[AFP]],2)</f>
        <v>0</v>
      </c>
      <c r="Q1224" s="63">
        <v>8000</v>
      </c>
      <c r="R1224" s="53" t="str">
        <f>_xlfn.XLOOKUP(Tabla15[[#This Row],[cedula]],Tabla8[Numero Documento],Tabla8[Gen])</f>
        <v>M</v>
      </c>
      <c r="S1224" s="53" t="str">
        <f>_xlfn.XLOOKUP(Tabla15[[#This Row],[cedula]],Tabla8[Numero Documento],Tabla8[Lugar Designado Codigo])</f>
        <v>01.83</v>
      </c>
    </row>
    <row r="1225" spans="1:19" hidden="1">
      <c r="A1225" s="53" t="s">
        <v>3050</v>
      </c>
      <c r="B1225" s="53" t="s">
        <v>2971</v>
      </c>
      <c r="C1225" s="53" t="s">
        <v>3084</v>
      </c>
      <c r="D1225" s="53" t="str">
        <f>Tabla15[[#This Row],[cedula]]&amp;Tabla15[[#This Row],[prog]]&amp;LEFT(Tabla15[[#This Row],[tipo]],3)</f>
        <v>0110027012101PER</v>
      </c>
      <c r="E1225" s="53" t="s">
        <v>1771</v>
      </c>
      <c r="F1225" s="53" t="s">
        <v>1060</v>
      </c>
      <c r="G1225" s="53" t="str">
        <f>_xlfn.XLOOKUP(Tabla15[[#This Row],[cedula]],Tabla8[Numero Documento],Tabla8[Lugar Designado])</f>
        <v>MINISTERIO DE CULTURA</v>
      </c>
      <c r="H1225" s="53" t="s">
        <v>3045</v>
      </c>
      <c r="I1225" s="62"/>
      <c r="J1225" s="53" t="str">
        <f>_xlfn.XLOOKUP(Tabla15[[#This Row],[cargo]],Tabla612[CARGO],Tabla612[CATEGORIA DEL SERVIDOR],"FIJO")</f>
        <v>FIJO</v>
      </c>
      <c r="K1225" s="53" t="str">
        <f>IF(ISTEXT(Tabla15[[#This Row],[CARRERA]]),Tabla15[[#This Row],[CARRERA]],Tabla15[[#This Row],[STATUS]])</f>
        <v>FIJO</v>
      </c>
      <c r="L1225" s="63">
        <v>8000</v>
      </c>
      <c r="M1225" s="66">
        <v>0</v>
      </c>
      <c r="N1225" s="66">
        <v>0</v>
      </c>
      <c r="O1225" s="66">
        <v>0</v>
      </c>
      <c r="P1225" s="29">
        <f>ROUND(Tabla15[[#This Row],[sbruto]]-Tabla15[[#This Row],[sneto]]-Tabla15[[#This Row],[ISR]]-Tabla15[[#This Row],[SFS]]-Tabla15[[#This Row],[AFP]],2)</f>
        <v>0</v>
      </c>
      <c r="Q1225" s="63">
        <v>8000</v>
      </c>
      <c r="R1225" s="53" t="str">
        <f>_xlfn.XLOOKUP(Tabla15[[#This Row],[cedula]],Tabla8[Numero Documento],Tabla8[Gen])</f>
        <v>M</v>
      </c>
      <c r="S1225" s="53" t="str">
        <f>_xlfn.XLOOKUP(Tabla15[[#This Row],[cedula]],Tabla8[Numero Documento],Tabla8[Lugar Designado Codigo])</f>
        <v>01.83</v>
      </c>
    </row>
    <row r="1226" spans="1:19" hidden="1">
      <c r="A1226" s="53" t="s">
        <v>3050</v>
      </c>
      <c r="B1226" s="53" t="s">
        <v>2985</v>
      </c>
      <c r="C1226" s="53" t="s">
        <v>3084</v>
      </c>
      <c r="D1226" s="53" t="str">
        <f>Tabla15[[#This Row],[cedula]]&amp;Tabla15[[#This Row],[prog]]&amp;LEFT(Tabla15[[#This Row],[tipo]],3)</f>
        <v>0200008994201PER</v>
      </c>
      <c r="E1226" s="53" t="s">
        <v>1780</v>
      </c>
      <c r="F1226" s="53" t="s">
        <v>1060</v>
      </c>
      <c r="G1226" s="53" t="str">
        <f>_xlfn.XLOOKUP(Tabla15[[#This Row],[cedula]],Tabla8[Numero Documento],Tabla8[Lugar Designado])</f>
        <v>MINISTERIO DE CULTURA</v>
      </c>
      <c r="H1226" s="53" t="s">
        <v>3045</v>
      </c>
      <c r="I1226" s="62"/>
      <c r="J1226" s="53" t="str">
        <f>_xlfn.XLOOKUP(Tabla15[[#This Row],[cargo]],Tabla612[CARGO],Tabla612[CATEGORIA DEL SERVIDOR],"FIJO")</f>
        <v>FIJO</v>
      </c>
      <c r="K1226" s="53" t="str">
        <f>IF(ISTEXT(Tabla15[[#This Row],[CARRERA]]),Tabla15[[#This Row],[CARRERA]],Tabla15[[#This Row],[STATUS]])</f>
        <v>FIJO</v>
      </c>
      <c r="L1226" s="63">
        <v>8000</v>
      </c>
      <c r="M1226" s="65">
        <v>0</v>
      </c>
      <c r="N1226" s="66">
        <v>0</v>
      </c>
      <c r="O1226" s="66">
        <v>0</v>
      </c>
      <c r="P1226" s="29">
        <f>ROUND(Tabla15[[#This Row],[sbruto]]-Tabla15[[#This Row],[sneto]]-Tabla15[[#This Row],[ISR]]-Tabla15[[#This Row],[SFS]]-Tabla15[[#This Row],[AFP]],2)</f>
        <v>0</v>
      </c>
      <c r="Q1226" s="63">
        <v>8000</v>
      </c>
      <c r="R1226" s="53" t="str">
        <f>_xlfn.XLOOKUP(Tabla15[[#This Row],[cedula]],Tabla8[Numero Documento],Tabla8[Gen])</f>
        <v>M</v>
      </c>
      <c r="S1226" s="53" t="str">
        <f>_xlfn.XLOOKUP(Tabla15[[#This Row],[cedula]],Tabla8[Numero Documento],Tabla8[Lugar Designado Codigo])</f>
        <v>01.83</v>
      </c>
    </row>
    <row r="1227" spans="1:19" hidden="1">
      <c r="A1227" s="53" t="s">
        <v>3050</v>
      </c>
      <c r="B1227" s="53" t="s">
        <v>3005</v>
      </c>
      <c r="C1227" s="53" t="s">
        <v>3084</v>
      </c>
      <c r="D1227" s="53" t="str">
        <f>Tabla15[[#This Row],[cedula]]&amp;Tabla15[[#This Row],[prog]]&amp;LEFT(Tabla15[[#This Row],[tipo]],3)</f>
        <v>0200008824101PER</v>
      </c>
      <c r="E1227" s="53" t="s">
        <v>1779</v>
      </c>
      <c r="F1227" s="53" t="s">
        <v>1060</v>
      </c>
      <c r="G1227" s="53" t="str">
        <f>_xlfn.XLOOKUP(Tabla15[[#This Row],[cedula]],Tabla8[Numero Documento],Tabla8[Lugar Designado])</f>
        <v>MINISTERIO DE CULTURA</v>
      </c>
      <c r="H1227" s="53" t="s">
        <v>3045</v>
      </c>
      <c r="I1227" s="62"/>
      <c r="J1227" s="53" t="str">
        <f>_xlfn.XLOOKUP(Tabla15[[#This Row],[cargo]],Tabla612[CARGO],Tabla612[CATEGORIA DEL SERVIDOR],"FIJO")</f>
        <v>FIJO</v>
      </c>
      <c r="K1227" s="53" t="str">
        <f>IF(ISTEXT(Tabla15[[#This Row],[CARRERA]]),Tabla15[[#This Row],[CARRERA]],Tabla15[[#This Row],[STATUS]])</f>
        <v>FIJO</v>
      </c>
      <c r="L1227" s="63">
        <v>8000</v>
      </c>
      <c r="M1227" s="66">
        <v>0</v>
      </c>
      <c r="N1227" s="66">
        <v>0</v>
      </c>
      <c r="O1227" s="66">
        <v>0</v>
      </c>
      <c r="P1227" s="29">
        <f>ROUND(Tabla15[[#This Row],[sbruto]]-Tabla15[[#This Row],[sneto]]-Tabla15[[#This Row],[ISR]]-Tabla15[[#This Row],[SFS]]-Tabla15[[#This Row],[AFP]],2)</f>
        <v>0</v>
      </c>
      <c r="Q1227" s="63">
        <v>8000</v>
      </c>
      <c r="R1227" s="53" t="str">
        <f>_xlfn.XLOOKUP(Tabla15[[#This Row],[cedula]],Tabla8[Numero Documento],Tabla8[Gen])</f>
        <v>M</v>
      </c>
      <c r="S1227" s="53" t="str">
        <f>_xlfn.XLOOKUP(Tabla15[[#This Row],[cedula]],Tabla8[Numero Documento],Tabla8[Lugar Designado Codigo])</f>
        <v>01.83</v>
      </c>
    </row>
    <row r="1228" spans="1:19" hidden="1">
      <c r="A1228" s="53" t="s">
        <v>3050</v>
      </c>
      <c r="B1228" s="53" t="s">
        <v>3030</v>
      </c>
      <c r="C1228" s="53" t="s">
        <v>3084</v>
      </c>
      <c r="D1228" s="53" t="str">
        <f>Tabla15[[#This Row],[cedula]]&amp;Tabla15[[#This Row],[prog]]&amp;LEFT(Tabla15[[#This Row],[tipo]],3)</f>
        <v>2230162901401PER</v>
      </c>
      <c r="E1228" s="53" t="s">
        <v>1803</v>
      </c>
      <c r="F1228" s="53" t="s">
        <v>1060</v>
      </c>
      <c r="G1228" s="53" t="str">
        <f>_xlfn.XLOOKUP(Tabla15[[#This Row],[cedula]],Tabla8[Numero Documento],Tabla8[Lugar Designado])</f>
        <v>MINISTERIO DE CULTURA</v>
      </c>
      <c r="H1228" s="53" t="s">
        <v>3045</v>
      </c>
      <c r="I1228" s="62"/>
      <c r="J1228" s="53" t="str">
        <f>_xlfn.XLOOKUP(Tabla15[[#This Row],[cargo]],Tabla612[CARGO],Tabla612[CATEGORIA DEL SERVIDOR],"FIJO")</f>
        <v>FIJO</v>
      </c>
      <c r="K1228" s="53" t="str">
        <f>IF(ISTEXT(Tabla15[[#This Row],[CARRERA]]),Tabla15[[#This Row],[CARRERA]],Tabla15[[#This Row],[STATUS]])</f>
        <v>FIJO</v>
      </c>
      <c r="L1228" s="63">
        <v>8000</v>
      </c>
      <c r="M1228" s="67">
        <v>0</v>
      </c>
      <c r="N1228" s="66">
        <v>0</v>
      </c>
      <c r="O1228" s="66">
        <v>0</v>
      </c>
      <c r="P1228" s="29">
        <f>ROUND(Tabla15[[#This Row],[sbruto]]-Tabla15[[#This Row],[sneto]]-Tabla15[[#This Row],[ISR]]-Tabla15[[#This Row],[SFS]]-Tabla15[[#This Row],[AFP]],2)</f>
        <v>0</v>
      </c>
      <c r="Q1228" s="63">
        <v>8000</v>
      </c>
      <c r="R1228" s="53" t="str">
        <f>_xlfn.XLOOKUP(Tabla15[[#This Row],[cedula]],Tabla8[Numero Documento],Tabla8[Gen])</f>
        <v>M</v>
      </c>
      <c r="S1228" s="53" t="str">
        <f>_xlfn.XLOOKUP(Tabla15[[#This Row],[cedula]],Tabla8[Numero Documento],Tabla8[Lugar Designado Codigo])</f>
        <v>01.83</v>
      </c>
    </row>
    <row r="1229" spans="1:19" hidden="1">
      <c r="A1229" s="53" t="s">
        <v>3050</v>
      </c>
      <c r="B1229" s="53" t="s">
        <v>3411</v>
      </c>
      <c r="C1229" s="53" t="s">
        <v>3084</v>
      </c>
      <c r="D1229" s="53" t="str">
        <f>Tabla15[[#This Row],[cedula]]&amp;Tabla15[[#This Row],[prog]]&amp;LEFT(Tabla15[[#This Row],[tipo]],3)</f>
        <v>4021573321901PER</v>
      </c>
      <c r="E1229" s="53" t="s">
        <v>3410</v>
      </c>
      <c r="F1229" s="53" t="s">
        <v>1060</v>
      </c>
      <c r="G1229" s="53" t="str">
        <f>_xlfn.XLOOKUP(Tabla15[[#This Row],[cedula]],Tabla8[Numero Documento],Tabla8[Lugar Designado])</f>
        <v>MINISTERIO DE CULTURA</v>
      </c>
      <c r="H1229" s="53" t="s">
        <v>3045</v>
      </c>
      <c r="I1229" s="62"/>
      <c r="J1229" s="53" t="str">
        <f>_xlfn.XLOOKUP(Tabla15[[#This Row],[cargo]],Tabla612[CARGO],Tabla612[CATEGORIA DEL SERVIDOR],"FIJO")</f>
        <v>FIJO</v>
      </c>
      <c r="K1229" s="53" t="str">
        <f>IF(ISTEXT(Tabla15[[#This Row],[CARRERA]]),Tabla15[[#This Row],[CARRERA]],Tabla15[[#This Row],[STATUS]])</f>
        <v>FIJO</v>
      </c>
      <c r="L1229" s="63">
        <v>7000</v>
      </c>
      <c r="M1229" s="66">
        <v>0</v>
      </c>
      <c r="N1229" s="66">
        <v>0</v>
      </c>
      <c r="O1229" s="66">
        <v>0</v>
      </c>
      <c r="P1229" s="29">
        <f>ROUND(Tabla15[[#This Row],[sbruto]]-Tabla15[[#This Row],[sneto]]-Tabla15[[#This Row],[ISR]]-Tabla15[[#This Row],[SFS]]-Tabla15[[#This Row],[AFP]],2)</f>
        <v>0</v>
      </c>
      <c r="Q1229" s="63">
        <v>7000</v>
      </c>
      <c r="R1229" s="53" t="str">
        <f>_xlfn.XLOOKUP(Tabla15[[#This Row],[cedula]],Tabla8[Numero Documento],Tabla8[Gen])</f>
        <v>M</v>
      </c>
      <c r="S1229" s="53" t="str">
        <f>_xlfn.XLOOKUP(Tabla15[[#This Row],[cedula]],Tabla8[Numero Documento],Tabla8[Lugar Designado Codigo])</f>
        <v>01.83</v>
      </c>
    </row>
    <row r="1230" spans="1:19" hidden="1">
      <c r="A1230" s="53" t="s">
        <v>3050</v>
      </c>
      <c r="B1230" s="53" t="s">
        <v>2965</v>
      </c>
      <c r="C1230" s="53" t="s">
        <v>3084</v>
      </c>
      <c r="D1230" s="53" t="str">
        <f>Tabla15[[#This Row],[cedula]]&amp;Tabla15[[#This Row],[prog]]&amp;LEFT(Tabla15[[#This Row],[tipo]],3)</f>
        <v>4022638407701PER</v>
      </c>
      <c r="E1230" s="53" t="s">
        <v>1300</v>
      </c>
      <c r="F1230" s="53" t="s">
        <v>1060</v>
      </c>
      <c r="G1230" s="53" t="str">
        <f>_xlfn.XLOOKUP(Tabla15[[#This Row],[cedula]],Tabla8[Numero Documento],Tabla8[Lugar Designado])</f>
        <v>MINISTERIO DE CULTURA</v>
      </c>
      <c r="H1230" s="53" t="s">
        <v>3045</v>
      </c>
      <c r="I1230" s="62"/>
      <c r="J1230" s="53" t="str">
        <f>_xlfn.XLOOKUP(Tabla15[[#This Row],[cargo]],Tabla612[CARGO],Tabla612[CATEGORIA DEL SERVIDOR],"FIJO")</f>
        <v>FIJO</v>
      </c>
      <c r="K1230" s="53" t="str">
        <f>IF(ISTEXT(Tabla15[[#This Row],[CARRERA]]),Tabla15[[#This Row],[CARRERA]],Tabla15[[#This Row],[STATUS]])</f>
        <v>FIJO</v>
      </c>
      <c r="L1230" s="63">
        <v>7000</v>
      </c>
      <c r="M1230" s="66">
        <v>0</v>
      </c>
      <c r="N1230" s="66">
        <v>0</v>
      </c>
      <c r="O1230" s="66">
        <v>0</v>
      </c>
      <c r="P1230" s="29">
        <f>ROUND(Tabla15[[#This Row],[sbruto]]-Tabla15[[#This Row],[sneto]]-Tabla15[[#This Row],[ISR]]-Tabla15[[#This Row],[SFS]]-Tabla15[[#This Row],[AFP]],2)</f>
        <v>0</v>
      </c>
      <c r="Q1230" s="63">
        <v>7000</v>
      </c>
      <c r="R1230" s="53" t="str">
        <f>_xlfn.XLOOKUP(Tabla15[[#This Row],[cedula]],Tabla8[Numero Documento],Tabla8[Gen])</f>
        <v>M</v>
      </c>
      <c r="S1230" s="53" t="str">
        <f>_xlfn.XLOOKUP(Tabla15[[#This Row],[cedula]],Tabla8[Numero Documento],Tabla8[Lugar Designado Codigo])</f>
        <v>01.83</v>
      </c>
    </row>
    <row r="1231" spans="1:19" hidden="1">
      <c r="A1231" s="53" t="s">
        <v>3050</v>
      </c>
      <c r="B1231" s="53" t="s">
        <v>3026</v>
      </c>
      <c r="C1231" s="53" t="s">
        <v>3084</v>
      </c>
      <c r="D1231" s="53" t="str">
        <f>Tabla15[[#This Row],[cedula]]&amp;Tabla15[[#This Row],[prog]]&amp;LEFT(Tabla15[[#This Row],[tipo]],3)</f>
        <v>2250005363601PER</v>
      </c>
      <c r="E1231" s="53" t="s">
        <v>1166</v>
      </c>
      <c r="F1231" s="53" t="s">
        <v>1060</v>
      </c>
      <c r="G1231" s="53" t="str">
        <f>_xlfn.XLOOKUP(Tabla15[[#This Row],[cedula]],Tabla8[Numero Documento],Tabla8[Lugar Designado])</f>
        <v>MINISTERIO DE CULTURA</v>
      </c>
      <c r="H1231" s="53" t="s">
        <v>3045</v>
      </c>
      <c r="I1231" s="62"/>
      <c r="J1231" s="53" t="str">
        <f>_xlfn.XLOOKUP(Tabla15[[#This Row],[cargo]],Tabla612[CARGO],Tabla612[CATEGORIA DEL SERVIDOR],"FIJO")</f>
        <v>FIJO</v>
      </c>
      <c r="K1231" s="53" t="str">
        <f>IF(ISTEXT(Tabla15[[#This Row],[CARRERA]]),Tabla15[[#This Row],[CARRERA]],Tabla15[[#This Row],[STATUS]])</f>
        <v>FIJO</v>
      </c>
      <c r="L1231" s="63">
        <v>6000</v>
      </c>
      <c r="M1231" s="67">
        <v>0</v>
      </c>
      <c r="N1231" s="66">
        <v>0</v>
      </c>
      <c r="O1231" s="66">
        <v>0</v>
      </c>
      <c r="P1231" s="29">
        <f>ROUND(Tabla15[[#This Row],[sbruto]]-Tabla15[[#This Row],[sneto]]-Tabla15[[#This Row],[ISR]]-Tabla15[[#This Row],[SFS]]-Tabla15[[#This Row],[AFP]],2)</f>
        <v>0</v>
      </c>
      <c r="Q1231" s="63">
        <v>6000</v>
      </c>
      <c r="R1231" s="53" t="str">
        <f>_xlfn.XLOOKUP(Tabla15[[#This Row],[cedula]],Tabla8[Numero Documento],Tabla8[Gen])</f>
        <v>M</v>
      </c>
      <c r="S1231" s="53" t="str">
        <f>_xlfn.XLOOKUP(Tabla15[[#This Row],[cedula]],Tabla8[Numero Documento],Tabla8[Lugar Designado Codigo])</f>
        <v>01.83</v>
      </c>
    </row>
    <row r="1232" spans="1:19" hidden="1">
      <c r="A1232" s="53" t="s">
        <v>3050</v>
      </c>
      <c r="B1232" s="53" t="s">
        <v>2911</v>
      </c>
      <c r="C1232" s="53" t="s">
        <v>3084</v>
      </c>
      <c r="D1232" s="53" t="str">
        <f>Tabla15[[#This Row],[cedula]]&amp;Tabla15[[#This Row],[prog]]&amp;LEFT(Tabla15[[#This Row],[tipo]],3)</f>
        <v>4022628373301PER</v>
      </c>
      <c r="E1232" s="53" t="s">
        <v>1940</v>
      </c>
      <c r="F1232" s="53" t="s">
        <v>1060</v>
      </c>
      <c r="G1232" s="53" t="str">
        <f>_xlfn.XLOOKUP(Tabla15[[#This Row],[cedula]],Tabla8[Numero Documento],Tabla8[Lugar Designado])</f>
        <v>MINISTERIO DE CULTURA</v>
      </c>
      <c r="H1232" s="53" t="s">
        <v>3045</v>
      </c>
      <c r="I1232" s="62"/>
      <c r="J1232" s="53" t="str">
        <f>_xlfn.XLOOKUP(Tabla15[[#This Row],[cargo]],Tabla612[CARGO],Tabla612[CATEGORIA DEL SERVIDOR],"FIJO")</f>
        <v>FIJO</v>
      </c>
      <c r="K1232" s="53" t="str">
        <f>IF(ISTEXT(Tabla15[[#This Row],[CARRERA]]),Tabla15[[#This Row],[CARRERA]],Tabla15[[#This Row],[STATUS]])</f>
        <v>FIJO</v>
      </c>
      <c r="L1232" s="63">
        <v>5000</v>
      </c>
      <c r="M1232" s="67">
        <v>0</v>
      </c>
      <c r="N1232" s="66">
        <v>0</v>
      </c>
      <c r="O1232" s="66">
        <v>0</v>
      </c>
      <c r="P1232" s="29">
        <f>ROUND(Tabla15[[#This Row],[sbruto]]-Tabla15[[#This Row],[sneto]]-Tabla15[[#This Row],[ISR]]-Tabla15[[#This Row],[SFS]]-Tabla15[[#This Row],[AFP]],2)</f>
        <v>0</v>
      </c>
      <c r="Q1232" s="63">
        <v>5000</v>
      </c>
      <c r="R1232" s="53" t="str">
        <f>_xlfn.XLOOKUP(Tabla15[[#This Row],[cedula]],Tabla8[Numero Documento],Tabla8[Gen])</f>
        <v>M</v>
      </c>
      <c r="S1232" s="53" t="str">
        <f>_xlfn.XLOOKUP(Tabla15[[#This Row],[cedula]],Tabla8[Numero Documento],Tabla8[Lugar Designado Codigo])</f>
        <v>01.83</v>
      </c>
    </row>
    <row r="1233" spans="1:19" hidden="1">
      <c r="A1233" s="53" t="s">
        <v>3050</v>
      </c>
      <c r="B1233" s="53" t="s">
        <v>2930</v>
      </c>
      <c r="C1233" s="53" t="s">
        <v>3084</v>
      </c>
      <c r="D1233" s="53" t="str">
        <f>Tabla15[[#This Row],[cedula]]&amp;Tabla15[[#This Row],[prog]]&amp;LEFT(Tabla15[[#This Row],[tipo]],3)</f>
        <v>0010859660201PER</v>
      </c>
      <c r="E1233" s="53" t="s">
        <v>3242</v>
      </c>
      <c r="F1233" s="53" t="s">
        <v>1060</v>
      </c>
      <c r="G1233" s="53" t="str">
        <f>_xlfn.XLOOKUP(Tabla15[[#This Row],[cedula]],Tabla8[Numero Documento],Tabla8[Lugar Designado])</f>
        <v>MINISTERIO DE CULTURA</v>
      </c>
      <c r="H1233" s="53" t="s">
        <v>3045</v>
      </c>
      <c r="I1233" s="62"/>
      <c r="J1233" s="53" t="str">
        <f>_xlfn.XLOOKUP(Tabla15[[#This Row],[cargo]],Tabla612[CARGO],Tabla612[CATEGORIA DEL SERVIDOR],"FIJO")</f>
        <v>FIJO</v>
      </c>
      <c r="K1233" s="53" t="str">
        <f>IF(ISTEXT(Tabla15[[#This Row],[CARRERA]]),Tabla15[[#This Row],[CARRERA]],Tabla15[[#This Row],[STATUS]])</f>
        <v>FIJO</v>
      </c>
      <c r="L1233" s="63">
        <v>5000</v>
      </c>
      <c r="M1233" s="67">
        <v>0</v>
      </c>
      <c r="N1233" s="66">
        <v>0</v>
      </c>
      <c r="O1233" s="66">
        <v>0</v>
      </c>
      <c r="P1233" s="29">
        <f>ROUND(Tabla15[[#This Row],[sbruto]]-Tabla15[[#This Row],[sneto]]-Tabla15[[#This Row],[ISR]]-Tabla15[[#This Row],[SFS]]-Tabla15[[#This Row],[AFP]],2)</f>
        <v>0</v>
      </c>
      <c r="Q1233" s="63">
        <v>5000</v>
      </c>
      <c r="R1233" s="53" t="str">
        <f>_xlfn.XLOOKUP(Tabla15[[#This Row],[cedula]],Tabla8[Numero Documento],Tabla8[Gen])</f>
        <v>F</v>
      </c>
      <c r="S1233" s="53" t="str">
        <f>_xlfn.XLOOKUP(Tabla15[[#This Row],[cedula]],Tabla8[Numero Documento],Tabla8[Lugar Designado Codigo])</f>
        <v>01.83</v>
      </c>
    </row>
    <row r="1234" spans="1:19" hidden="1">
      <c r="A1234" s="53" t="s">
        <v>3050</v>
      </c>
      <c r="B1234" s="53" t="s">
        <v>2950</v>
      </c>
      <c r="C1234" s="53" t="s">
        <v>3084</v>
      </c>
      <c r="D1234" s="53" t="str">
        <f>Tabla15[[#This Row],[cedula]]&amp;Tabla15[[#This Row],[prog]]&amp;LEFT(Tabla15[[#This Row],[tipo]],3)</f>
        <v>4023799808901PER</v>
      </c>
      <c r="E1234" s="53" t="s">
        <v>1835</v>
      </c>
      <c r="F1234" s="53" t="s">
        <v>1060</v>
      </c>
      <c r="G1234" s="53" t="str">
        <f>_xlfn.XLOOKUP(Tabla15[[#This Row],[cedula]],Tabla8[Numero Documento],Tabla8[Lugar Designado])</f>
        <v>MINISTERIO DE CULTURA</v>
      </c>
      <c r="H1234" s="53" t="s">
        <v>3045</v>
      </c>
      <c r="I1234" s="62"/>
      <c r="J1234" s="53" t="str">
        <f>_xlfn.XLOOKUP(Tabla15[[#This Row],[cargo]],Tabla612[CARGO],Tabla612[CATEGORIA DEL SERVIDOR],"FIJO")</f>
        <v>FIJO</v>
      </c>
      <c r="K1234" s="53" t="str">
        <f>IF(ISTEXT(Tabla15[[#This Row],[CARRERA]]),Tabla15[[#This Row],[CARRERA]],Tabla15[[#This Row],[STATUS]])</f>
        <v>FIJO</v>
      </c>
      <c r="L1234" s="63">
        <v>5000</v>
      </c>
      <c r="M1234" s="66">
        <v>0</v>
      </c>
      <c r="N1234" s="66">
        <v>0</v>
      </c>
      <c r="O1234" s="66">
        <v>0</v>
      </c>
      <c r="P1234" s="29">
        <f>ROUND(Tabla15[[#This Row],[sbruto]]-Tabla15[[#This Row],[sneto]]-Tabla15[[#This Row],[ISR]]-Tabla15[[#This Row],[SFS]]-Tabla15[[#This Row],[AFP]],2)</f>
        <v>0</v>
      </c>
      <c r="Q1234" s="63">
        <v>5000</v>
      </c>
      <c r="R1234" s="53" t="str">
        <f>_xlfn.XLOOKUP(Tabla15[[#This Row],[cedula]],Tabla8[Numero Documento],Tabla8[Gen])</f>
        <v>M</v>
      </c>
      <c r="S1234" s="53" t="str">
        <f>_xlfn.XLOOKUP(Tabla15[[#This Row],[cedula]],Tabla8[Numero Documento],Tabla8[Lugar Designado Codigo])</f>
        <v>01.83</v>
      </c>
    </row>
    <row r="1235" spans="1:19" hidden="1">
      <c r="A1235" s="53" t="s">
        <v>3050</v>
      </c>
      <c r="B1235" s="53" t="s">
        <v>2982</v>
      </c>
      <c r="C1235" s="53" t="s">
        <v>3084</v>
      </c>
      <c r="D1235" s="53" t="str">
        <f>Tabla15[[#This Row],[cedula]]&amp;Tabla15[[#This Row],[prog]]&amp;LEFT(Tabla15[[#This Row],[tipo]],3)</f>
        <v>2230144722701PER</v>
      </c>
      <c r="E1235" s="53" t="s">
        <v>1802</v>
      </c>
      <c r="F1235" s="53" t="s">
        <v>1060</v>
      </c>
      <c r="G1235" s="53" t="str">
        <f>_xlfn.XLOOKUP(Tabla15[[#This Row],[cedula]],Tabla8[Numero Documento],Tabla8[Lugar Designado])</f>
        <v>MINISTERIO DE CULTURA</v>
      </c>
      <c r="H1235" s="53" t="s">
        <v>3045</v>
      </c>
      <c r="I1235" s="62"/>
      <c r="J1235" s="53" t="str">
        <f>_xlfn.XLOOKUP(Tabla15[[#This Row],[cargo]],Tabla612[CARGO],Tabla612[CATEGORIA DEL SERVIDOR],"FIJO")</f>
        <v>FIJO</v>
      </c>
      <c r="K1235" s="53" t="str">
        <f>IF(ISTEXT(Tabla15[[#This Row],[CARRERA]]),Tabla15[[#This Row],[CARRERA]],Tabla15[[#This Row],[STATUS]])</f>
        <v>FIJO</v>
      </c>
      <c r="L1235" s="63">
        <v>5000</v>
      </c>
      <c r="M1235" s="67">
        <v>0</v>
      </c>
      <c r="N1235" s="66">
        <v>0</v>
      </c>
      <c r="O1235" s="66">
        <v>0</v>
      </c>
      <c r="P1235" s="29">
        <f>ROUND(Tabla15[[#This Row],[sbruto]]-Tabla15[[#This Row],[sneto]]-Tabla15[[#This Row],[ISR]]-Tabla15[[#This Row],[SFS]]-Tabla15[[#This Row],[AFP]],2)</f>
        <v>4900</v>
      </c>
      <c r="Q1235" s="63">
        <v>100</v>
      </c>
      <c r="R1235" s="53" t="str">
        <f>_xlfn.XLOOKUP(Tabla15[[#This Row],[cedula]],Tabla8[Numero Documento],Tabla8[Gen])</f>
        <v>M</v>
      </c>
      <c r="S1235" s="53" t="str">
        <f>_xlfn.XLOOKUP(Tabla15[[#This Row],[cedula]],Tabla8[Numero Documento],Tabla8[Lugar Designado Codigo])</f>
        <v>01.83</v>
      </c>
    </row>
    <row r="1236" spans="1:19" hidden="1">
      <c r="A1236" s="53" t="s">
        <v>3050</v>
      </c>
      <c r="B1236" s="53" t="s">
        <v>3324</v>
      </c>
      <c r="C1236" s="53" t="s">
        <v>3084</v>
      </c>
      <c r="D1236" s="53" t="str">
        <f>Tabla15[[#This Row],[cedula]]&amp;Tabla15[[#This Row],[prog]]&amp;LEFT(Tabla15[[#This Row],[tipo]],3)</f>
        <v>4023042048701PER</v>
      </c>
      <c r="E1236" s="53" t="s">
        <v>3291</v>
      </c>
      <c r="F1236" s="53" t="s">
        <v>1060</v>
      </c>
      <c r="G1236" s="53" t="str">
        <f>_xlfn.XLOOKUP(Tabla15[[#This Row],[cedula]],Tabla8[Numero Documento],Tabla8[Lugar Designado])</f>
        <v>MINISTERIO DE CULTURA</v>
      </c>
      <c r="H1236" s="53" t="s">
        <v>3045</v>
      </c>
      <c r="I1236" s="62"/>
      <c r="J1236" s="53" t="str">
        <f>_xlfn.XLOOKUP(Tabla15[[#This Row],[cargo]],Tabla612[CARGO],Tabla612[CATEGORIA DEL SERVIDOR],"FIJO")</f>
        <v>FIJO</v>
      </c>
      <c r="K1236" s="53" t="str">
        <f>IF(ISTEXT(Tabla15[[#This Row],[CARRERA]]),Tabla15[[#This Row],[CARRERA]],Tabla15[[#This Row],[STATUS]])</f>
        <v>FIJO</v>
      </c>
      <c r="L1236" s="63">
        <v>5000</v>
      </c>
      <c r="M1236" s="65">
        <v>0</v>
      </c>
      <c r="N1236" s="66">
        <v>0</v>
      </c>
      <c r="O1236" s="66">
        <v>0</v>
      </c>
      <c r="P1236" s="29">
        <f>ROUND(Tabla15[[#This Row],[sbruto]]-Tabla15[[#This Row],[sneto]]-Tabla15[[#This Row],[ISR]]-Tabla15[[#This Row],[SFS]]-Tabla15[[#This Row],[AFP]],2)</f>
        <v>0</v>
      </c>
      <c r="Q1236" s="63">
        <v>5000</v>
      </c>
      <c r="R1236" s="53" t="str">
        <f>_xlfn.XLOOKUP(Tabla15[[#This Row],[cedula]],Tabla8[Numero Documento],Tabla8[Gen])</f>
        <v>M</v>
      </c>
      <c r="S1236" s="53" t="str">
        <f>_xlfn.XLOOKUP(Tabla15[[#This Row],[cedula]],Tabla8[Numero Documento],Tabla8[Lugar Designado Codigo])</f>
        <v>01.83</v>
      </c>
    </row>
    <row r="1237" spans="1:19" hidden="1">
      <c r="A1237" s="53" t="s">
        <v>3050</v>
      </c>
      <c r="B1237" s="53" t="s">
        <v>3415</v>
      </c>
      <c r="C1237" s="53" t="s">
        <v>3084</v>
      </c>
      <c r="D1237" s="53" t="str">
        <f>Tabla15[[#This Row],[cedula]]&amp;Tabla15[[#This Row],[prog]]&amp;LEFT(Tabla15[[#This Row],[tipo]],3)</f>
        <v>4022553798001PER</v>
      </c>
      <c r="E1237" s="53" t="s">
        <v>3414</v>
      </c>
      <c r="F1237" s="53" t="s">
        <v>1060</v>
      </c>
      <c r="G1237" s="53" t="str">
        <f>_xlfn.XLOOKUP(Tabla15[[#This Row],[cedula]],Tabla8[Numero Documento],Tabla8[Lugar Designado])</f>
        <v>MINISTERIO DE CULTURA</v>
      </c>
      <c r="H1237" s="53" t="s">
        <v>3045</v>
      </c>
      <c r="I1237" s="62"/>
      <c r="J1237" s="53" t="str">
        <f>_xlfn.XLOOKUP(Tabla15[[#This Row],[cargo]],Tabla612[CARGO],Tabla612[CATEGORIA DEL SERVIDOR],"FIJO")</f>
        <v>FIJO</v>
      </c>
      <c r="K1237" s="53" t="str">
        <f>IF(ISTEXT(Tabla15[[#This Row],[CARRERA]]),Tabla15[[#This Row],[CARRERA]],Tabla15[[#This Row],[STATUS]])</f>
        <v>FIJO</v>
      </c>
      <c r="L1237" s="63">
        <v>5000</v>
      </c>
      <c r="M1237" s="67">
        <v>0</v>
      </c>
      <c r="N1237" s="66">
        <v>0</v>
      </c>
      <c r="O1237" s="66">
        <v>0</v>
      </c>
      <c r="P1237" s="29">
        <f>ROUND(Tabla15[[#This Row],[sbruto]]-Tabla15[[#This Row],[sneto]]-Tabla15[[#This Row],[ISR]]-Tabla15[[#This Row],[SFS]]-Tabla15[[#This Row],[AFP]],2)</f>
        <v>0</v>
      </c>
      <c r="Q1237" s="63">
        <v>5000</v>
      </c>
      <c r="R1237" s="53" t="str">
        <f>_xlfn.XLOOKUP(Tabla15[[#This Row],[cedula]],Tabla8[Numero Documento],Tabla8[Gen])</f>
        <v>M</v>
      </c>
      <c r="S1237" s="53" t="str">
        <f>_xlfn.XLOOKUP(Tabla15[[#This Row],[cedula]],Tabla8[Numero Documento],Tabla8[Lugar Designado Codigo])</f>
        <v>01.83</v>
      </c>
    </row>
    <row r="1238" spans="1:19" hidden="1">
      <c r="A1238" s="53" t="s">
        <v>3050</v>
      </c>
      <c r="B1238" s="53" t="s">
        <v>3024</v>
      </c>
      <c r="C1238" s="53" t="s">
        <v>3084</v>
      </c>
      <c r="D1238" s="53" t="str">
        <f>Tabla15[[#This Row],[cedula]]&amp;Tabla15[[#This Row],[prog]]&amp;LEFT(Tabla15[[#This Row],[tipo]],3)</f>
        <v>4024108850501PER</v>
      </c>
      <c r="E1238" s="53" t="s">
        <v>1836</v>
      </c>
      <c r="F1238" s="53" t="s">
        <v>1060</v>
      </c>
      <c r="G1238" s="53" t="str">
        <f>_xlfn.XLOOKUP(Tabla15[[#This Row],[cedula]],Tabla8[Numero Documento],Tabla8[Lugar Designado])</f>
        <v>MINISTERIO DE CULTURA</v>
      </c>
      <c r="H1238" s="53" t="s">
        <v>3045</v>
      </c>
      <c r="I1238" s="62"/>
      <c r="J1238" s="53" t="str">
        <f>_xlfn.XLOOKUP(Tabla15[[#This Row],[cargo]],Tabla612[CARGO],Tabla612[CATEGORIA DEL SERVIDOR],"FIJO")</f>
        <v>FIJO</v>
      </c>
      <c r="K1238" s="53" t="str">
        <f>IF(ISTEXT(Tabla15[[#This Row],[CARRERA]]),Tabla15[[#This Row],[CARRERA]],Tabla15[[#This Row],[STATUS]])</f>
        <v>FIJO</v>
      </c>
      <c r="L1238" s="63">
        <v>5000</v>
      </c>
      <c r="M1238" s="65">
        <v>0</v>
      </c>
      <c r="N1238" s="66">
        <v>0</v>
      </c>
      <c r="O1238" s="66">
        <v>0</v>
      </c>
      <c r="P1238" s="29">
        <f>ROUND(Tabla15[[#This Row],[sbruto]]-Tabla15[[#This Row],[sneto]]-Tabla15[[#This Row],[ISR]]-Tabla15[[#This Row],[SFS]]-Tabla15[[#This Row],[AFP]],2)</f>
        <v>0</v>
      </c>
      <c r="Q1238" s="63">
        <v>5000</v>
      </c>
      <c r="R1238" s="53" t="str">
        <f>_xlfn.XLOOKUP(Tabla15[[#This Row],[cedula]],Tabla8[Numero Documento],Tabla8[Gen])</f>
        <v>M</v>
      </c>
      <c r="S1238" s="53" t="str">
        <f>_xlfn.XLOOKUP(Tabla15[[#This Row],[cedula]],Tabla8[Numero Documento],Tabla8[Lugar Designado Codigo])</f>
        <v>01.83</v>
      </c>
    </row>
    <row r="1239" spans="1:19" hidden="1">
      <c r="A1239" s="53" t="s">
        <v>4187</v>
      </c>
      <c r="B1239" s="53" t="s">
        <v>2645</v>
      </c>
      <c r="C1239" s="53" t="s">
        <v>3084</v>
      </c>
      <c r="D1239" s="53" t="str">
        <f>Tabla15[[#This Row],[cedula]]&amp;Tabla15[[#This Row],[prog]]&amp;LEFT(Tabla15[[#This Row],[tipo]],3)</f>
        <v>0010488203001PRI</v>
      </c>
      <c r="E1239" s="53" t="s">
        <v>169</v>
      </c>
      <c r="F1239" s="53" t="s">
        <v>3819</v>
      </c>
      <c r="G1239" s="53" t="str">
        <f>_xlfn.XLOOKUP(Tabla15[[#This Row],[cedula]],Tabla8[Numero Documento],Tabla8[Lugar Designado])</f>
        <v>COMISION NACIONAL DE ESPECTACULOS PUBLICOS Y RADIOFONIA</v>
      </c>
      <c r="H1239" s="53" t="s">
        <v>3818</v>
      </c>
      <c r="I1239" s="62"/>
      <c r="J1239" s="53" t="str">
        <f>_xlfn.XLOOKUP(Tabla15[[#This Row],[cargo]],Tabla612[CARGO],Tabla612[CATEGORIA DEL SERVIDOR],"FIJO")</f>
        <v>FIJO</v>
      </c>
      <c r="K1239" s="53" t="str">
        <f>IF(ISTEXT(Tabla15[[#This Row],[CARRERA]]),Tabla15[[#This Row],[CARRERA]],Tabla15[[#This Row],[STATUS]])</f>
        <v>FIJO</v>
      </c>
      <c r="L1239" s="63">
        <v>2500</v>
      </c>
      <c r="M1239" s="66">
        <v>0</v>
      </c>
      <c r="N1239" s="66">
        <v>0</v>
      </c>
      <c r="O1239" s="66">
        <v>0</v>
      </c>
      <c r="P1239" s="29">
        <f>ROUND(Tabla15[[#This Row],[sbruto]]-Tabla15[[#This Row],[sneto]]-Tabla15[[#This Row],[ISR]]-Tabla15[[#This Row],[SFS]]-Tabla15[[#This Row],[AFP]],2)</f>
        <v>0</v>
      </c>
      <c r="Q1239" s="63">
        <v>2500</v>
      </c>
      <c r="R1239" s="53" t="str">
        <f>_xlfn.XLOOKUP(Tabla15[[#This Row],[cedula]],Tabla8[Numero Documento],Tabla8[Gen])</f>
        <v>M</v>
      </c>
      <c r="S1239" s="53" t="str">
        <f>_xlfn.XLOOKUP(Tabla15[[#This Row],[cedula]],Tabla8[Numero Documento],Tabla8[Lugar Designado Codigo])</f>
        <v>01.83.00.00.00.18</v>
      </c>
    </row>
    <row r="1240" spans="1:19" hidden="1">
      <c r="A1240" s="53" t="s">
        <v>4187</v>
      </c>
      <c r="B1240" s="53" t="s">
        <v>1380</v>
      </c>
      <c r="C1240" s="53" t="s">
        <v>3084</v>
      </c>
      <c r="D1240" s="53" t="str">
        <f>Tabla15[[#This Row],[cedula]]&amp;Tabla15[[#This Row],[prog]]&amp;LEFT(Tabla15[[#This Row],[tipo]],3)</f>
        <v>0011320018201PRI</v>
      </c>
      <c r="E1240" s="53" t="s">
        <v>222</v>
      </c>
      <c r="F1240" s="53" t="s">
        <v>42</v>
      </c>
      <c r="G1240" s="53" t="str">
        <f>_xlfn.XLOOKUP(Tabla15[[#This Row],[cedula]],Tabla8[Numero Documento],Tabla8[Lugar Designado])</f>
        <v>DEPARTAMENTO DE CORRESPONDENCIA Y ARCHIVO</v>
      </c>
      <c r="H1240" s="53" t="s">
        <v>3818</v>
      </c>
      <c r="I1240" s="62" t="str">
        <f>_xlfn.XLOOKUP(Tabla15[[#This Row],[cedula]],TCARRERA[CEDULA],TCARRERA[CATEGORIA DEL SERVIDOR],"")</f>
        <v>CARRERA ADMINISTRATIVA</v>
      </c>
      <c r="J1240" s="53" t="str">
        <f>_xlfn.XLOOKUP(Tabla15[[#This Row],[cargo]],Tabla612[CARGO],Tabla612[CATEGORIA DEL SERVIDOR],"FIJO")</f>
        <v>ESTATUTO SIMPLIFICADO</v>
      </c>
      <c r="K1240" s="53" t="str">
        <f>IF(ISTEXT(Tabla15[[#This Row],[CARRERA]]),Tabla15[[#This Row],[CARRERA]],Tabla15[[#This Row],[STATUS]])</f>
        <v>CARRERA ADMINISTRATIVA</v>
      </c>
      <c r="L1240" s="63">
        <v>2500</v>
      </c>
      <c r="M1240" s="65">
        <v>0</v>
      </c>
      <c r="N1240" s="66">
        <v>0</v>
      </c>
      <c r="O1240" s="66">
        <v>0</v>
      </c>
      <c r="P1240" s="29">
        <f>ROUND(Tabla15[[#This Row],[sbruto]]-Tabla15[[#This Row],[sneto]]-Tabla15[[#This Row],[ISR]]-Tabla15[[#This Row],[SFS]]-Tabla15[[#This Row],[AFP]],2)</f>
        <v>0</v>
      </c>
      <c r="Q1240" s="63">
        <v>2500</v>
      </c>
      <c r="R1240" s="53" t="str">
        <f>_xlfn.XLOOKUP(Tabla15[[#This Row],[cedula]],Tabla8[Numero Documento],Tabla8[Gen])</f>
        <v>M</v>
      </c>
      <c r="S1240" s="53" t="str">
        <f>_xlfn.XLOOKUP(Tabla15[[#This Row],[cedula]],Tabla8[Numero Documento],Tabla8[Lugar Designado Codigo])</f>
        <v>01.83.00.00.11.01</v>
      </c>
    </row>
    <row r="1241" spans="1:19" hidden="1">
      <c r="A1241" s="53" t="s">
        <v>4187</v>
      </c>
      <c r="B1241" s="53" t="s">
        <v>2042</v>
      </c>
      <c r="C1241" s="53" t="s">
        <v>3084</v>
      </c>
      <c r="D1241" s="53" t="str">
        <f>Tabla15[[#This Row],[cedula]]&amp;Tabla15[[#This Row],[prog]]&amp;LEFT(Tabla15[[#This Row],[tipo]],3)</f>
        <v>0010072471501PRI</v>
      </c>
      <c r="E1241" s="53" t="s">
        <v>216</v>
      </c>
      <c r="F1241" s="53" t="s">
        <v>3819</v>
      </c>
      <c r="G1241" s="53" t="str">
        <f>_xlfn.XLOOKUP(Tabla15[[#This Row],[cedula]],Tabla8[Numero Documento],Tabla8[Lugar Designado])</f>
        <v>DEPARTAMENTO DE CORRESPONDENCIA Y ARCHIVO</v>
      </c>
      <c r="H1241" s="53" t="s">
        <v>3818</v>
      </c>
      <c r="I1241" s="62"/>
      <c r="J1241" s="53" t="str">
        <f>_xlfn.XLOOKUP(Tabla15[[#This Row],[cargo]],Tabla612[CARGO],Tabla612[CATEGORIA DEL SERVIDOR],"FIJO")</f>
        <v>FIJO</v>
      </c>
      <c r="K1241" s="53" t="str">
        <f>IF(ISTEXT(Tabla15[[#This Row],[CARRERA]]),Tabla15[[#This Row],[CARRERA]],Tabla15[[#This Row],[STATUS]])</f>
        <v>FIJO</v>
      </c>
      <c r="L1241" s="63">
        <v>2500</v>
      </c>
      <c r="M1241" s="67">
        <v>0</v>
      </c>
      <c r="N1241" s="66">
        <v>0</v>
      </c>
      <c r="O1241" s="66">
        <v>0</v>
      </c>
      <c r="P1241" s="29">
        <f>ROUND(Tabla15[[#This Row],[sbruto]]-Tabla15[[#This Row],[sneto]]-Tabla15[[#This Row],[ISR]]-Tabla15[[#This Row],[SFS]]-Tabla15[[#This Row],[AFP]],2)</f>
        <v>0</v>
      </c>
      <c r="Q1241" s="63">
        <v>2500</v>
      </c>
      <c r="R1241" s="53" t="str">
        <f>_xlfn.XLOOKUP(Tabla15[[#This Row],[cedula]],Tabla8[Numero Documento],Tabla8[Gen])</f>
        <v>M</v>
      </c>
      <c r="S1241" s="53" t="str">
        <f>_xlfn.XLOOKUP(Tabla15[[#This Row],[cedula]],Tabla8[Numero Documento],Tabla8[Lugar Designado Codigo])</f>
        <v>01.83.00.00.11.01</v>
      </c>
    </row>
    <row r="1242" spans="1:19" hidden="1">
      <c r="A1242" s="53" t="s">
        <v>4187</v>
      </c>
      <c r="B1242" s="53" t="s">
        <v>2085</v>
      </c>
      <c r="C1242" s="53" t="s">
        <v>3084</v>
      </c>
      <c r="D1242" s="53" t="str">
        <f>Tabla15[[#This Row],[cedula]]&amp;Tabla15[[#This Row],[prog]]&amp;LEFT(Tabla15[[#This Row],[tipo]],3)</f>
        <v>0011677615401PRI</v>
      </c>
      <c r="E1242" s="53" t="s">
        <v>219</v>
      </c>
      <c r="F1242" s="53" t="s">
        <v>42</v>
      </c>
      <c r="G1242" s="53" t="str">
        <f>_xlfn.XLOOKUP(Tabla15[[#This Row],[cedula]],Tabla8[Numero Documento],Tabla8[Lugar Designado])</f>
        <v>DEPARTAMENTO DE CORRESPONDENCIA Y ARCHIVO</v>
      </c>
      <c r="H1242" s="53" t="s">
        <v>3818</v>
      </c>
      <c r="I1242" s="62"/>
      <c r="J1242" s="53" t="str">
        <f>_xlfn.XLOOKUP(Tabla15[[#This Row],[cargo]],Tabla612[CARGO],Tabla612[CATEGORIA DEL SERVIDOR],"FIJO")</f>
        <v>ESTATUTO SIMPLIFICADO</v>
      </c>
      <c r="K1242" s="53" t="str">
        <f>IF(ISTEXT(Tabla15[[#This Row],[CARRERA]]),Tabla15[[#This Row],[CARRERA]],Tabla15[[#This Row],[STATUS]])</f>
        <v>ESTATUTO SIMPLIFICADO</v>
      </c>
      <c r="L1242" s="63">
        <v>2500</v>
      </c>
      <c r="M1242" s="66">
        <v>0</v>
      </c>
      <c r="N1242" s="66">
        <v>0</v>
      </c>
      <c r="O1242" s="66">
        <v>0</v>
      </c>
      <c r="P1242" s="29">
        <f>ROUND(Tabla15[[#This Row],[sbruto]]-Tabla15[[#This Row],[sneto]]-Tabla15[[#This Row],[ISR]]-Tabla15[[#This Row],[SFS]]-Tabla15[[#This Row],[AFP]],2)</f>
        <v>0</v>
      </c>
      <c r="Q1242" s="63">
        <v>2500</v>
      </c>
      <c r="R1242" s="53" t="str">
        <f>_xlfn.XLOOKUP(Tabla15[[#This Row],[cedula]],Tabla8[Numero Documento],Tabla8[Gen])</f>
        <v>M</v>
      </c>
      <c r="S1242" s="53" t="str">
        <f>_xlfn.XLOOKUP(Tabla15[[#This Row],[cedula]],Tabla8[Numero Documento],Tabla8[Lugar Designado Codigo])</f>
        <v>01.83.00.00.11.01</v>
      </c>
    </row>
    <row r="1243" spans="1:19" hidden="1">
      <c r="A1243" s="53" t="s">
        <v>4187</v>
      </c>
      <c r="B1243" s="53" t="s">
        <v>2133</v>
      </c>
      <c r="C1243" s="53" t="s">
        <v>3084</v>
      </c>
      <c r="D1243" s="53" t="str">
        <f>Tabla15[[#This Row],[cedula]]&amp;Tabla15[[#This Row],[prog]]&amp;LEFT(Tabla15[[#This Row],[tipo]],3)</f>
        <v>0011282603701PRI</v>
      </c>
      <c r="E1243" s="53" t="s">
        <v>221</v>
      </c>
      <c r="F1243" s="53" t="s">
        <v>3819</v>
      </c>
      <c r="G1243" s="53" t="str">
        <f>_xlfn.XLOOKUP(Tabla15[[#This Row],[cedula]],Tabla8[Numero Documento],Tabla8[Lugar Designado])</f>
        <v>DEPARTAMENTO DE CORRESPONDENCIA Y ARCHIVO</v>
      </c>
      <c r="H1243" s="53" t="s">
        <v>3818</v>
      </c>
      <c r="I1243" s="62"/>
      <c r="J1243" s="53" t="str">
        <f>_xlfn.XLOOKUP(Tabla15[[#This Row],[cargo]],Tabla612[CARGO],Tabla612[CATEGORIA DEL SERVIDOR],"FIJO")</f>
        <v>FIJO</v>
      </c>
      <c r="K1243" s="53" t="str">
        <f>IF(ISTEXT(Tabla15[[#This Row],[CARRERA]]),Tabla15[[#This Row],[CARRERA]],Tabla15[[#This Row],[STATUS]])</f>
        <v>FIJO</v>
      </c>
      <c r="L1243" s="63">
        <v>2500</v>
      </c>
      <c r="M1243" s="67">
        <v>0</v>
      </c>
      <c r="N1243" s="66">
        <v>0</v>
      </c>
      <c r="O1243" s="66">
        <v>0</v>
      </c>
      <c r="P1243" s="29">
        <f>ROUND(Tabla15[[#This Row],[sbruto]]-Tabla15[[#This Row],[sneto]]-Tabla15[[#This Row],[ISR]]-Tabla15[[#This Row],[SFS]]-Tabla15[[#This Row],[AFP]],2)</f>
        <v>0</v>
      </c>
      <c r="Q1243" s="63">
        <v>2500</v>
      </c>
      <c r="R1243" s="53" t="str">
        <f>_xlfn.XLOOKUP(Tabla15[[#This Row],[cedula]],Tabla8[Numero Documento],Tabla8[Gen])</f>
        <v>M</v>
      </c>
      <c r="S1243" s="53" t="str">
        <f>_xlfn.XLOOKUP(Tabla15[[#This Row],[cedula]],Tabla8[Numero Documento],Tabla8[Lugar Designado Codigo])</f>
        <v>01.83.00.00.11.01</v>
      </c>
    </row>
    <row r="1244" spans="1:19" hidden="1">
      <c r="A1244" s="53" t="s">
        <v>4187</v>
      </c>
      <c r="B1244" s="53" t="s">
        <v>2272</v>
      </c>
      <c r="C1244" s="53" t="s">
        <v>3084</v>
      </c>
      <c r="D1244" s="53" t="str">
        <f>Tabla15[[#This Row],[cedula]]&amp;Tabla15[[#This Row],[prog]]&amp;LEFT(Tabla15[[#This Row],[tipo]],3)</f>
        <v>0011637932201PRI</v>
      </c>
      <c r="E1244" s="53" t="s">
        <v>223</v>
      </c>
      <c r="F1244" s="53" t="s">
        <v>42</v>
      </c>
      <c r="G1244" s="53" t="str">
        <f>_xlfn.XLOOKUP(Tabla15[[#This Row],[cedula]],Tabla8[Numero Documento],Tabla8[Lugar Designado])</f>
        <v>DEPARTAMENTO DE CORRESPONDENCIA Y ARCHIVO</v>
      </c>
      <c r="H1244" s="53" t="s">
        <v>3818</v>
      </c>
      <c r="I1244" s="62"/>
      <c r="J1244" s="53" t="str">
        <f>_xlfn.XLOOKUP(Tabla15[[#This Row],[cargo]],Tabla612[CARGO],Tabla612[CATEGORIA DEL SERVIDOR],"FIJO")</f>
        <v>ESTATUTO SIMPLIFICADO</v>
      </c>
      <c r="K1244" s="53" t="str">
        <f>IF(ISTEXT(Tabla15[[#This Row],[CARRERA]]),Tabla15[[#This Row],[CARRERA]],Tabla15[[#This Row],[STATUS]])</f>
        <v>ESTATUTO SIMPLIFICADO</v>
      </c>
      <c r="L1244" s="63">
        <v>2500</v>
      </c>
      <c r="M1244" s="67">
        <v>0</v>
      </c>
      <c r="N1244" s="66">
        <v>0</v>
      </c>
      <c r="O1244" s="66">
        <v>0</v>
      </c>
      <c r="P1244" s="29">
        <f>ROUND(Tabla15[[#This Row],[sbruto]]-Tabla15[[#This Row],[sneto]]-Tabla15[[#This Row],[ISR]]-Tabla15[[#This Row],[SFS]]-Tabla15[[#This Row],[AFP]],2)</f>
        <v>0</v>
      </c>
      <c r="Q1244" s="63">
        <v>2500</v>
      </c>
      <c r="R1244" s="53" t="str">
        <f>_xlfn.XLOOKUP(Tabla15[[#This Row],[cedula]],Tabla8[Numero Documento],Tabla8[Gen])</f>
        <v>M</v>
      </c>
      <c r="S1244" s="53" t="str">
        <f>_xlfn.XLOOKUP(Tabla15[[#This Row],[cedula]],Tabla8[Numero Documento],Tabla8[Lugar Designado Codigo])</f>
        <v>01.83.00.00.11.01</v>
      </c>
    </row>
    <row r="1245" spans="1:19" hidden="1">
      <c r="A1245" s="53" t="s">
        <v>4187</v>
      </c>
      <c r="B1245" s="53" t="s">
        <v>1330</v>
      </c>
      <c r="C1245" s="53" t="s">
        <v>3084</v>
      </c>
      <c r="D1245" s="53" t="str">
        <f>Tabla15[[#This Row],[cedula]]&amp;Tabla15[[#This Row],[prog]]&amp;LEFT(Tabla15[[#This Row],[tipo]],3)</f>
        <v>0011188872301PRI</v>
      </c>
      <c r="E1245" s="53" t="s">
        <v>220</v>
      </c>
      <c r="F1245" s="53" t="s">
        <v>3819</v>
      </c>
      <c r="G1245" s="53" t="str">
        <f>_xlfn.XLOOKUP(Tabla15[[#This Row],[cedula]],Tabla8[Numero Documento],Tabla8[Lugar Designado])</f>
        <v>DEPARTAMENTO DE COMPRAS Y CONTRATACIONES</v>
      </c>
      <c r="H1245" s="53" t="s">
        <v>3818</v>
      </c>
      <c r="I1245" s="62" t="str">
        <f>_xlfn.XLOOKUP(Tabla15[[#This Row],[cedula]],TCARRERA[CEDULA],TCARRERA[CATEGORIA DEL SERVIDOR],"")</f>
        <v>CARRERA ADMINISTRATIVA</v>
      </c>
      <c r="J1245" s="53" t="str">
        <f>_xlfn.XLOOKUP(Tabla15[[#This Row],[cargo]],Tabla612[CARGO],Tabla612[CATEGORIA DEL SERVIDOR],"FIJO")</f>
        <v>FIJO</v>
      </c>
      <c r="K1245" s="53" t="str">
        <f>IF(ISTEXT(Tabla15[[#This Row],[CARRERA]]),Tabla15[[#This Row],[CARRERA]],Tabla15[[#This Row],[STATUS]])</f>
        <v>CARRERA ADMINISTRATIVA</v>
      </c>
      <c r="L1245" s="63">
        <v>2500</v>
      </c>
      <c r="M1245" s="67">
        <v>0</v>
      </c>
      <c r="N1245" s="66">
        <v>0</v>
      </c>
      <c r="O1245" s="66">
        <v>0</v>
      </c>
      <c r="P1245" s="29">
        <f>ROUND(Tabla15[[#This Row],[sbruto]]-Tabla15[[#This Row],[sneto]]-Tabla15[[#This Row],[ISR]]-Tabla15[[#This Row],[SFS]]-Tabla15[[#This Row],[AFP]],2)</f>
        <v>0</v>
      </c>
      <c r="Q1245" s="63">
        <v>2500</v>
      </c>
      <c r="R1245" s="53" t="str">
        <f>_xlfn.XLOOKUP(Tabla15[[#This Row],[cedula]],Tabla8[Numero Documento],Tabla8[Gen])</f>
        <v>M</v>
      </c>
      <c r="S1245" s="53" t="str">
        <f>_xlfn.XLOOKUP(Tabla15[[#This Row],[cedula]],Tabla8[Numero Documento],Tabla8[Lugar Designado Codigo])</f>
        <v>01.83.00.00.11.03</v>
      </c>
    </row>
    <row r="1246" spans="1:19" hidden="1">
      <c r="A1246" s="53" t="s">
        <v>4187</v>
      </c>
      <c r="B1246" s="53" t="s">
        <v>2260</v>
      </c>
      <c r="C1246" s="53" t="s">
        <v>3084</v>
      </c>
      <c r="D1246" s="53" t="str">
        <f>Tabla15[[#This Row],[cedula]]&amp;Tabla15[[#This Row],[prog]]&amp;LEFT(Tabla15[[#This Row],[tipo]],3)</f>
        <v>0011087081301PRI</v>
      </c>
      <c r="E1246" s="53" t="s">
        <v>326</v>
      </c>
      <c r="F1246" s="53" t="s">
        <v>3819</v>
      </c>
      <c r="G1246" s="53" t="str">
        <f>_xlfn.XLOOKUP(Tabla15[[#This Row],[cedula]],Tabla8[Numero Documento],Tabla8[Lugar Designado])</f>
        <v>DIRECCION DE RECURSOS HUMANOS</v>
      </c>
      <c r="H1246" s="53" t="s">
        <v>3818</v>
      </c>
      <c r="I1246" s="62"/>
      <c r="J1246" s="53" t="str">
        <f>_xlfn.XLOOKUP(Tabla15[[#This Row],[cargo]],Tabla612[CARGO],Tabla612[CATEGORIA DEL SERVIDOR],"FIJO")</f>
        <v>FIJO</v>
      </c>
      <c r="K1246" s="53" t="str">
        <f>IF(ISTEXT(Tabla15[[#This Row],[CARRERA]]),Tabla15[[#This Row],[CARRERA]],Tabla15[[#This Row],[STATUS]])</f>
        <v>FIJO</v>
      </c>
      <c r="L1246" s="63">
        <v>2500</v>
      </c>
      <c r="M1246" s="66">
        <v>0</v>
      </c>
      <c r="N1246" s="66">
        <v>0</v>
      </c>
      <c r="O1246" s="66">
        <v>0</v>
      </c>
      <c r="P1246" s="29">
        <f>ROUND(Tabla15[[#This Row],[sbruto]]-Tabla15[[#This Row],[sneto]]-Tabla15[[#This Row],[ISR]]-Tabla15[[#This Row],[SFS]]-Tabla15[[#This Row],[AFP]],2)</f>
        <v>0</v>
      </c>
      <c r="Q1246" s="63">
        <v>2500</v>
      </c>
      <c r="R1246" s="53" t="str">
        <f>_xlfn.XLOOKUP(Tabla15[[#This Row],[cedula]],Tabla8[Numero Documento],Tabla8[Gen])</f>
        <v>M</v>
      </c>
      <c r="S1246" s="53" t="str">
        <f>_xlfn.XLOOKUP(Tabla15[[#This Row],[cedula]],Tabla8[Numero Documento],Tabla8[Lugar Designado Codigo])</f>
        <v>01.83.00.14</v>
      </c>
    </row>
    <row r="1247" spans="1:19" hidden="1">
      <c r="A1247" s="53" t="s">
        <v>4187</v>
      </c>
      <c r="B1247" s="53" t="s">
        <v>2109</v>
      </c>
      <c r="C1247" s="53" t="s">
        <v>3084</v>
      </c>
      <c r="D1247" s="53" t="str">
        <f>Tabla15[[#This Row],[cedula]]&amp;Tabla15[[#This Row],[prog]]&amp;LEFT(Tabla15[[#This Row],[tipo]],3)</f>
        <v>0010824141501PRI</v>
      </c>
      <c r="E1247" s="53" t="s">
        <v>922</v>
      </c>
      <c r="F1247" s="53" t="s">
        <v>3819</v>
      </c>
      <c r="G1247" s="53" t="str">
        <f>_xlfn.XLOOKUP(Tabla15[[#This Row],[cedula]],Tabla8[Numero Documento],Tabla8[Lugar Designado])</f>
        <v>VICEMINISTERIO DE CREATIVIDAD Y FORMACION ARTISTICA</v>
      </c>
      <c r="H1247" s="53" t="s">
        <v>3818</v>
      </c>
      <c r="I1247" s="62"/>
      <c r="J1247" s="53" t="str">
        <f>_xlfn.XLOOKUP(Tabla15[[#This Row],[cargo]],Tabla612[CARGO],Tabla612[CATEGORIA DEL SERVIDOR],"FIJO")</f>
        <v>FIJO</v>
      </c>
      <c r="K1247" s="53" t="str">
        <f>IF(ISTEXT(Tabla15[[#This Row],[CARRERA]]),Tabla15[[#This Row],[CARRERA]],Tabla15[[#This Row],[STATUS]])</f>
        <v>FIJO</v>
      </c>
      <c r="L1247" s="63">
        <v>2500</v>
      </c>
      <c r="M1247" s="66">
        <v>0</v>
      </c>
      <c r="N1247" s="66">
        <v>0</v>
      </c>
      <c r="O1247" s="66">
        <v>0</v>
      </c>
      <c r="P1247" s="29">
        <f>ROUND(Tabla15[[#This Row],[sbruto]]-Tabla15[[#This Row],[sneto]]-Tabla15[[#This Row],[ISR]]-Tabla15[[#This Row],[SFS]]-Tabla15[[#This Row],[AFP]],2)</f>
        <v>0</v>
      </c>
      <c r="Q1247" s="63">
        <v>2500</v>
      </c>
      <c r="R1247" s="53" t="str">
        <f>_xlfn.XLOOKUP(Tabla15[[#This Row],[cedula]],Tabla8[Numero Documento],Tabla8[Gen])</f>
        <v>M</v>
      </c>
      <c r="S1247" s="53" t="str">
        <f>_xlfn.XLOOKUP(Tabla15[[#This Row],[cedula]],Tabla8[Numero Documento],Tabla8[Lugar Designado Codigo])</f>
        <v>01.83.02</v>
      </c>
    </row>
    <row r="1248" spans="1:19" hidden="1">
      <c r="A1248" s="53" t="s">
        <v>4187</v>
      </c>
      <c r="B1248" s="53" t="s">
        <v>1472</v>
      </c>
      <c r="C1248" s="53" t="s">
        <v>3084</v>
      </c>
      <c r="D1248" s="53" t="str">
        <f>Tabla15[[#This Row],[cedula]]&amp;Tabla15[[#This Row],[prog]]&amp;LEFT(Tabla15[[#This Row],[tipo]],3)</f>
        <v>0010302577101PRI</v>
      </c>
      <c r="E1248" s="53" t="s">
        <v>520</v>
      </c>
      <c r="F1248" s="53" t="s">
        <v>3819</v>
      </c>
      <c r="G1248" s="53" t="str">
        <f>_xlfn.XLOOKUP(Tabla15[[#This Row],[cedula]],Tabla8[Numero Documento],Tabla8[Lugar Designado])</f>
        <v>DIRECCION GENERAL DE MUSEOS</v>
      </c>
      <c r="H1248" s="53" t="s">
        <v>3818</v>
      </c>
      <c r="I1248" s="62" t="str">
        <f>_xlfn.XLOOKUP(Tabla15[[#This Row],[cedula]],TCARRERA[CEDULA],TCARRERA[CATEGORIA DEL SERVIDOR],"")</f>
        <v>CARRERA ADMINISTRATIVA</v>
      </c>
      <c r="J1248" s="53" t="str">
        <f>_xlfn.XLOOKUP(Tabla15[[#This Row],[cargo]],Tabla612[CARGO],Tabla612[CATEGORIA DEL SERVIDOR],"FIJO")</f>
        <v>FIJO</v>
      </c>
      <c r="K1248" s="53" t="str">
        <f>IF(ISTEXT(Tabla15[[#This Row],[CARRERA]]),Tabla15[[#This Row],[CARRERA]],Tabla15[[#This Row],[STATUS]])</f>
        <v>CARRERA ADMINISTRATIVA</v>
      </c>
      <c r="L1248" s="63">
        <v>2500</v>
      </c>
      <c r="M1248" s="67">
        <v>0</v>
      </c>
      <c r="N1248" s="66">
        <v>0</v>
      </c>
      <c r="O1248" s="66">
        <v>0</v>
      </c>
      <c r="P1248" s="29">
        <f>ROUND(Tabla15[[#This Row],[sbruto]]-Tabla15[[#This Row],[sneto]]-Tabla15[[#This Row],[ISR]]-Tabla15[[#This Row],[SFS]]-Tabla15[[#This Row],[AFP]],2)</f>
        <v>0</v>
      </c>
      <c r="Q1248" s="63">
        <v>2500</v>
      </c>
      <c r="R1248" s="53" t="str">
        <f>_xlfn.XLOOKUP(Tabla15[[#This Row],[cedula]],Tabla8[Numero Documento],Tabla8[Gen])</f>
        <v>M</v>
      </c>
      <c r="S1248" s="53" t="str">
        <f>_xlfn.XLOOKUP(Tabla15[[#This Row],[cedula]],Tabla8[Numero Documento],Tabla8[Lugar Designado Codigo])</f>
        <v>01.83.03.04</v>
      </c>
    </row>
    <row r="1249" spans="1:19" hidden="1">
      <c r="A1249" s="53" t="s">
        <v>4187</v>
      </c>
      <c r="B1249" s="53" t="s">
        <v>2485</v>
      </c>
      <c r="C1249" s="53" t="s">
        <v>3084</v>
      </c>
      <c r="D1249" s="53" t="str">
        <f>Tabla15[[#This Row],[cedula]]&amp;Tabla15[[#This Row],[prog]]&amp;LEFT(Tabla15[[#This Row],[tipo]],3)</f>
        <v>0011890364001PRI</v>
      </c>
      <c r="E1249" s="53" t="s">
        <v>551</v>
      </c>
      <c r="F1249" s="53" t="s">
        <v>3819</v>
      </c>
      <c r="G1249" s="53" t="str">
        <f>_xlfn.XLOOKUP(Tabla15[[#This Row],[cedula]],Tabla8[Numero Documento],Tabla8[Lugar Designado])</f>
        <v>DIRECCION GENERAL DE MUSEOS</v>
      </c>
      <c r="H1249" s="53" t="s">
        <v>3818</v>
      </c>
      <c r="I1249" s="62"/>
      <c r="J1249" s="53" t="str">
        <f>_xlfn.XLOOKUP(Tabla15[[#This Row],[cargo]],Tabla612[CARGO],Tabla612[CATEGORIA DEL SERVIDOR],"FIJO")</f>
        <v>FIJO</v>
      </c>
      <c r="K1249" s="53" t="str">
        <f>IF(ISTEXT(Tabla15[[#This Row],[CARRERA]]),Tabla15[[#This Row],[CARRERA]],Tabla15[[#This Row],[STATUS]])</f>
        <v>FIJO</v>
      </c>
      <c r="L1249" s="63">
        <v>2500</v>
      </c>
      <c r="M1249" s="66">
        <v>0</v>
      </c>
      <c r="N1249" s="66">
        <v>0</v>
      </c>
      <c r="O1249" s="66">
        <v>0</v>
      </c>
      <c r="P1249" s="29">
        <f>ROUND(Tabla15[[#This Row],[sbruto]]-Tabla15[[#This Row],[sneto]]-Tabla15[[#This Row],[ISR]]-Tabla15[[#This Row],[SFS]]-Tabla15[[#This Row],[AFP]],2)</f>
        <v>0</v>
      </c>
      <c r="Q1249" s="63">
        <v>2500</v>
      </c>
      <c r="R1249" s="53" t="str">
        <f>_xlfn.XLOOKUP(Tabla15[[#This Row],[cedula]],Tabla8[Numero Documento],Tabla8[Gen])</f>
        <v>M</v>
      </c>
      <c r="S1249" s="53" t="str">
        <f>_xlfn.XLOOKUP(Tabla15[[#This Row],[cedula]],Tabla8[Numero Documento],Tabla8[Lugar Designado Codigo])</f>
        <v>01.83.03.04</v>
      </c>
    </row>
    <row r="1250" spans="1:19" hidden="1">
      <c r="A1250" s="53" t="s">
        <v>4187</v>
      </c>
      <c r="B1250" s="53" t="s">
        <v>2698</v>
      </c>
      <c r="C1250" s="53" t="s">
        <v>3084</v>
      </c>
      <c r="D1250" s="53" t="str">
        <f>Tabla15[[#This Row],[cedula]]&amp;Tabla15[[#This Row],[prog]]&amp;LEFT(Tabla15[[#This Row],[tipo]],3)</f>
        <v>2250001007301PRI</v>
      </c>
      <c r="E1250" s="53" t="s">
        <v>138</v>
      </c>
      <c r="F1250" s="53" t="s">
        <v>3819</v>
      </c>
      <c r="G1250" s="53" t="str">
        <f>_xlfn.XLOOKUP(Tabla15[[#This Row],[cedula]],Tabla8[Numero Documento],Tabla8[Lugar Designado])</f>
        <v>DIRECCION DE FERIA DEL LIBRO</v>
      </c>
      <c r="H1250" s="53" t="s">
        <v>3818</v>
      </c>
      <c r="I1250" s="62"/>
      <c r="J1250" s="53" t="str">
        <f>_xlfn.XLOOKUP(Tabla15[[#This Row],[cargo]],Tabla612[CARGO],Tabla612[CATEGORIA DEL SERVIDOR],"FIJO")</f>
        <v>FIJO</v>
      </c>
      <c r="K1250" s="53" t="str">
        <f>IF(ISTEXT(Tabla15[[#This Row],[CARRERA]]),Tabla15[[#This Row],[CARRERA]],Tabla15[[#This Row],[STATUS]])</f>
        <v>FIJO</v>
      </c>
      <c r="L1250" s="63">
        <v>2500</v>
      </c>
      <c r="M1250" s="67">
        <v>0</v>
      </c>
      <c r="N1250" s="66">
        <v>0</v>
      </c>
      <c r="O1250" s="66">
        <v>0</v>
      </c>
      <c r="P1250" s="29">
        <f>ROUND(Tabla15[[#This Row],[sbruto]]-Tabla15[[#This Row],[sneto]]-Tabla15[[#This Row],[ISR]]-Tabla15[[#This Row],[SFS]]-Tabla15[[#This Row],[AFP]],2)</f>
        <v>0</v>
      </c>
      <c r="Q1250" s="63">
        <v>2500</v>
      </c>
      <c r="R1250" s="53" t="str">
        <f>_xlfn.XLOOKUP(Tabla15[[#This Row],[cedula]],Tabla8[Numero Documento],Tabla8[Gen])</f>
        <v>M</v>
      </c>
      <c r="S1250" s="53" t="str">
        <f>_xlfn.XLOOKUP(Tabla15[[#This Row],[cedula]],Tabla8[Numero Documento],Tabla8[Lugar Designado Codigo])</f>
        <v>01.83.04.01.01</v>
      </c>
    </row>
    <row r="1251" spans="1:19" hidden="1">
      <c r="A1251" s="53" t="s">
        <v>4186</v>
      </c>
      <c r="B1251" s="53" t="s">
        <v>1377</v>
      </c>
      <c r="C1251" s="53" t="s">
        <v>3084</v>
      </c>
      <c r="D1251" s="53" t="str">
        <f>Tabla15[[#This Row],[cedula]]&amp;Tabla15[[#This Row],[prog]]&amp;LEFT(Tabla15[[#This Row],[tipo]],3)</f>
        <v>0470089007401SUP</v>
      </c>
      <c r="E1251" s="53" t="s">
        <v>688</v>
      </c>
      <c r="F1251" s="53" t="s">
        <v>10</v>
      </c>
      <c r="G1251" s="53" t="str">
        <f>_xlfn.XLOOKUP(Tabla15[[#This Row],[cedula]],Tabla8[Numero Documento],Tabla8[Lugar Designado])</f>
        <v>MINISTERIO DE CULTURA</v>
      </c>
      <c r="H1251" s="53" t="s">
        <v>3521</v>
      </c>
      <c r="I1251" s="62" t="str">
        <f>_xlfn.XLOOKUP(Tabla15[[#This Row],[cedula]],TCARRERA[CEDULA],TCARRERA[CATEGORIA DEL SERVIDOR],"")</f>
        <v>CARRERA ADMINISTRATIVA</v>
      </c>
      <c r="J1251" s="53" t="str">
        <f>_xlfn.XLOOKUP(Tabla15[[#This Row],[cargo]],Tabla612[CARGO],Tabla612[CATEGORIA DEL SERVIDOR],"FIJO")</f>
        <v>ESTATUTO SIMPLIFICADO</v>
      </c>
      <c r="K1251" s="53" t="str">
        <f>IF(ISTEXT(Tabla15[[#This Row],[CARRERA]]),Tabla15[[#This Row],[CARRERA]],Tabla15[[#This Row],[STATUS]])</f>
        <v>CARRERA ADMINISTRATIVA</v>
      </c>
      <c r="L1251" s="63">
        <v>15000</v>
      </c>
      <c r="M1251" s="63">
        <v>2338.33</v>
      </c>
      <c r="N1251" s="63">
        <v>430.5</v>
      </c>
      <c r="O1251" s="63">
        <v>456</v>
      </c>
      <c r="P1251" s="29">
        <f>ROUND(Tabla15[[#This Row],[sbruto]]-Tabla15[[#This Row],[sneto]]-Tabla15[[#This Row],[ISR]]-Tabla15[[#This Row],[SFS]]-Tabla15[[#This Row],[AFP]],2)</f>
        <v>25</v>
      </c>
      <c r="Q1251" s="63">
        <v>11750.17</v>
      </c>
      <c r="R1251" s="53" t="str">
        <f>_xlfn.XLOOKUP(Tabla15[[#This Row],[cedula]],Tabla8[Numero Documento],Tabla8[Gen])</f>
        <v>F</v>
      </c>
      <c r="S1251" s="53" t="str">
        <f>_xlfn.XLOOKUP(Tabla15[[#This Row],[cedula]],Tabla8[Numero Documento],Tabla8[Lugar Designado Codigo])</f>
        <v>01.83</v>
      </c>
    </row>
    <row r="1252" spans="1:19" hidden="1">
      <c r="A1252" s="53" t="s">
        <v>4186</v>
      </c>
      <c r="B1252" s="53" t="s">
        <v>1317</v>
      </c>
      <c r="C1252" s="53" t="s">
        <v>3084</v>
      </c>
      <c r="D1252" s="53" t="str">
        <f>Tabla15[[#This Row],[cedula]]&amp;Tabla15[[#This Row],[prog]]&amp;LEFT(Tabla15[[#This Row],[tipo]],3)</f>
        <v>2240031022701SUP</v>
      </c>
      <c r="E1252" s="53" t="s">
        <v>777</v>
      </c>
      <c r="F1252" s="53" t="s">
        <v>10</v>
      </c>
      <c r="G1252" s="53" t="str">
        <f>_xlfn.XLOOKUP(Tabla15[[#This Row],[cedula]],Tabla8[Numero Documento],Tabla8[Lugar Designado])</f>
        <v>MINISTERIO DE CULTURA</v>
      </c>
      <c r="H1252" s="53" t="s">
        <v>3521</v>
      </c>
      <c r="I1252" s="62" t="str">
        <f>_xlfn.XLOOKUP(Tabla15[[#This Row],[cedula]],TCARRERA[CEDULA],TCARRERA[CATEGORIA DEL SERVIDOR],"")</f>
        <v>CARRERA ADMINISTRATIVA</v>
      </c>
      <c r="J1252" s="53" t="str">
        <f>_xlfn.XLOOKUP(Tabla15[[#This Row],[cargo]],Tabla612[CARGO],Tabla612[CATEGORIA DEL SERVIDOR],"FIJO")</f>
        <v>ESTATUTO SIMPLIFICADO</v>
      </c>
      <c r="K1252" s="53" t="str">
        <f>IF(ISTEXT(Tabla15[[#This Row],[CARRERA]]),Tabla15[[#This Row],[CARRERA]],Tabla15[[#This Row],[STATUS]])</f>
        <v>CARRERA ADMINISTRATIVA</v>
      </c>
      <c r="L1252" s="63">
        <v>10000</v>
      </c>
      <c r="M1252" s="64">
        <v>1881.8</v>
      </c>
      <c r="N1252" s="63">
        <v>287</v>
      </c>
      <c r="O1252" s="63">
        <v>304</v>
      </c>
      <c r="P1252" s="29">
        <f>ROUND(Tabla15[[#This Row],[sbruto]]-Tabla15[[#This Row],[sneto]]-Tabla15[[#This Row],[ISR]]-Tabla15[[#This Row],[SFS]]-Tabla15[[#This Row],[AFP]],2)</f>
        <v>25</v>
      </c>
      <c r="Q1252" s="63">
        <v>7502.2</v>
      </c>
      <c r="R1252" s="53" t="str">
        <f>_xlfn.XLOOKUP(Tabla15[[#This Row],[cedula]],Tabla8[Numero Documento],Tabla8[Gen])</f>
        <v>F</v>
      </c>
      <c r="S1252" s="53" t="str">
        <f>_xlfn.XLOOKUP(Tabla15[[#This Row],[cedula]],Tabla8[Numero Documento],Tabla8[Lugar Designado Codigo])</f>
        <v>01.83</v>
      </c>
    </row>
    <row r="1253" spans="1:19" hidden="1">
      <c r="A1253" s="53" t="s">
        <v>4186</v>
      </c>
      <c r="B1253" s="53" t="s">
        <v>1841</v>
      </c>
      <c r="C1253" s="53" t="s">
        <v>3084</v>
      </c>
      <c r="D1253" s="53" t="str">
        <f>Tabla15[[#This Row],[cedula]]&amp;Tabla15[[#This Row],[prog]]&amp;LEFT(Tabla15[[#This Row],[tipo]],3)</f>
        <v>0010411248701SUP</v>
      </c>
      <c r="E1253" s="53" t="s">
        <v>1840</v>
      </c>
      <c r="F1253" s="53" t="s">
        <v>3522</v>
      </c>
      <c r="G1253" s="53" t="str">
        <f>_xlfn.XLOOKUP(Tabla15[[#This Row],[cedula]],Tabla8[Numero Documento],Tabla8[Lugar Designado])</f>
        <v>DEPARTAMENTO DE COMPRAS Y CONTRATACIONES</v>
      </c>
      <c r="H1253" s="53" t="s">
        <v>3521</v>
      </c>
      <c r="I1253" s="62" t="str">
        <f>_xlfn.XLOOKUP(Tabla15[[#This Row],[cedula]],TCARRERA[CEDULA],TCARRERA[CATEGORIA DEL SERVIDOR],"")</f>
        <v>CARRERA ADMINISTRATIVA</v>
      </c>
      <c r="J1253" s="53" t="str">
        <f>_xlfn.XLOOKUP(Tabla15[[#This Row],[cargo]],Tabla612[CARGO],Tabla612[CATEGORIA DEL SERVIDOR],"FIJO")</f>
        <v>FIJO</v>
      </c>
      <c r="K1253" s="53" t="str">
        <f>IF(ISTEXT(Tabla15[[#This Row],[CARRERA]]),Tabla15[[#This Row],[CARRERA]],Tabla15[[#This Row],[STATUS]])</f>
        <v>CARRERA ADMINISTRATIVA</v>
      </c>
      <c r="L1253" s="63">
        <v>35000</v>
      </c>
      <c r="M1253" s="64">
        <v>8232.8700000000008</v>
      </c>
      <c r="N1253" s="63">
        <v>1004.5</v>
      </c>
      <c r="O1253" s="63">
        <v>1064</v>
      </c>
      <c r="P1253" s="29">
        <f>ROUND(Tabla15[[#This Row],[sbruto]]-Tabla15[[#This Row],[sneto]]-Tabla15[[#This Row],[ISR]]-Tabla15[[#This Row],[SFS]]-Tabla15[[#This Row],[AFP]],2)</f>
        <v>25</v>
      </c>
      <c r="Q1253" s="63">
        <v>24673.63</v>
      </c>
      <c r="R1253" s="53" t="str">
        <f>_xlfn.XLOOKUP(Tabla15[[#This Row],[cedula]],Tabla8[Numero Documento],Tabla8[Gen])</f>
        <v>M</v>
      </c>
      <c r="S1253" s="53" t="str">
        <f>_xlfn.XLOOKUP(Tabla15[[#This Row],[cedula]],Tabla8[Numero Documento],Tabla8[Lugar Designado Codigo])</f>
        <v>01.83.00.00.11.03</v>
      </c>
    </row>
    <row r="1254" spans="1:19" hidden="1">
      <c r="A1254" s="53" t="s">
        <v>4186</v>
      </c>
      <c r="B1254" s="53" t="s">
        <v>3233</v>
      </c>
      <c r="C1254" s="53" t="s">
        <v>3084</v>
      </c>
      <c r="D1254" s="53" t="str">
        <f>Tabla15[[#This Row],[cedula]]&amp;Tabla15[[#This Row],[prog]]&amp;LEFT(Tabla15[[#This Row],[tipo]],3)</f>
        <v>0930052440301SUP</v>
      </c>
      <c r="E1254" s="53" t="s">
        <v>3216</v>
      </c>
      <c r="F1254" s="53" t="s">
        <v>3523</v>
      </c>
      <c r="G1254" s="53" t="str">
        <f>_xlfn.XLOOKUP(Tabla15[[#This Row],[cedula]],Tabla8[Numero Documento],Tabla8[Lugar Designado])</f>
        <v>DEPARTEMNTO DE EJECUCION PRESUPUESTARIA</v>
      </c>
      <c r="H1254" s="53" t="s">
        <v>3521</v>
      </c>
      <c r="I1254" s="62"/>
      <c r="J1254" s="53" t="str">
        <f>_xlfn.XLOOKUP(Tabla15[[#This Row],[cargo]],Tabla612[CARGO],Tabla612[CATEGORIA DEL SERVIDOR],"FIJO")</f>
        <v>FIJO</v>
      </c>
      <c r="K1254" s="53" t="str">
        <f>IF(ISTEXT(Tabla15[[#This Row],[CARRERA]]),Tabla15[[#This Row],[CARRERA]],Tabla15[[#This Row],[STATUS]])</f>
        <v>FIJO</v>
      </c>
      <c r="L1254" s="63">
        <v>30000</v>
      </c>
      <c r="M1254" s="63">
        <v>6736.99</v>
      </c>
      <c r="N1254" s="63">
        <v>861</v>
      </c>
      <c r="O1254" s="63">
        <v>912</v>
      </c>
      <c r="P1254" s="29">
        <f>ROUND(Tabla15[[#This Row],[sbruto]]-Tabla15[[#This Row],[sneto]]-Tabla15[[#This Row],[ISR]]-Tabla15[[#This Row],[SFS]]-Tabla15[[#This Row],[AFP]],2)</f>
        <v>25</v>
      </c>
      <c r="Q1254" s="63">
        <v>21465.01</v>
      </c>
      <c r="R1254" s="53" t="str">
        <f>_xlfn.XLOOKUP(Tabla15[[#This Row],[cedula]],Tabla8[Numero Documento],Tabla8[Gen])</f>
        <v>F</v>
      </c>
      <c r="S1254" s="53" t="str">
        <f>_xlfn.XLOOKUP(Tabla15[[#This Row],[cedula]],Tabla8[Numero Documento],Tabla8[Lugar Designado Codigo])</f>
        <v>01.83.00.00.12.02</v>
      </c>
    </row>
    <row r="1255" spans="1:19" hidden="1">
      <c r="A1255" s="53" t="s">
        <v>4186</v>
      </c>
      <c r="B1255" s="53" t="s">
        <v>1423</v>
      </c>
      <c r="C1255" s="53" t="s">
        <v>3084</v>
      </c>
      <c r="D1255" s="53" t="str">
        <f>Tabla15[[#This Row],[cedula]]&amp;Tabla15[[#This Row],[prog]]&amp;LEFT(Tabla15[[#This Row],[tipo]],3)</f>
        <v>2230068705401SUP</v>
      </c>
      <c r="E1255" s="53" t="s">
        <v>419</v>
      </c>
      <c r="F1255" s="53" t="s">
        <v>346</v>
      </c>
      <c r="G1255" s="53" t="str">
        <f>_xlfn.XLOOKUP(Tabla15[[#This Row],[cedula]],Tabla8[Numero Documento],Tabla8[Lugar Designado])</f>
        <v>DIRECCION DE PLANIFICACION Y DESARROLLO</v>
      </c>
      <c r="H1255" s="53" t="s">
        <v>3521</v>
      </c>
      <c r="I1255" s="62" t="str">
        <f>_xlfn.XLOOKUP(Tabla15[[#This Row],[cedula]],TCARRERA[CEDULA],TCARRERA[CATEGORIA DEL SERVIDOR],"")</f>
        <v>CARRERA ADMINISTRATIVA</v>
      </c>
      <c r="J1255" s="53" t="str">
        <f>_xlfn.XLOOKUP(Tabla15[[#This Row],[cargo]],Tabla612[CARGO],Tabla612[CATEGORIA DEL SERVIDOR],"FIJO")</f>
        <v>FIJO</v>
      </c>
      <c r="K1255" s="53" t="str">
        <f>IF(ISTEXT(Tabla15[[#This Row],[CARRERA]]),Tabla15[[#This Row],[CARRERA]],Tabla15[[#This Row],[STATUS]])</f>
        <v>CARRERA ADMINISTRATIVA</v>
      </c>
      <c r="L1255" s="63">
        <v>22000</v>
      </c>
      <c r="M1255" s="63">
        <v>1400.26</v>
      </c>
      <c r="N1255" s="63">
        <v>631.4</v>
      </c>
      <c r="O1255" s="63">
        <v>668.8</v>
      </c>
      <c r="P1255" s="29">
        <f>ROUND(Tabla15[[#This Row],[sbruto]]-Tabla15[[#This Row],[sneto]]-Tabla15[[#This Row],[ISR]]-Tabla15[[#This Row],[SFS]]-Tabla15[[#This Row],[AFP]],2)</f>
        <v>25</v>
      </c>
      <c r="Q1255" s="63">
        <v>19274.54</v>
      </c>
      <c r="R1255" s="53" t="str">
        <f>_xlfn.XLOOKUP(Tabla15[[#This Row],[cedula]],Tabla8[Numero Documento],Tabla8[Gen])</f>
        <v>F</v>
      </c>
      <c r="S1255" s="53" t="str">
        <f>_xlfn.XLOOKUP(Tabla15[[#This Row],[cedula]],Tabla8[Numero Documento],Tabla8[Lugar Designado Codigo])</f>
        <v>01.83.00.10</v>
      </c>
    </row>
    <row r="1256" spans="1:19" hidden="1">
      <c r="A1256" s="53" t="s">
        <v>4186</v>
      </c>
      <c r="B1256" s="53" t="s">
        <v>1319</v>
      </c>
      <c r="C1256" s="53" t="s">
        <v>3084</v>
      </c>
      <c r="D1256" s="53" t="str">
        <f>Tabla15[[#This Row],[cedula]]&amp;Tabla15[[#This Row],[prog]]&amp;LEFT(Tabla15[[#This Row],[tipo]],3)</f>
        <v>0011602482901SUP</v>
      </c>
      <c r="E1256" s="53" t="s">
        <v>152</v>
      </c>
      <c r="F1256" s="53" t="s">
        <v>10</v>
      </c>
      <c r="G1256" s="53" t="str">
        <f>_xlfn.XLOOKUP(Tabla15[[#This Row],[cedula]],Tabla8[Numero Documento],Tabla8[Lugar Designado])</f>
        <v>DIRECCION DE RECURSOS HUMANOS</v>
      </c>
      <c r="H1256" s="53" t="s">
        <v>3521</v>
      </c>
      <c r="I1256" s="62" t="str">
        <f>_xlfn.XLOOKUP(Tabla15[[#This Row],[cedula]],TCARRERA[CEDULA],TCARRERA[CATEGORIA DEL SERVIDOR],"")</f>
        <v>CARRERA ADMINISTRATIVA</v>
      </c>
      <c r="J1256" s="53" t="str">
        <f>_xlfn.XLOOKUP(Tabla15[[#This Row],[cargo]],Tabla612[CARGO],Tabla612[CATEGORIA DEL SERVIDOR],"FIJO")</f>
        <v>ESTATUTO SIMPLIFICADO</v>
      </c>
      <c r="K1256" s="53" t="str">
        <f>IF(ISTEXT(Tabla15[[#This Row],[CARRERA]]),Tabla15[[#This Row],[CARRERA]],Tabla15[[#This Row],[STATUS]])</f>
        <v>CARRERA ADMINISTRATIVA</v>
      </c>
      <c r="L1256" s="63">
        <v>25000</v>
      </c>
      <c r="M1256" s="63">
        <v>3486.65</v>
      </c>
      <c r="N1256" s="63">
        <v>717.5</v>
      </c>
      <c r="O1256" s="63">
        <v>760</v>
      </c>
      <c r="P1256" s="29">
        <f>ROUND(Tabla15[[#This Row],[sbruto]]-Tabla15[[#This Row],[sneto]]-Tabla15[[#This Row],[ISR]]-Tabla15[[#This Row],[SFS]]-Tabla15[[#This Row],[AFP]],2)</f>
        <v>25</v>
      </c>
      <c r="Q1256" s="63">
        <v>20010.849999999999</v>
      </c>
      <c r="R1256" s="53" t="str">
        <f>_xlfn.XLOOKUP(Tabla15[[#This Row],[cedula]],Tabla8[Numero Documento],Tabla8[Gen])</f>
        <v>F</v>
      </c>
      <c r="S1256" s="53" t="str">
        <f>_xlfn.XLOOKUP(Tabla15[[#This Row],[cedula]],Tabla8[Numero Documento],Tabla8[Lugar Designado Codigo])</f>
        <v>01.83.00.14</v>
      </c>
    </row>
    <row r="1257" spans="1:19" hidden="1">
      <c r="A1257" s="53" t="s">
        <v>4186</v>
      </c>
      <c r="B1257" s="53" t="s">
        <v>1552</v>
      </c>
      <c r="C1257" s="53" t="s">
        <v>3084</v>
      </c>
      <c r="D1257" s="53" t="str">
        <f>Tabla15[[#This Row],[cedula]]&amp;Tabla15[[#This Row],[prog]]&amp;LEFT(Tabla15[[#This Row],[tipo]],3)</f>
        <v>0010242810901SUP</v>
      </c>
      <c r="E1257" s="53" t="s">
        <v>886</v>
      </c>
      <c r="F1257" s="53" t="s">
        <v>10</v>
      </c>
      <c r="G1257" s="53" t="str">
        <f>_xlfn.XLOOKUP(Tabla15[[#This Row],[cedula]],Tabla8[Numero Documento],Tabla8[Lugar Designado])</f>
        <v>TEATRO NACIONAL</v>
      </c>
      <c r="H1257" s="53" t="s">
        <v>3521</v>
      </c>
      <c r="I1257" s="62" t="str">
        <f>_xlfn.XLOOKUP(Tabla15[[#This Row],[cedula]],TCARRERA[CEDULA],TCARRERA[CATEGORIA DEL SERVIDOR],"")</f>
        <v>CARRERA ADMINISTRATIVA</v>
      </c>
      <c r="J1257" s="53" t="str">
        <f>_xlfn.XLOOKUP(Tabla15[[#This Row],[cargo]],Tabla612[CARGO],Tabla612[CATEGORIA DEL SERVIDOR],"FIJO")</f>
        <v>ESTATUTO SIMPLIFICADO</v>
      </c>
      <c r="K1257" s="53" t="str">
        <f>IF(ISTEXT(Tabla15[[#This Row],[CARRERA]]),Tabla15[[#This Row],[CARRERA]],Tabla15[[#This Row],[STATUS]])</f>
        <v>CARRERA ADMINISTRATIVA</v>
      </c>
      <c r="L1257" s="63">
        <v>35000</v>
      </c>
      <c r="M1257" s="64">
        <v>5368.45</v>
      </c>
      <c r="N1257" s="63">
        <v>1004.5</v>
      </c>
      <c r="O1257" s="63">
        <v>1064</v>
      </c>
      <c r="P1257" s="29">
        <f>ROUND(Tabla15[[#This Row],[sbruto]]-Tabla15[[#This Row],[sneto]]-Tabla15[[#This Row],[ISR]]-Tabla15[[#This Row],[SFS]]-Tabla15[[#This Row],[AFP]],2)</f>
        <v>25</v>
      </c>
      <c r="Q1257" s="63">
        <v>27538.05</v>
      </c>
      <c r="R1257" s="53" t="str">
        <f>_xlfn.XLOOKUP(Tabla15[[#This Row],[cedula]],Tabla8[Numero Documento],Tabla8[Gen])</f>
        <v>F</v>
      </c>
      <c r="S1257" s="53" t="str">
        <f>_xlfn.XLOOKUP(Tabla15[[#This Row],[cedula]],Tabla8[Numero Documento],Tabla8[Lugar Designado Codigo])</f>
        <v>01.83.02.00.01</v>
      </c>
    </row>
    <row r="1258" spans="1:19" hidden="1">
      <c r="A1258" s="53" t="s">
        <v>4186</v>
      </c>
      <c r="B1258" s="53" t="s">
        <v>1545</v>
      </c>
      <c r="C1258" s="53" t="s">
        <v>3084</v>
      </c>
      <c r="D1258" s="53" t="str">
        <f>Tabla15[[#This Row],[cedula]]&amp;Tabla15[[#This Row],[prog]]&amp;LEFT(Tabla15[[#This Row],[tipo]],3)</f>
        <v>0011157421601SUP</v>
      </c>
      <c r="E1258" s="53" t="s">
        <v>880</v>
      </c>
      <c r="F1258" s="53" t="s">
        <v>881</v>
      </c>
      <c r="G1258" s="53" t="str">
        <f>_xlfn.XLOOKUP(Tabla15[[#This Row],[cedula]],Tabla8[Numero Documento],Tabla8[Lugar Designado])</f>
        <v>TEATRO NACIONAL</v>
      </c>
      <c r="H1258" s="53" t="s">
        <v>3521</v>
      </c>
      <c r="I1258" s="62" t="str">
        <f>_xlfn.XLOOKUP(Tabla15[[#This Row],[cedula]],TCARRERA[CEDULA],TCARRERA[CATEGORIA DEL SERVIDOR],"")</f>
        <v>CARRERA ADMINISTRATIVA</v>
      </c>
      <c r="J1258" s="53" t="str">
        <f>_xlfn.XLOOKUP(Tabla15[[#This Row],[cargo]],Tabla612[CARGO],Tabla612[CATEGORIA DEL SERVIDOR],"FIJO")</f>
        <v>FIJO</v>
      </c>
      <c r="K1258" s="53" t="str">
        <f>IF(ISTEXT(Tabla15[[#This Row],[CARRERA]]),Tabla15[[#This Row],[CARRERA]],Tabla15[[#This Row],[STATUS]])</f>
        <v>CARRERA ADMINISTRATIVA</v>
      </c>
      <c r="L1258" s="63">
        <v>20000</v>
      </c>
      <c r="M1258" s="63">
        <v>2065.6999999999998</v>
      </c>
      <c r="N1258" s="63">
        <v>574</v>
      </c>
      <c r="O1258" s="63">
        <v>608</v>
      </c>
      <c r="P1258" s="29">
        <f>ROUND(Tabla15[[#This Row],[sbruto]]-Tabla15[[#This Row],[sneto]]-Tabla15[[#This Row],[ISR]]-Tabla15[[#This Row],[SFS]]-Tabla15[[#This Row],[AFP]],2)</f>
        <v>25</v>
      </c>
      <c r="Q1258" s="63">
        <v>16727.3</v>
      </c>
      <c r="R1258" s="53" t="str">
        <f>_xlfn.XLOOKUP(Tabla15[[#This Row],[cedula]],Tabla8[Numero Documento],Tabla8[Gen])</f>
        <v>F</v>
      </c>
      <c r="S1258" s="53" t="str">
        <f>_xlfn.XLOOKUP(Tabla15[[#This Row],[cedula]],Tabla8[Numero Documento],Tabla8[Lugar Designado Codigo])</f>
        <v>01.83.02.00.01</v>
      </c>
    </row>
    <row r="1259" spans="1:19" hidden="1">
      <c r="A1259" s="53" t="s">
        <v>3048</v>
      </c>
      <c r="B1259" s="53" t="s">
        <v>2800</v>
      </c>
      <c r="C1259" s="53" t="s">
        <v>3084</v>
      </c>
      <c r="D1259" s="53" t="str">
        <f>Tabla15[[#This Row],[cedula]]&amp;Tabla15[[#This Row],[prog]]&amp;LEFT(Tabla15[[#This Row],[tipo]],3)</f>
        <v>0011313905901TEM</v>
      </c>
      <c r="E1259" s="53" t="s">
        <v>1652</v>
      </c>
      <c r="F1259" s="53" t="s">
        <v>59</v>
      </c>
      <c r="G1259" s="53" t="str">
        <f>_xlfn.XLOOKUP(Tabla15[[#This Row],[cedula]],Tabla8[Numero Documento],Tabla8[Lugar Designado])</f>
        <v>MINISTERIO DE CULTURA</v>
      </c>
      <c r="H1259" s="53" t="s">
        <v>3385</v>
      </c>
      <c r="I1259" s="62"/>
      <c r="J1259" s="53" t="str">
        <f>_xlfn.XLOOKUP(Tabla15[[#This Row],[cargo]],Tabla612[CARGO],Tabla612[CATEGORIA DEL SERVIDOR],"FIJO")</f>
        <v>FIJO</v>
      </c>
      <c r="K1259" s="53" t="str">
        <f>IF(ISTEXT(Tabla15[[#This Row],[CARRERA]]),Tabla15[[#This Row],[CARRERA]],Tabla15[[#This Row],[STATUS]])</f>
        <v>FIJO</v>
      </c>
      <c r="L1259" s="63">
        <v>180000</v>
      </c>
      <c r="M1259" s="63">
        <v>31055.42</v>
      </c>
      <c r="N1259" s="63">
        <v>4943.8</v>
      </c>
      <c r="O1259" s="63">
        <v>5166</v>
      </c>
      <c r="P1259" s="29">
        <f>ROUND(Tabla15[[#This Row],[sbruto]]-Tabla15[[#This Row],[sneto]]-Tabla15[[#This Row],[ISR]]-Tabla15[[#This Row],[SFS]]-Tabla15[[#This Row],[AFP]],2)</f>
        <v>5025</v>
      </c>
      <c r="Q1259" s="63">
        <v>133809.78</v>
      </c>
      <c r="R1259" s="53" t="str">
        <f>_xlfn.XLOOKUP(Tabla15[[#This Row],[cedula]],Tabla8[Numero Documento],Tabla8[Gen])</f>
        <v>F</v>
      </c>
      <c r="S1259" s="53" t="str">
        <f>_xlfn.XLOOKUP(Tabla15[[#This Row],[cedula]],Tabla8[Numero Documento],Tabla8[Lugar Designado Codigo])</f>
        <v>01.83</v>
      </c>
    </row>
    <row r="1260" spans="1:19" hidden="1">
      <c r="A1260" s="53" t="s">
        <v>3048</v>
      </c>
      <c r="B1260" s="53" t="s">
        <v>2756</v>
      </c>
      <c r="C1260" s="53" t="s">
        <v>3084</v>
      </c>
      <c r="D1260" s="53" t="str">
        <f>Tabla15[[#This Row],[cedula]]&amp;Tabla15[[#This Row],[prog]]&amp;LEFT(Tabla15[[#This Row],[tipo]],3)</f>
        <v>0011321675801TEM</v>
      </c>
      <c r="E1260" s="53" t="s">
        <v>1862</v>
      </c>
      <c r="F1260" s="53" t="s">
        <v>59</v>
      </c>
      <c r="G1260" s="53" t="str">
        <f>_xlfn.XLOOKUP(Tabla15[[#This Row],[cedula]],Tabla8[Numero Documento],Tabla8[Lugar Designado])</f>
        <v>MINISTERIO DE CULTURA</v>
      </c>
      <c r="H1260" s="53" t="s">
        <v>3385</v>
      </c>
      <c r="I1260" s="62"/>
      <c r="J1260" s="53" t="str">
        <f>_xlfn.XLOOKUP(Tabla15[[#This Row],[cargo]],Tabla612[CARGO],Tabla612[CATEGORIA DEL SERVIDOR],"FIJO")</f>
        <v>FIJO</v>
      </c>
      <c r="K1260" s="53" t="str">
        <f>IF(ISTEXT(Tabla15[[#This Row],[CARRERA]]),Tabla15[[#This Row],[CARRERA]],Tabla15[[#This Row],[STATUS]])</f>
        <v>FIJO</v>
      </c>
      <c r="L1260" s="63">
        <v>175000</v>
      </c>
      <c r="M1260" s="63">
        <v>29841.29</v>
      </c>
      <c r="N1260" s="63">
        <v>4943.8</v>
      </c>
      <c r="O1260" s="63">
        <v>5022.5</v>
      </c>
      <c r="P1260" s="29">
        <f>ROUND(Tabla15[[#This Row],[sbruto]]-Tabla15[[#This Row],[sneto]]-Tabla15[[#This Row],[ISR]]-Tabla15[[#This Row],[SFS]]-Tabla15[[#This Row],[AFP]],2)</f>
        <v>25</v>
      </c>
      <c r="Q1260" s="63">
        <v>135167.41</v>
      </c>
      <c r="R1260" s="53" t="str">
        <f>_xlfn.XLOOKUP(Tabla15[[#This Row],[cedula]],Tabla8[Numero Documento],Tabla8[Gen])</f>
        <v>M</v>
      </c>
      <c r="S1260" s="53" t="str">
        <f>_xlfn.XLOOKUP(Tabla15[[#This Row],[cedula]],Tabla8[Numero Documento],Tabla8[Lugar Designado Codigo])</f>
        <v>01.83</v>
      </c>
    </row>
    <row r="1261" spans="1:19" hidden="1">
      <c r="A1261" s="53" t="s">
        <v>3048</v>
      </c>
      <c r="B1261" s="53" t="s">
        <v>3227</v>
      </c>
      <c r="C1261" s="53" t="s">
        <v>3084</v>
      </c>
      <c r="D1261" s="53" t="str">
        <f>Tabla15[[#This Row],[cedula]]&amp;Tabla15[[#This Row],[prog]]&amp;LEFT(Tabla15[[#This Row],[tipo]],3)</f>
        <v>0010977412501TEM</v>
      </c>
      <c r="E1261" s="53" t="s">
        <v>3209</v>
      </c>
      <c r="F1261" s="53" t="s">
        <v>59</v>
      </c>
      <c r="G1261" s="53" t="str">
        <f>_xlfn.XLOOKUP(Tabla15[[#This Row],[cedula]],Tabla8[Numero Documento],Tabla8[Lugar Designado])</f>
        <v>MINISTERIO DE CULTURA</v>
      </c>
      <c r="H1261" s="53" t="s">
        <v>3385</v>
      </c>
      <c r="I1261" s="62"/>
      <c r="J1261" s="53" t="str">
        <f>_xlfn.XLOOKUP(Tabla15[[#This Row],[cargo]],Tabla612[CARGO],Tabla612[CATEGORIA DEL SERVIDOR],"FIJO")</f>
        <v>FIJO</v>
      </c>
      <c r="K1261" s="53" t="str">
        <f>IF(ISTEXT(Tabla15[[#This Row],[CARRERA]]),Tabla15[[#This Row],[CARRERA]],Tabla15[[#This Row],[STATUS]])</f>
        <v>FIJO</v>
      </c>
      <c r="L1261" s="63">
        <v>175000</v>
      </c>
      <c r="M1261" s="63">
        <v>29841.29</v>
      </c>
      <c r="N1261" s="63">
        <v>4943.8</v>
      </c>
      <c r="O1261" s="63">
        <v>5022.5</v>
      </c>
      <c r="P1261" s="29">
        <f>ROUND(Tabla15[[#This Row],[sbruto]]-Tabla15[[#This Row],[sneto]]-Tabla15[[#This Row],[ISR]]-Tabla15[[#This Row],[SFS]]-Tabla15[[#This Row],[AFP]],2)</f>
        <v>25</v>
      </c>
      <c r="Q1261" s="63">
        <v>135167.41</v>
      </c>
      <c r="R1261" s="53" t="str">
        <f>_xlfn.XLOOKUP(Tabla15[[#This Row],[cedula]],Tabla8[Numero Documento],Tabla8[Gen])</f>
        <v>F</v>
      </c>
      <c r="S1261" s="53" t="str">
        <f>_xlfn.XLOOKUP(Tabla15[[#This Row],[cedula]],Tabla8[Numero Documento],Tabla8[Lugar Designado Codigo])</f>
        <v>01.83</v>
      </c>
    </row>
    <row r="1262" spans="1:19" hidden="1">
      <c r="A1262" s="53" t="s">
        <v>3048</v>
      </c>
      <c r="B1262" s="53" t="s">
        <v>2851</v>
      </c>
      <c r="C1262" s="53" t="s">
        <v>3084</v>
      </c>
      <c r="D1262" s="53" t="str">
        <f>Tabla15[[#This Row],[cedula]]&amp;Tabla15[[#This Row],[prog]]&amp;LEFT(Tabla15[[#This Row],[tipo]],3)</f>
        <v>0370094229901TEM</v>
      </c>
      <c r="E1262" s="53" t="s">
        <v>1785</v>
      </c>
      <c r="F1262" s="53" t="s">
        <v>59</v>
      </c>
      <c r="G1262" s="53" t="str">
        <f>_xlfn.XLOOKUP(Tabla15[[#This Row],[cedula]],Tabla8[Numero Documento],Tabla8[Lugar Designado])</f>
        <v>MINISTERIO DE CULTURA</v>
      </c>
      <c r="H1262" s="53" t="s">
        <v>3385</v>
      </c>
      <c r="I1262" s="62"/>
      <c r="J1262" s="53" t="str">
        <f>_xlfn.XLOOKUP(Tabla15[[#This Row],[cargo]],Tabla612[CARGO],Tabla612[CATEGORIA DEL SERVIDOR],"FIJO")</f>
        <v>FIJO</v>
      </c>
      <c r="K1262" s="53" t="str">
        <f>IF(ISTEXT(Tabla15[[#This Row],[CARRERA]]),Tabla15[[#This Row],[CARRERA]],Tabla15[[#This Row],[STATUS]])</f>
        <v>FIJO</v>
      </c>
      <c r="L1262" s="63">
        <v>175000</v>
      </c>
      <c r="M1262" s="63">
        <v>29841.29</v>
      </c>
      <c r="N1262" s="63">
        <v>4943.8</v>
      </c>
      <c r="O1262" s="63">
        <v>5022.5</v>
      </c>
      <c r="P1262" s="29">
        <f>ROUND(Tabla15[[#This Row],[sbruto]]-Tabla15[[#This Row],[sneto]]-Tabla15[[#This Row],[ISR]]-Tabla15[[#This Row],[SFS]]-Tabla15[[#This Row],[AFP]],2)</f>
        <v>1225</v>
      </c>
      <c r="Q1262" s="63">
        <v>133967.41</v>
      </c>
      <c r="R1262" s="53" t="str">
        <f>_xlfn.XLOOKUP(Tabla15[[#This Row],[cedula]],Tabla8[Numero Documento],Tabla8[Gen])</f>
        <v>F</v>
      </c>
      <c r="S1262" s="53" t="str">
        <f>_xlfn.XLOOKUP(Tabla15[[#This Row],[cedula]],Tabla8[Numero Documento],Tabla8[Lugar Designado Codigo])</f>
        <v>01.83</v>
      </c>
    </row>
    <row r="1263" spans="1:19" hidden="1">
      <c r="A1263" s="53" t="s">
        <v>3048</v>
      </c>
      <c r="B1263" s="53" t="s">
        <v>2870</v>
      </c>
      <c r="C1263" s="53" t="s">
        <v>3084</v>
      </c>
      <c r="D1263" s="53" t="str">
        <f>Tabla15[[#This Row],[cedula]]&amp;Tabla15[[#This Row],[prog]]&amp;LEFT(Tabla15[[#This Row],[tipo]],3)</f>
        <v>0710047753301TEM</v>
      </c>
      <c r="E1263" s="53" t="s">
        <v>1908</v>
      </c>
      <c r="F1263" s="53" t="s">
        <v>59</v>
      </c>
      <c r="G1263" s="53" t="str">
        <f>_xlfn.XLOOKUP(Tabla15[[#This Row],[cedula]],Tabla8[Numero Documento],Tabla8[Lugar Designado])</f>
        <v>MINISTERIO DE CULTURA</v>
      </c>
      <c r="H1263" s="53" t="s">
        <v>3385</v>
      </c>
      <c r="I1263" s="62"/>
      <c r="J1263" s="53" t="str">
        <f>_xlfn.XLOOKUP(Tabla15[[#This Row],[cargo]],Tabla612[CARGO],Tabla612[CATEGORIA DEL SERVIDOR],"FIJO")</f>
        <v>FIJO</v>
      </c>
      <c r="K1263" s="53" t="str">
        <f>IF(ISTEXT(Tabla15[[#This Row],[CARRERA]]),Tabla15[[#This Row],[CARRERA]],Tabla15[[#This Row],[STATUS]])</f>
        <v>FIJO</v>
      </c>
      <c r="L1263" s="63">
        <v>175000</v>
      </c>
      <c r="M1263" s="64">
        <v>29841.29</v>
      </c>
      <c r="N1263" s="63">
        <v>4943.8</v>
      </c>
      <c r="O1263" s="63">
        <v>5022.5</v>
      </c>
      <c r="P1263" s="29">
        <f>ROUND(Tabla15[[#This Row],[sbruto]]-Tabla15[[#This Row],[sneto]]-Tabla15[[#This Row],[ISR]]-Tabla15[[#This Row],[SFS]]-Tabla15[[#This Row],[AFP]],2)</f>
        <v>25</v>
      </c>
      <c r="Q1263" s="63">
        <v>135167.41</v>
      </c>
      <c r="R1263" s="53" t="str">
        <f>_xlfn.XLOOKUP(Tabla15[[#This Row],[cedula]],Tabla8[Numero Documento],Tabla8[Gen])</f>
        <v>F</v>
      </c>
      <c r="S1263" s="53" t="str">
        <f>_xlfn.XLOOKUP(Tabla15[[#This Row],[cedula]],Tabla8[Numero Documento],Tabla8[Lugar Designado Codigo])</f>
        <v>01.83</v>
      </c>
    </row>
    <row r="1264" spans="1:19" hidden="1">
      <c r="A1264" s="53" t="s">
        <v>3048</v>
      </c>
      <c r="B1264" s="53" t="s">
        <v>3053</v>
      </c>
      <c r="C1264" s="53" t="s">
        <v>3084</v>
      </c>
      <c r="D1264" s="53" t="str">
        <f>Tabla15[[#This Row],[cedula]]&amp;Tabla15[[#This Row],[prog]]&amp;LEFT(Tabla15[[#This Row],[tipo]],3)</f>
        <v>0011783781501TEM</v>
      </c>
      <c r="E1264" s="53" t="s">
        <v>3066</v>
      </c>
      <c r="F1264" s="53" t="s">
        <v>59</v>
      </c>
      <c r="G1264" s="53" t="str">
        <f>_xlfn.XLOOKUP(Tabla15[[#This Row],[cedula]],Tabla8[Numero Documento],Tabla8[Lugar Designado])</f>
        <v>MINISTERIO DE CULTURA</v>
      </c>
      <c r="H1264" s="53" t="s">
        <v>3385</v>
      </c>
      <c r="I1264" s="62"/>
      <c r="J1264" s="53" t="str">
        <f>_xlfn.XLOOKUP(Tabla15[[#This Row],[cargo]],Tabla612[CARGO],Tabla612[CATEGORIA DEL SERVIDOR],"FIJO")</f>
        <v>FIJO</v>
      </c>
      <c r="K1264" s="53" t="str">
        <f>IF(ISTEXT(Tabla15[[#This Row],[CARRERA]]),Tabla15[[#This Row],[CARRERA]],Tabla15[[#This Row],[STATUS]])</f>
        <v>FIJO</v>
      </c>
      <c r="L1264" s="63">
        <v>165000</v>
      </c>
      <c r="M1264" s="63">
        <v>26656.82</v>
      </c>
      <c r="N1264" s="63">
        <v>4943.8</v>
      </c>
      <c r="O1264" s="63">
        <v>4735.5</v>
      </c>
      <c r="P1264" s="29">
        <f>ROUND(Tabla15[[#This Row],[sbruto]]-Tabla15[[#This Row],[sneto]]-Tabla15[[#This Row],[ISR]]-Tabla15[[#This Row],[SFS]]-Tabla15[[#This Row],[AFP]],2)</f>
        <v>3049.9</v>
      </c>
      <c r="Q1264" s="63">
        <v>125613.98</v>
      </c>
      <c r="R1264" s="53" t="str">
        <f>_xlfn.XLOOKUP(Tabla15[[#This Row],[cedula]],Tabla8[Numero Documento],Tabla8[Gen])</f>
        <v>F</v>
      </c>
      <c r="S1264" s="53" t="str">
        <f>_xlfn.XLOOKUP(Tabla15[[#This Row],[cedula]],Tabla8[Numero Documento],Tabla8[Lugar Designado Codigo])</f>
        <v>01.83</v>
      </c>
    </row>
    <row r="1265" spans="1:19" hidden="1">
      <c r="A1265" s="53" t="s">
        <v>3048</v>
      </c>
      <c r="B1265" s="53" t="s">
        <v>2824</v>
      </c>
      <c r="C1265" s="53" t="s">
        <v>3084</v>
      </c>
      <c r="D1265" s="53" t="str">
        <f>Tabla15[[#This Row],[cedula]]&amp;Tabla15[[#This Row],[prog]]&amp;LEFT(Tabla15[[#This Row],[tipo]],3)</f>
        <v>0010119879401TEM</v>
      </c>
      <c r="E1265" s="53" t="s">
        <v>2823</v>
      </c>
      <c r="F1265" s="53" t="s">
        <v>59</v>
      </c>
      <c r="G1265" s="53" t="str">
        <f>_xlfn.XLOOKUP(Tabla15[[#This Row],[cedula]],Tabla8[Numero Documento],Tabla8[Lugar Designado])</f>
        <v>MINISTERIO DE CULTURA</v>
      </c>
      <c r="H1265" s="53" t="s">
        <v>3385</v>
      </c>
      <c r="I1265" s="62"/>
      <c r="J1265" s="53" t="str">
        <f>_xlfn.XLOOKUP(Tabla15[[#This Row],[cargo]],Tabla612[CARGO],Tabla612[CATEGORIA DEL SERVIDOR],"FIJO")</f>
        <v>FIJO</v>
      </c>
      <c r="K1265" s="53" t="str">
        <f>IF(ISTEXT(Tabla15[[#This Row],[CARRERA]]),Tabla15[[#This Row],[CARRERA]],Tabla15[[#This Row],[STATUS]])</f>
        <v>FIJO</v>
      </c>
      <c r="L1265" s="63">
        <v>160000</v>
      </c>
      <c r="M1265" s="63">
        <v>26218.87</v>
      </c>
      <c r="N1265" s="63">
        <v>4864</v>
      </c>
      <c r="O1265" s="63">
        <v>4592</v>
      </c>
      <c r="P1265" s="29">
        <f>ROUND(Tabla15[[#This Row],[sbruto]]-Tabla15[[#This Row],[sneto]]-Tabla15[[#This Row],[ISR]]-Tabla15[[#This Row],[SFS]]-Tabla15[[#This Row],[AFP]],2)</f>
        <v>25</v>
      </c>
      <c r="Q1265" s="63">
        <v>124300.13</v>
      </c>
      <c r="R1265" s="53" t="str">
        <f>_xlfn.XLOOKUP(Tabla15[[#This Row],[cedula]],Tabla8[Numero Documento],Tabla8[Gen])</f>
        <v>F</v>
      </c>
      <c r="S1265" s="53" t="str">
        <f>_xlfn.XLOOKUP(Tabla15[[#This Row],[cedula]],Tabla8[Numero Documento],Tabla8[Lugar Designado Codigo])</f>
        <v>01.83</v>
      </c>
    </row>
    <row r="1266" spans="1:19" hidden="1">
      <c r="A1266" s="53" t="s">
        <v>3048</v>
      </c>
      <c r="B1266" s="53" t="s">
        <v>3293</v>
      </c>
      <c r="C1266" s="53" t="s">
        <v>3084</v>
      </c>
      <c r="D1266" s="53" t="str">
        <f>Tabla15[[#This Row],[cedula]]&amp;Tabla15[[#This Row],[prog]]&amp;LEFT(Tabla15[[#This Row],[tipo]],3)</f>
        <v>0010062064001TEM</v>
      </c>
      <c r="E1266" s="53" t="s">
        <v>3358</v>
      </c>
      <c r="F1266" s="53" t="s">
        <v>59</v>
      </c>
      <c r="G1266" s="53" t="str">
        <f>_xlfn.XLOOKUP(Tabla15[[#This Row],[cedula]],Tabla8[Numero Documento],Tabla8[Lugar Designado])</f>
        <v>MINISTERIO DE CULTURA</v>
      </c>
      <c r="H1266" s="53" t="s">
        <v>3385</v>
      </c>
      <c r="I1266" s="62"/>
      <c r="J1266" s="53" t="str">
        <f>_xlfn.XLOOKUP(Tabla15[[#This Row],[cargo]],Tabla612[CARGO],Tabla612[CATEGORIA DEL SERVIDOR],"FIJO")</f>
        <v>FIJO</v>
      </c>
      <c r="K1266" s="53" t="str">
        <f>IF(ISTEXT(Tabla15[[#This Row],[CARRERA]]),Tabla15[[#This Row],[CARRERA]],Tabla15[[#This Row],[STATUS]])</f>
        <v>FIJO</v>
      </c>
      <c r="L1266" s="63">
        <v>150000</v>
      </c>
      <c r="M1266" s="64">
        <v>23866.62</v>
      </c>
      <c r="N1266" s="63">
        <v>4560</v>
      </c>
      <c r="O1266" s="63">
        <v>4305</v>
      </c>
      <c r="P1266" s="29">
        <f>ROUND(Tabla15[[#This Row],[sbruto]]-Tabla15[[#This Row],[sneto]]-Tabla15[[#This Row],[ISR]]-Tabla15[[#This Row],[SFS]]-Tabla15[[#This Row],[AFP]],2)</f>
        <v>1125</v>
      </c>
      <c r="Q1266" s="63">
        <v>116143.38</v>
      </c>
      <c r="R1266" s="53" t="str">
        <f>_xlfn.XLOOKUP(Tabla15[[#This Row],[cedula]],Tabla8[Numero Documento],Tabla8[Gen])</f>
        <v>F</v>
      </c>
      <c r="S1266" s="53" t="str">
        <f>_xlfn.XLOOKUP(Tabla15[[#This Row],[cedula]],Tabla8[Numero Documento],Tabla8[Lugar Designado Codigo])</f>
        <v>01.83</v>
      </c>
    </row>
    <row r="1267" spans="1:19" hidden="1">
      <c r="A1267" s="53" t="s">
        <v>3048</v>
      </c>
      <c r="B1267" s="53" t="s">
        <v>3561</v>
      </c>
      <c r="C1267" s="53" t="s">
        <v>3084</v>
      </c>
      <c r="D1267" s="53" t="str">
        <f>Tabla15[[#This Row],[cedula]]&amp;Tabla15[[#This Row],[prog]]&amp;LEFT(Tabla15[[#This Row],[tipo]],3)</f>
        <v>0010066360801TEM</v>
      </c>
      <c r="E1267" s="53" t="s">
        <v>3560</v>
      </c>
      <c r="F1267" s="53" t="s">
        <v>59</v>
      </c>
      <c r="G1267" s="53" t="str">
        <f>_xlfn.XLOOKUP(Tabla15[[#This Row],[cedula]],Tabla8[Numero Documento],Tabla8[Lugar Designado])</f>
        <v>MINISTERIO DE CULTURA</v>
      </c>
      <c r="H1267" s="53" t="s">
        <v>3385</v>
      </c>
      <c r="I1267" s="62"/>
      <c r="J1267" s="53" t="str">
        <f>_xlfn.XLOOKUP(Tabla15[[#This Row],[cargo]],Tabla612[CARGO],Tabla612[CATEGORIA DEL SERVIDOR],"FIJO")</f>
        <v>FIJO</v>
      </c>
      <c r="K1267" s="53" t="str">
        <f>IF(ISTEXT(Tabla15[[#This Row],[CARRERA]]),Tabla15[[#This Row],[CARRERA]],Tabla15[[#This Row],[STATUS]])</f>
        <v>FIJO</v>
      </c>
      <c r="L1267" s="63">
        <v>145000</v>
      </c>
      <c r="M1267" s="63">
        <v>22690.49</v>
      </c>
      <c r="N1267" s="63">
        <v>4408</v>
      </c>
      <c r="O1267" s="63">
        <v>4161.5</v>
      </c>
      <c r="P1267" s="29">
        <f>ROUND(Tabla15[[#This Row],[sbruto]]-Tabla15[[#This Row],[sneto]]-Tabla15[[#This Row],[ISR]]-Tabla15[[#This Row],[SFS]]-Tabla15[[#This Row],[AFP]],2)</f>
        <v>25</v>
      </c>
      <c r="Q1267" s="63">
        <v>113715.01</v>
      </c>
      <c r="R1267" s="53" t="str">
        <f>_xlfn.XLOOKUP(Tabla15[[#This Row],[cedula]],Tabla8[Numero Documento],Tabla8[Gen])</f>
        <v>M</v>
      </c>
      <c r="S1267" s="53" t="str">
        <f>_xlfn.XLOOKUP(Tabla15[[#This Row],[cedula]],Tabla8[Numero Documento],Tabla8[Lugar Designado Codigo])</f>
        <v>01.83</v>
      </c>
    </row>
    <row r="1268" spans="1:19" hidden="1">
      <c r="A1268" s="53" t="s">
        <v>3048</v>
      </c>
      <c r="B1268" s="53" t="s">
        <v>3296</v>
      </c>
      <c r="C1268" s="53" t="s">
        <v>3084</v>
      </c>
      <c r="D1268" s="53" t="str">
        <f>Tabla15[[#This Row],[cedula]]&amp;Tabla15[[#This Row],[prog]]&amp;LEFT(Tabla15[[#This Row],[tipo]],3)</f>
        <v>0011757831001TEM</v>
      </c>
      <c r="E1268" s="53" t="s">
        <v>3263</v>
      </c>
      <c r="F1268" s="53" t="s">
        <v>130</v>
      </c>
      <c r="G1268" s="53" t="str">
        <f>_xlfn.XLOOKUP(Tabla15[[#This Row],[cedula]],Tabla8[Numero Documento],Tabla8[Lugar Designado])</f>
        <v>MINISTERIO DE CULTURA</v>
      </c>
      <c r="H1268" s="53" t="s">
        <v>3385</v>
      </c>
      <c r="I1268" s="62"/>
      <c r="J1268" s="53" t="str">
        <f>_xlfn.XLOOKUP(Tabla15[[#This Row],[cargo]],Tabla612[CARGO],Tabla612[CATEGORIA DEL SERVIDOR],"FIJO")</f>
        <v>FIJO</v>
      </c>
      <c r="K1268" s="53" t="str">
        <f>IF(ISTEXT(Tabla15[[#This Row],[CARRERA]]),Tabla15[[#This Row],[CARRERA]],Tabla15[[#This Row],[STATUS]])</f>
        <v>FIJO</v>
      </c>
      <c r="L1268" s="63">
        <v>135000</v>
      </c>
      <c r="M1268" s="63">
        <v>20338.240000000002</v>
      </c>
      <c r="N1268" s="63">
        <v>4104</v>
      </c>
      <c r="O1268" s="63">
        <v>3874.5</v>
      </c>
      <c r="P1268" s="29">
        <f>ROUND(Tabla15[[#This Row],[sbruto]]-Tabla15[[#This Row],[sneto]]-Tabla15[[#This Row],[ISR]]-Tabla15[[#This Row],[SFS]]-Tabla15[[#This Row],[AFP]],2)</f>
        <v>25</v>
      </c>
      <c r="Q1268" s="63">
        <v>106658.26</v>
      </c>
      <c r="R1268" s="53" t="str">
        <f>_xlfn.XLOOKUP(Tabla15[[#This Row],[cedula]],Tabla8[Numero Documento],Tabla8[Gen])</f>
        <v>M</v>
      </c>
      <c r="S1268" s="53" t="str">
        <f>_xlfn.XLOOKUP(Tabla15[[#This Row],[cedula]],Tabla8[Numero Documento],Tabla8[Lugar Designado Codigo])</f>
        <v>01.83</v>
      </c>
    </row>
    <row r="1269" spans="1:19" hidden="1">
      <c r="A1269" s="53" t="s">
        <v>3048</v>
      </c>
      <c r="B1269" s="53" t="s">
        <v>2871</v>
      </c>
      <c r="C1269" s="53" t="s">
        <v>3084</v>
      </c>
      <c r="D1269" s="53" t="str">
        <f>Tabla15[[#This Row],[cedula]]&amp;Tabla15[[#This Row],[prog]]&amp;LEFT(Tabla15[[#This Row],[tipo]],3)</f>
        <v>2230054725801TEM</v>
      </c>
      <c r="E1269" s="53" t="s">
        <v>1911</v>
      </c>
      <c r="F1269" s="53" t="s">
        <v>130</v>
      </c>
      <c r="G1269" s="53" t="str">
        <f>_xlfn.XLOOKUP(Tabla15[[#This Row],[cedula]],Tabla8[Numero Documento],Tabla8[Lugar Designado])</f>
        <v>MINISTERIO DE CULTURA</v>
      </c>
      <c r="H1269" s="53" t="s">
        <v>3385</v>
      </c>
      <c r="I1269" s="62"/>
      <c r="J1269" s="53" t="str">
        <f>_xlfn.XLOOKUP(Tabla15[[#This Row],[cargo]],Tabla612[CARGO],Tabla612[CATEGORIA DEL SERVIDOR],"FIJO")</f>
        <v>FIJO</v>
      </c>
      <c r="K1269" s="53" t="str">
        <f>IF(ISTEXT(Tabla15[[#This Row],[CARRERA]]),Tabla15[[#This Row],[CARRERA]],Tabla15[[#This Row],[STATUS]])</f>
        <v>FIJO</v>
      </c>
      <c r="L1269" s="63">
        <v>135000</v>
      </c>
      <c r="M1269" s="63">
        <v>20338.240000000002</v>
      </c>
      <c r="N1269" s="63">
        <v>4104</v>
      </c>
      <c r="O1269" s="63">
        <v>3874.5</v>
      </c>
      <c r="P1269" s="29">
        <f>ROUND(Tabla15[[#This Row],[sbruto]]-Tabla15[[#This Row],[sneto]]-Tabla15[[#This Row],[ISR]]-Tabla15[[#This Row],[SFS]]-Tabla15[[#This Row],[AFP]],2)</f>
        <v>25</v>
      </c>
      <c r="Q1269" s="63">
        <v>106658.26</v>
      </c>
      <c r="R1269" s="53" t="str">
        <f>_xlfn.XLOOKUP(Tabla15[[#This Row],[cedula]],Tabla8[Numero Documento],Tabla8[Gen])</f>
        <v>F</v>
      </c>
      <c r="S1269" s="53" t="str">
        <f>_xlfn.XLOOKUP(Tabla15[[#This Row],[cedula]],Tabla8[Numero Documento],Tabla8[Lugar Designado Codigo])</f>
        <v>01.83</v>
      </c>
    </row>
    <row r="1270" spans="1:19" hidden="1">
      <c r="A1270" s="53" t="s">
        <v>3048</v>
      </c>
      <c r="B1270" s="53" t="s">
        <v>2887</v>
      </c>
      <c r="C1270" s="53" t="s">
        <v>3084</v>
      </c>
      <c r="D1270" s="53" t="str">
        <f>Tabla15[[#This Row],[cedula]]&amp;Tabla15[[#This Row],[prog]]&amp;LEFT(Tabla15[[#This Row],[tipo]],3)</f>
        <v>0230134705601TEM</v>
      </c>
      <c r="E1270" s="53" t="s">
        <v>1170</v>
      </c>
      <c r="F1270" s="53" t="s">
        <v>130</v>
      </c>
      <c r="G1270" s="53" t="str">
        <f>_xlfn.XLOOKUP(Tabla15[[#This Row],[cedula]],Tabla8[Numero Documento],Tabla8[Lugar Designado])</f>
        <v>MINISTERIO DE CULTURA</v>
      </c>
      <c r="H1270" s="53" t="s">
        <v>3385</v>
      </c>
      <c r="I1270" s="62"/>
      <c r="J1270" s="53" t="str">
        <f>_xlfn.XLOOKUP(Tabla15[[#This Row],[cargo]],Tabla612[CARGO],Tabla612[CATEGORIA DEL SERVIDOR],"FIJO")</f>
        <v>FIJO</v>
      </c>
      <c r="K1270" s="53" t="str">
        <f>IF(ISTEXT(Tabla15[[#This Row],[CARRERA]]),Tabla15[[#This Row],[CARRERA]],Tabla15[[#This Row],[STATUS]])</f>
        <v>FIJO</v>
      </c>
      <c r="L1270" s="63">
        <v>135000</v>
      </c>
      <c r="M1270" s="64">
        <v>20338.240000000002</v>
      </c>
      <c r="N1270" s="63">
        <v>4104</v>
      </c>
      <c r="O1270" s="63">
        <v>3874.5</v>
      </c>
      <c r="P1270" s="29">
        <f>ROUND(Tabla15[[#This Row],[sbruto]]-Tabla15[[#This Row],[sneto]]-Tabla15[[#This Row],[ISR]]-Tabla15[[#This Row],[SFS]]-Tabla15[[#This Row],[AFP]],2)</f>
        <v>25</v>
      </c>
      <c r="Q1270" s="63">
        <v>106658.26</v>
      </c>
      <c r="R1270" s="53" t="str">
        <f>_xlfn.XLOOKUP(Tabla15[[#This Row],[cedula]],Tabla8[Numero Documento],Tabla8[Gen])</f>
        <v>F</v>
      </c>
      <c r="S1270" s="53" t="str">
        <f>_xlfn.XLOOKUP(Tabla15[[#This Row],[cedula]],Tabla8[Numero Documento],Tabla8[Lugar Designado Codigo])</f>
        <v>01.83</v>
      </c>
    </row>
    <row r="1271" spans="1:19" hidden="1">
      <c r="A1271" s="53" t="s">
        <v>3048</v>
      </c>
      <c r="B1271" s="53" t="s">
        <v>3613</v>
      </c>
      <c r="C1271" s="53" t="s">
        <v>3084</v>
      </c>
      <c r="D1271" s="53" t="str">
        <f>Tabla15[[#This Row],[cedula]]&amp;Tabla15[[#This Row],[prog]]&amp;LEFT(Tabla15[[#This Row],[tipo]],3)</f>
        <v>0010718748601TEM</v>
      </c>
      <c r="E1271" s="53" t="s">
        <v>3612</v>
      </c>
      <c r="F1271" s="53" t="s">
        <v>130</v>
      </c>
      <c r="G1271" s="53" t="str">
        <f>_xlfn.XLOOKUP(Tabla15[[#This Row],[cedula]],Tabla8[Numero Documento],Tabla8[Lugar Designado])</f>
        <v>MINISTERIO DE CULTURA</v>
      </c>
      <c r="H1271" s="53" t="s">
        <v>3385</v>
      </c>
      <c r="I1271" s="62"/>
      <c r="J1271" s="53" t="str">
        <f>_xlfn.XLOOKUP(Tabla15[[#This Row],[cargo]],Tabla612[CARGO],Tabla612[CATEGORIA DEL SERVIDOR],"FIJO")</f>
        <v>FIJO</v>
      </c>
      <c r="K1271" s="53" t="str">
        <f>IF(ISTEXT(Tabla15[[#This Row],[CARRERA]]),Tabla15[[#This Row],[CARRERA]],Tabla15[[#This Row],[STATUS]])</f>
        <v>FIJO</v>
      </c>
      <c r="L1271" s="63">
        <v>130000</v>
      </c>
      <c r="M1271" s="63">
        <v>19162.12</v>
      </c>
      <c r="N1271" s="63">
        <v>3952</v>
      </c>
      <c r="O1271" s="63">
        <v>3731</v>
      </c>
      <c r="P1271" s="29">
        <f>ROUND(Tabla15[[#This Row],[sbruto]]-Tabla15[[#This Row],[sneto]]-Tabla15[[#This Row],[ISR]]-Tabla15[[#This Row],[SFS]]-Tabla15[[#This Row],[AFP]],2)</f>
        <v>25</v>
      </c>
      <c r="Q1271" s="63">
        <v>103129.88</v>
      </c>
      <c r="R1271" s="53" t="str">
        <f>_xlfn.XLOOKUP(Tabla15[[#This Row],[cedula]],Tabla8[Numero Documento],Tabla8[Gen])</f>
        <v>M</v>
      </c>
      <c r="S1271" s="53" t="str">
        <f>_xlfn.XLOOKUP(Tabla15[[#This Row],[cedula]],Tabla8[Numero Documento],Tabla8[Lugar Designado Codigo])</f>
        <v>01.83</v>
      </c>
    </row>
    <row r="1272" spans="1:19" hidden="1">
      <c r="A1272" s="53" t="s">
        <v>3048</v>
      </c>
      <c r="B1272" s="53" t="s">
        <v>2867</v>
      </c>
      <c r="C1272" s="53" t="s">
        <v>3084</v>
      </c>
      <c r="D1272" s="53" t="str">
        <f>Tabla15[[#This Row],[cedula]]&amp;Tabla15[[#This Row],[prog]]&amp;LEFT(Tabla15[[#This Row],[tipo]],3)</f>
        <v>2240005660601TEM</v>
      </c>
      <c r="E1272" s="53" t="s">
        <v>1135</v>
      </c>
      <c r="F1272" s="53" t="s">
        <v>59</v>
      </c>
      <c r="G1272" s="53" t="str">
        <f>_xlfn.XLOOKUP(Tabla15[[#This Row],[cedula]],Tabla8[Numero Documento],Tabla8[Lugar Designado])</f>
        <v>MINISTERIO DE CULTURA</v>
      </c>
      <c r="H1272" s="53" t="s">
        <v>3385</v>
      </c>
      <c r="I1272" s="62"/>
      <c r="J1272" s="53" t="str">
        <f>_xlfn.XLOOKUP(Tabla15[[#This Row],[cargo]],Tabla612[CARGO],Tabla612[CATEGORIA DEL SERVIDOR],"FIJO")</f>
        <v>FIJO</v>
      </c>
      <c r="K1272" s="53" t="str">
        <f>IF(ISTEXT(Tabla15[[#This Row],[CARRERA]]),Tabla15[[#This Row],[CARRERA]],Tabla15[[#This Row],[STATUS]])</f>
        <v>FIJO</v>
      </c>
      <c r="L1272" s="63">
        <v>130000</v>
      </c>
      <c r="M1272" s="64">
        <v>19162.12</v>
      </c>
      <c r="N1272" s="63">
        <v>3952</v>
      </c>
      <c r="O1272" s="63">
        <v>3731</v>
      </c>
      <c r="P1272" s="29">
        <f>ROUND(Tabla15[[#This Row],[sbruto]]-Tabla15[[#This Row],[sneto]]-Tabla15[[#This Row],[ISR]]-Tabla15[[#This Row],[SFS]]-Tabla15[[#This Row],[AFP]],2)</f>
        <v>30071</v>
      </c>
      <c r="Q1272" s="63">
        <v>73083.88</v>
      </c>
      <c r="R1272" s="53" t="str">
        <f>_xlfn.XLOOKUP(Tabla15[[#This Row],[cedula]],Tabla8[Numero Documento],Tabla8[Gen])</f>
        <v>M</v>
      </c>
      <c r="S1272" s="53" t="str">
        <f>_xlfn.XLOOKUP(Tabla15[[#This Row],[cedula]],Tabla8[Numero Documento],Tabla8[Lugar Designado Codigo])</f>
        <v>01.83</v>
      </c>
    </row>
    <row r="1273" spans="1:19" hidden="1">
      <c r="A1273" s="53" t="s">
        <v>3048</v>
      </c>
      <c r="B1273" s="53" t="s">
        <v>2757</v>
      </c>
      <c r="C1273" s="53" t="s">
        <v>3084</v>
      </c>
      <c r="D1273" s="53" t="str">
        <f>Tabla15[[#This Row],[cedula]]&amp;Tabla15[[#This Row],[prog]]&amp;LEFT(Tabla15[[#This Row],[tipo]],3)</f>
        <v>0010056081201TEM</v>
      </c>
      <c r="E1273" s="53" t="s">
        <v>1735</v>
      </c>
      <c r="F1273" s="53" t="s">
        <v>59</v>
      </c>
      <c r="G1273" s="53" t="str">
        <f>_xlfn.XLOOKUP(Tabla15[[#This Row],[cedula]],Tabla8[Numero Documento],Tabla8[Lugar Designado])</f>
        <v>MINISTERIO DE CULTURA</v>
      </c>
      <c r="H1273" s="53" t="s">
        <v>3385</v>
      </c>
      <c r="I1273" s="62"/>
      <c r="J1273" s="53" t="str">
        <f>_xlfn.XLOOKUP(Tabla15[[#This Row],[cargo]],Tabla612[CARGO],Tabla612[CATEGORIA DEL SERVIDOR],"FIJO")</f>
        <v>FIJO</v>
      </c>
      <c r="K1273" s="53" t="str">
        <f>IF(ISTEXT(Tabla15[[#This Row],[CARRERA]]),Tabla15[[#This Row],[CARRERA]],Tabla15[[#This Row],[STATUS]])</f>
        <v>FIJO</v>
      </c>
      <c r="L1273" s="63">
        <v>125000</v>
      </c>
      <c r="M1273" s="63">
        <v>17985.990000000002</v>
      </c>
      <c r="N1273" s="63">
        <v>3800</v>
      </c>
      <c r="O1273" s="63">
        <v>3587.5</v>
      </c>
      <c r="P1273" s="29">
        <f>ROUND(Tabla15[[#This Row],[sbruto]]-Tabla15[[#This Row],[sneto]]-Tabla15[[#This Row],[ISR]]-Tabla15[[#This Row],[SFS]]-Tabla15[[#This Row],[AFP]],2)</f>
        <v>25</v>
      </c>
      <c r="Q1273" s="63">
        <v>99601.51</v>
      </c>
      <c r="R1273" s="53" t="str">
        <f>_xlfn.XLOOKUP(Tabla15[[#This Row],[cedula]],Tabla8[Numero Documento],Tabla8[Gen])</f>
        <v>F</v>
      </c>
      <c r="S1273" s="53" t="str">
        <f>_xlfn.XLOOKUP(Tabla15[[#This Row],[cedula]],Tabla8[Numero Documento],Tabla8[Lugar Designado Codigo])</f>
        <v>01.83</v>
      </c>
    </row>
    <row r="1274" spans="1:19" hidden="1">
      <c r="A1274" s="53" t="s">
        <v>3048</v>
      </c>
      <c r="B1274" s="53" t="s">
        <v>2876</v>
      </c>
      <c r="C1274" s="53" t="s">
        <v>3084</v>
      </c>
      <c r="D1274" s="53" t="str">
        <f>Tabla15[[#This Row],[cedula]]&amp;Tabla15[[#This Row],[prog]]&amp;LEFT(Tabla15[[#This Row],[tipo]],3)</f>
        <v>0030068772001TEM</v>
      </c>
      <c r="E1274" s="53" t="s">
        <v>1137</v>
      </c>
      <c r="F1274" s="53" t="s">
        <v>130</v>
      </c>
      <c r="G1274" s="53" t="str">
        <f>_xlfn.XLOOKUP(Tabla15[[#This Row],[cedula]],Tabla8[Numero Documento],Tabla8[Lugar Designado])</f>
        <v>MINISTERIO DE CULTURA</v>
      </c>
      <c r="H1274" s="53" t="s">
        <v>3385</v>
      </c>
      <c r="I1274" s="62"/>
      <c r="J1274" s="53" t="str">
        <f>_xlfn.XLOOKUP(Tabla15[[#This Row],[cargo]],Tabla612[CARGO],Tabla612[CATEGORIA DEL SERVIDOR],"FIJO")</f>
        <v>FIJO</v>
      </c>
      <c r="K1274" s="53" t="str">
        <f>IF(ISTEXT(Tabla15[[#This Row],[CARRERA]]),Tabla15[[#This Row],[CARRERA]],Tabla15[[#This Row],[STATUS]])</f>
        <v>FIJO</v>
      </c>
      <c r="L1274" s="63">
        <v>120000</v>
      </c>
      <c r="M1274" s="63">
        <v>16431.759999999998</v>
      </c>
      <c r="N1274" s="63">
        <v>3648</v>
      </c>
      <c r="O1274" s="63">
        <v>3444</v>
      </c>
      <c r="P1274" s="29">
        <f>ROUND(Tabla15[[#This Row],[sbruto]]-Tabla15[[#This Row],[sneto]]-Tabla15[[#This Row],[ISR]]-Tabla15[[#This Row],[SFS]]-Tabla15[[#This Row],[AFP]],2)</f>
        <v>1537.45</v>
      </c>
      <c r="Q1274" s="63">
        <v>94938.79</v>
      </c>
      <c r="R1274" s="53" t="str">
        <f>_xlfn.XLOOKUP(Tabla15[[#This Row],[cedula]],Tabla8[Numero Documento],Tabla8[Gen])</f>
        <v>F</v>
      </c>
      <c r="S1274" s="53" t="str">
        <f>_xlfn.XLOOKUP(Tabla15[[#This Row],[cedula]],Tabla8[Numero Documento],Tabla8[Lugar Designado Codigo])</f>
        <v>01.83</v>
      </c>
    </row>
    <row r="1275" spans="1:19" hidden="1">
      <c r="A1275" s="53" t="s">
        <v>3048</v>
      </c>
      <c r="B1275" s="53" t="s">
        <v>2780</v>
      </c>
      <c r="C1275" s="53" t="s">
        <v>3084</v>
      </c>
      <c r="D1275" s="53" t="str">
        <f>Tabla15[[#This Row],[cedula]]&amp;Tabla15[[#This Row],[prog]]&amp;LEFT(Tabla15[[#This Row],[tipo]],3)</f>
        <v>0011832153801TEM</v>
      </c>
      <c r="E1275" s="53" t="s">
        <v>1762</v>
      </c>
      <c r="F1275" s="53" t="s">
        <v>130</v>
      </c>
      <c r="G1275" s="53" t="str">
        <f>_xlfn.XLOOKUP(Tabla15[[#This Row],[cedula]],Tabla8[Numero Documento],Tabla8[Lugar Designado])</f>
        <v>MINISTERIO DE CULTURA</v>
      </c>
      <c r="H1275" s="53" t="s">
        <v>3385</v>
      </c>
      <c r="I1275" s="62"/>
      <c r="J1275" s="53" t="str">
        <f>_xlfn.XLOOKUP(Tabla15[[#This Row],[cargo]],Tabla612[CARGO],Tabla612[CATEGORIA DEL SERVIDOR],"FIJO")</f>
        <v>FIJO</v>
      </c>
      <c r="K1275" s="53" t="str">
        <f>IF(ISTEXT(Tabla15[[#This Row],[CARRERA]]),Tabla15[[#This Row],[CARRERA]],Tabla15[[#This Row],[STATUS]])</f>
        <v>FIJO</v>
      </c>
      <c r="L1275" s="63">
        <v>115000</v>
      </c>
      <c r="M1275" s="64">
        <v>15633.74</v>
      </c>
      <c r="N1275" s="63">
        <v>3496</v>
      </c>
      <c r="O1275" s="63">
        <v>3300.5</v>
      </c>
      <c r="P1275" s="29">
        <f>ROUND(Tabla15[[#This Row],[sbruto]]-Tabla15[[#This Row],[sneto]]-Tabla15[[#This Row],[ISR]]-Tabla15[[#This Row],[SFS]]-Tabla15[[#This Row],[AFP]],2)</f>
        <v>25</v>
      </c>
      <c r="Q1275" s="63">
        <v>92544.76</v>
      </c>
      <c r="R1275" s="53" t="str">
        <f>_xlfn.XLOOKUP(Tabla15[[#This Row],[cedula]],Tabla8[Numero Documento],Tabla8[Gen])</f>
        <v>F</v>
      </c>
      <c r="S1275" s="53" t="str">
        <f>_xlfn.XLOOKUP(Tabla15[[#This Row],[cedula]],Tabla8[Numero Documento],Tabla8[Lugar Designado Codigo])</f>
        <v>01.83</v>
      </c>
    </row>
    <row r="1276" spans="1:19" hidden="1">
      <c r="A1276" s="53" t="s">
        <v>3048</v>
      </c>
      <c r="B1276" s="53" t="s">
        <v>2828</v>
      </c>
      <c r="C1276" s="53" t="s">
        <v>3084</v>
      </c>
      <c r="D1276" s="53" t="str">
        <f>Tabla15[[#This Row],[cedula]]&amp;Tabla15[[#This Row],[prog]]&amp;LEFT(Tabla15[[#This Row],[tipo]],3)</f>
        <v>2230000850901TEM</v>
      </c>
      <c r="E1276" s="53" t="s">
        <v>1177</v>
      </c>
      <c r="F1276" s="53" t="s">
        <v>59</v>
      </c>
      <c r="G1276" s="53" t="str">
        <f>_xlfn.XLOOKUP(Tabla15[[#This Row],[cedula]],Tabla8[Numero Documento],Tabla8[Lugar Designado])</f>
        <v>MINISTERIO DE CULTURA</v>
      </c>
      <c r="H1276" s="53" t="s">
        <v>3385</v>
      </c>
      <c r="I1276" s="62"/>
      <c r="J1276" s="53" t="str">
        <f>_xlfn.XLOOKUP(Tabla15[[#This Row],[cargo]],Tabla612[CARGO],Tabla612[CATEGORIA DEL SERVIDOR],"FIJO")</f>
        <v>FIJO</v>
      </c>
      <c r="K1276" s="53" t="str">
        <f>IF(ISTEXT(Tabla15[[#This Row],[CARRERA]]),Tabla15[[#This Row],[CARRERA]],Tabla15[[#This Row],[STATUS]])</f>
        <v>FIJO</v>
      </c>
      <c r="L1276" s="63">
        <v>115000</v>
      </c>
      <c r="M1276" s="64">
        <v>15633.74</v>
      </c>
      <c r="N1276" s="63">
        <v>3496</v>
      </c>
      <c r="O1276" s="63">
        <v>3300.5</v>
      </c>
      <c r="P1276" s="29">
        <f>ROUND(Tabla15[[#This Row],[sbruto]]-Tabla15[[#This Row],[sneto]]-Tabla15[[#This Row],[ISR]]-Tabla15[[#This Row],[SFS]]-Tabla15[[#This Row],[AFP]],2)</f>
        <v>25</v>
      </c>
      <c r="Q1276" s="63">
        <v>92544.76</v>
      </c>
      <c r="R1276" s="53" t="str">
        <f>_xlfn.XLOOKUP(Tabla15[[#This Row],[cedula]],Tabla8[Numero Documento],Tabla8[Gen])</f>
        <v>F</v>
      </c>
      <c r="S1276" s="53" t="str">
        <f>_xlfn.XLOOKUP(Tabla15[[#This Row],[cedula]],Tabla8[Numero Documento],Tabla8[Lugar Designado Codigo])</f>
        <v>01.83</v>
      </c>
    </row>
    <row r="1277" spans="1:19" hidden="1">
      <c r="A1277" s="53" t="s">
        <v>3048</v>
      </c>
      <c r="B1277" s="53" t="s">
        <v>2829</v>
      </c>
      <c r="C1277" s="53" t="s">
        <v>3084</v>
      </c>
      <c r="D1277" s="53" t="str">
        <f>Tabla15[[#This Row],[cedula]]&amp;Tabla15[[#This Row],[prog]]&amp;LEFT(Tabla15[[#This Row],[tipo]],3)</f>
        <v>2230075986101TEM</v>
      </c>
      <c r="E1277" s="53" t="s">
        <v>1658</v>
      </c>
      <c r="F1277" s="53" t="s">
        <v>1653</v>
      </c>
      <c r="G1277" s="53" t="str">
        <f>_xlfn.XLOOKUP(Tabla15[[#This Row],[cedula]],Tabla8[Numero Documento],Tabla8[Lugar Designado])</f>
        <v>MINISTERIO DE CULTURA</v>
      </c>
      <c r="H1277" s="53" t="s">
        <v>3385</v>
      </c>
      <c r="I1277" s="62"/>
      <c r="J1277" s="53" t="str">
        <f>_xlfn.XLOOKUP(Tabla15[[#This Row],[cargo]],Tabla612[CARGO],Tabla612[CATEGORIA DEL SERVIDOR],"FIJO")</f>
        <v>FIJO</v>
      </c>
      <c r="K1277" s="53" t="str">
        <f>IF(ISTEXT(Tabla15[[#This Row],[CARRERA]]),Tabla15[[#This Row],[CARRERA]],Tabla15[[#This Row],[STATUS]])</f>
        <v>FIJO</v>
      </c>
      <c r="L1277" s="63">
        <v>115000</v>
      </c>
      <c r="M1277" s="63">
        <v>15633.74</v>
      </c>
      <c r="N1277" s="63">
        <v>3496</v>
      </c>
      <c r="O1277" s="63">
        <v>3300.5</v>
      </c>
      <c r="P1277" s="29">
        <f>ROUND(Tabla15[[#This Row],[sbruto]]-Tabla15[[#This Row],[sneto]]-Tabla15[[#This Row],[ISR]]-Tabla15[[#This Row],[SFS]]-Tabla15[[#This Row],[AFP]],2)</f>
        <v>25</v>
      </c>
      <c r="Q1277" s="63">
        <v>92544.76</v>
      </c>
      <c r="R1277" s="53" t="str">
        <f>_xlfn.XLOOKUP(Tabla15[[#This Row],[cedula]],Tabla8[Numero Documento],Tabla8[Gen])</f>
        <v>F</v>
      </c>
      <c r="S1277" s="53" t="str">
        <f>_xlfn.XLOOKUP(Tabla15[[#This Row],[cedula]],Tabla8[Numero Documento],Tabla8[Lugar Designado Codigo])</f>
        <v>01.83</v>
      </c>
    </row>
    <row r="1278" spans="1:19" hidden="1">
      <c r="A1278" s="53" t="s">
        <v>3048</v>
      </c>
      <c r="B1278" s="53" t="s">
        <v>2835</v>
      </c>
      <c r="C1278" s="53" t="s">
        <v>3084</v>
      </c>
      <c r="D1278" s="53" t="str">
        <f>Tabla15[[#This Row],[cedula]]&amp;Tabla15[[#This Row],[prog]]&amp;LEFT(Tabla15[[#This Row],[tipo]],3)</f>
        <v>0230158041701TEM</v>
      </c>
      <c r="E1278" s="53" t="s">
        <v>1636</v>
      </c>
      <c r="F1278" s="53" t="s">
        <v>130</v>
      </c>
      <c r="G1278" s="53" t="str">
        <f>_xlfn.XLOOKUP(Tabla15[[#This Row],[cedula]],Tabla8[Numero Documento],Tabla8[Lugar Designado])</f>
        <v>MINISTERIO DE CULTURA</v>
      </c>
      <c r="H1278" s="53" t="s">
        <v>3385</v>
      </c>
      <c r="I1278" s="62"/>
      <c r="J1278" s="53" t="str">
        <f>_xlfn.XLOOKUP(Tabla15[[#This Row],[cargo]],Tabla612[CARGO],Tabla612[CATEGORIA DEL SERVIDOR],"FIJO")</f>
        <v>FIJO</v>
      </c>
      <c r="K1278" s="53" t="str">
        <f>IF(ISTEXT(Tabla15[[#This Row],[CARRERA]]),Tabla15[[#This Row],[CARRERA]],Tabla15[[#This Row],[STATUS]])</f>
        <v>FIJO</v>
      </c>
      <c r="L1278" s="63">
        <v>115000</v>
      </c>
      <c r="M1278" s="63">
        <v>15633.74</v>
      </c>
      <c r="N1278" s="63">
        <v>3496</v>
      </c>
      <c r="O1278" s="63">
        <v>3300.5</v>
      </c>
      <c r="P1278" s="29">
        <f>ROUND(Tabla15[[#This Row],[sbruto]]-Tabla15[[#This Row],[sneto]]-Tabla15[[#This Row],[ISR]]-Tabla15[[#This Row],[SFS]]-Tabla15[[#This Row],[AFP]],2)</f>
        <v>25</v>
      </c>
      <c r="Q1278" s="63">
        <v>92544.76</v>
      </c>
      <c r="R1278" s="53" t="str">
        <f>_xlfn.XLOOKUP(Tabla15[[#This Row],[cedula]],Tabla8[Numero Documento],Tabla8[Gen])</f>
        <v>M</v>
      </c>
      <c r="S1278" s="53" t="str">
        <f>_xlfn.XLOOKUP(Tabla15[[#This Row],[cedula]],Tabla8[Numero Documento],Tabla8[Lugar Designado Codigo])</f>
        <v>01.83</v>
      </c>
    </row>
    <row r="1279" spans="1:19" hidden="1">
      <c r="A1279" s="53" t="s">
        <v>3048</v>
      </c>
      <c r="B1279" s="53" t="s">
        <v>3715</v>
      </c>
      <c r="C1279" s="53" t="s">
        <v>3084</v>
      </c>
      <c r="D1279" s="53" t="str">
        <f>Tabla15[[#This Row],[cedula]]&amp;Tabla15[[#This Row],[prog]]&amp;LEFT(Tabla15[[#This Row],[tipo]],3)</f>
        <v>0310072352101TEM</v>
      </c>
      <c r="E1279" s="53" t="s">
        <v>3714</v>
      </c>
      <c r="F1279" s="53" t="s">
        <v>130</v>
      </c>
      <c r="G1279" s="53" t="str">
        <f>_xlfn.XLOOKUP(Tabla15[[#This Row],[cedula]],Tabla8[Numero Documento],Tabla8[Lugar Designado])</f>
        <v>MINISTERIO DE CULTURA</v>
      </c>
      <c r="H1279" s="53" t="s">
        <v>3385</v>
      </c>
      <c r="I1279" s="62"/>
      <c r="J1279" s="53" t="str">
        <f>_xlfn.XLOOKUP(Tabla15[[#This Row],[cargo]],Tabla612[CARGO],Tabla612[CATEGORIA DEL SERVIDOR],"FIJO")</f>
        <v>FIJO</v>
      </c>
      <c r="K1279" s="53" t="str">
        <f>IF(ISTEXT(Tabla15[[#This Row],[CARRERA]]),Tabla15[[#This Row],[CARRERA]],Tabla15[[#This Row],[STATUS]])</f>
        <v>FIJO</v>
      </c>
      <c r="L1279" s="63">
        <v>115000</v>
      </c>
      <c r="M1279" s="63">
        <v>15633.74</v>
      </c>
      <c r="N1279" s="63">
        <v>3496</v>
      </c>
      <c r="O1279" s="63">
        <v>3300.5</v>
      </c>
      <c r="P1279" s="29">
        <f>ROUND(Tabla15[[#This Row],[sbruto]]-Tabla15[[#This Row],[sneto]]-Tabla15[[#This Row],[ISR]]-Tabla15[[#This Row],[SFS]]-Tabla15[[#This Row],[AFP]],2)</f>
        <v>25</v>
      </c>
      <c r="Q1279" s="63">
        <v>92544.76</v>
      </c>
      <c r="R1279" s="53" t="str">
        <f>_xlfn.XLOOKUP(Tabla15[[#This Row],[cedula]],Tabla8[Numero Documento],Tabla8[Gen])</f>
        <v>M</v>
      </c>
      <c r="S1279" s="53" t="str">
        <f>_xlfn.XLOOKUP(Tabla15[[#This Row],[cedula]],Tabla8[Numero Documento],Tabla8[Lugar Designado Codigo])</f>
        <v>01.83</v>
      </c>
    </row>
    <row r="1280" spans="1:19" hidden="1">
      <c r="A1280" s="53" t="s">
        <v>3048</v>
      </c>
      <c r="B1280" s="53" t="s">
        <v>2847</v>
      </c>
      <c r="C1280" s="53" t="s">
        <v>3084</v>
      </c>
      <c r="D1280" s="53" t="str">
        <f>Tabla15[[#This Row],[cedula]]&amp;Tabla15[[#This Row],[prog]]&amp;LEFT(Tabla15[[#This Row],[tipo]],3)</f>
        <v>0010042977801TEM</v>
      </c>
      <c r="E1280" s="53" t="s">
        <v>1882</v>
      </c>
      <c r="F1280" s="53" t="s">
        <v>1883</v>
      </c>
      <c r="G1280" s="53" t="str">
        <f>_xlfn.XLOOKUP(Tabla15[[#This Row],[cedula]],Tabla8[Numero Documento],Tabla8[Lugar Designado])</f>
        <v>MINISTERIO DE CULTURA</v>
      </c>
      <c r="H1280" s="53" t="s">
        <v>3385</v>
      </c>
      <c r="I1280" s="62"/>
      <c r="J1280" s="53" t="str">
        <f>_xlfn.XLOOKUP(Tabla15[[#This Row],[cargo]],Tabla612[CARGO],Tabla612[CATEGORIA DEL SERVIDOR],"FIJO")</f>
        <v>FIJO</v>
      </c>
      <c r="K1280" s="53" t="str">
        <f>IF(ISTEXT(Tabla15[[#This Row],[CARRERA]]),Tabla15[[#This Row],[CARRERA]],Tabla15[[#This Row],[STATUS]])</f>
        <v>FIJO</v>
      </c>
      <c r="L1280" s="63">
        <v>115000</v>
      </c>
      <c r="M1280" s="63">
        <v>15633.74</v>
      </c>
      <c r="N1280" s="63">
        <v>3496</v>
      </c>
      <c r="O1280" s="63">
        <v>3300.5</v>
      </c>
      <c r="P1280" s="29">
        <f>ROUND(Tabla15[[#This Row],[sbruto]]-Tabla15[[#This Row],[sneto]]-Tabla15[[#This Row],[ISR]]-Tabla15[[#This Row],[SFS]]-Tabla15[[#This Row],[AFP]],2)</f>
        <v>25</v>
      </c>
      <c r="Q1280" s="63">
        <v>92544.76</v>
      </c>
      <c r="R1280" s="53" t="str">
        <f>_xlfn.XLOOKUP(Tabla15[[#This Row],[cedula]],Tabla8[Numero Documento],Tabla8[Gen])</f>
        <v>M</v>
      </c>
      <c r="S1280" s="53" t="str">
        <f>_xlfn.XLOOKUP(Tabla15[[#This Row],[cedula]],Tabla8[Numero Documento],Tabla8[Lugar Designado Codigo])</f>
        <v>01.83</v>
      </c>
    </row>
    <row r="1281" spans="1:19" hidden="1">
      <c r="A1281" s="53" t="s">
        <v>3048</v>
      </c>
      <c r="B1281" s="53" t="s">
        <v>2853</v>
      </c>
      <c r="C1281" s="53" t="s">
        <v>3084</v>
      </c>
      <c r="D1281" s="53" t="str">
        <f>Tabla15[[#This Row],[cedula]]&amp;Tabla15[[#This Row],[prog]]&amp;LEFT(Tabla15[[#This Row],[tipo]],3)</f>
        <v>0011900362201TEM</v>
      </c>
      <c r="E1281" s="53" t="s">
        <v>1884</v>
      </c>
      <c r="F1281" s="53" t="s">
        <v>130</v>
      </c>
      <c r="G1281" s="53" t="str">
        <f>_xlfn.XLOOKUP(Tabla15[[#This Row],[cedula]],Tabla8[Numero Documento],Tabla8[Lugar Designado])</f>
        <v>MINISTERIO DE CULTURA</v>
      </c>
      <c r="H1281" s="53" t="s">
        <v>3385</v>
      </c>
      <c r="I1281" s="62"/>
      <c r="J1281" s="53" t="str">
        <f>_xlfn.XLOOKUP(Tabla15[[#This Row],[cargo]],Tabla612[CARGO],Tabla612[CATEGORIA DEL SERVIDOR],"FIJO")</f>
        <v>FIJO</v>
      </c>
      <c r="K1281" s="53" t="str">
        <f>IF(ISTEXT(Tabla15[[#This Row],[CARRERA]]),Tabla15[[#This Row],[CARRERA]],Tabla15[[#This Row],[STATUS]])</f>
        <v>FIJO</v>
      </c>
      <c r="L1281" s="63">
        <v>115000</v>
      </c>
      <c r="M1281" s="63">
        <v>15633.74</v>
      </c>
      <c r="N1281" s="63">
        <v>3496</v>
      </c>
      <c r="O1281" s="63">
        <v>3300.5</v>
      </c>
      <c r="P1281" s="29">
        <f>ROUND(Tabla15[[#This Row],[sbruto]]-Tabla15[[#This Row],[sneto]]-Tabla15[[#This Row],[ISR]]-Tabla15[[#This Row],[SFS]]-Tabla15[[#This Row],[AFP]],2)</f>
        <v>25</v>
      </c>
      <c r="Q1281" s="63">
        <v>92544.76</v>
      </c>
      <c r="R1281" s="53" t="str">
        <f>_xlfn.XLOOKUP(Tabla15[[#This Row],[cedula]],Tabla8[Numero Documento],Tabla8[Gen])</f>
        <v>F</v>
      </c>
      <c r="S1281" s="53" t="str">
        <f>_xlfn.XLOOKUP(Tabla15[[#This Row],[cedula]],Tabla8[Numero Documento],Tabla8[Lugar Designado Codigo])</f>
        <v>01.83</v>
      </c>
    </row>
    <row r="1282" spans="1:19" hidden="1">
      <c r="A1282" s="53" t="s">
        <v>3048</v>
      </c>
      <c r="B1282" s="53" t="s">
        <v>2856</v>
      </c>
      <c r="C1282" s="53" t="s">
        <v>3084</v>
      </c>
      <c r="D1282" s="53" t="str">
        <f>Tabla15[[#This Row],[cedula]]&amp;Tabla15[[#This Row],[prog]]&amp;LEFT(Tabla15[[#This Row],[tipo]],3)</f>
        <v>0011719072801TEM</v>
      </c>
      <c r="E1282" s="53" t="s">
        <v>1662</v>
      </c>
      <c r="F1282" s="53" t="s">
        <v>130</v>
      </c>
      <c r="G1282" s="53" t="str">
        <f>_xlfn.XLOOKUP(Tabla15[[#This Row],[cedula]],Tabla8[Numero Documento],Tabla8[Lugar Designado])</f>
        <v>MINISTERIO DE CULTURA</v>
      </c>
      <c r="H1282" s="53" t="s">
        <v>3385</v>
      </c>
      <c r="I1282" s="62"/>
      <c r="J1282" s="53" t="str">
        <f>_xlfn.XLOOKUP(Tabla15[[#This Row],[cargo]],Tabla612[CARGO],Tabla612[CATEGORIA DEL SERVIDOR],"FIJO")</f>
        <v>FIJO</v>
      </c>
      <c r="K1282" s="53" t="str">
        <f>IF(ISTEXT(Tabla15[[#This Row],[CARRERA]]),Tabla15[[#This Row],[CARRERA]],Tabla15[[#This Row],[STATUS]])</f>
        <v>FIJO</v>
      </c>
      <c r="L1282" s="63">
        <v>115000</v>
      </c>
      <c r="M1282" s="64">
        <v>15633.74</v>
      </c>
      <c r="N1282" s="63">
        <v>3496</v>
      </c>
      <c r="O1282" s="63">
        <v>3300.5</v>
      </c>
      <c r="P1282" s="29">
        <f>ROUND(Tabla15[[#This Row],[sbruto]]-Tabla15[[#This Row],[sneto]]-Tabla15[[#This Row],[ISR]]-Tabla15[[#This Row],[SFS]]-Tabla15[[#This Row],[AFP]],2)</f>
        <v>825</v>
      </c>
      <c r="Q1282" s="63">
        <v>91744.76</v>
      </c>
      <c r="R1282" s="53" t="str">
        <f>_xlfn.XLOOKUP(Tabla15[[#This Row],[cedula]],Tabla8[Numero Documento],Tabla8[Gen])</f>
        <v>F</v>
      </c>
      <c r="S1282" s="53" t="str">
        <f>_xlfn.XLOOKUP(Tabla15[[#This Row],[cedula]],Tabla8[Numero Documento],Tabla8[Lugar Designado Codigo])</f>
        <v>01.83</v>
      </c>
    </row>
    <row r="1283" spans="1:19" hidden="1">
      <c r="A1283" s="53" t="s">
        <v>3048</v>
      </c>
      <c r="B1283" s="53" t="s">
        <v>3750</v>
      </c>
      <c r="C1283" s="53" t="s">
        <v>3084</v>
      </c>
      <c r="D1283" s="53" t="str">
        <f>Tabla15[[#This Row],[cedula]]&amp;Tabla15[[#This Row],[prog]]&amp;LEFT(Tabla15[[#This Row],[tipo]],3)</f>
        <v>0011545615401TEM</v>
      </c>
      <c r="E1283" s="53" t="s">
        <v>3749</v>
      </c>
      <c r="F1283" s="53" t="s">
        <v>130</v>
      </c>
      <c r="G1283" s="53" t="str">
        <f>_xlfn.XLOOKUP(Tabla15[[#This Row],[cedula]],Tabla8[Numero Documento],Tabla8[Lugar Designado])</f>
        <v>MINISTERIO DE CULTURA</v>
      </c>
      <c r="H1283" s="53" t="s">
        <v>3385</v>
      </c>
      <c r="I1283" s="62"/>
      <c r="J1283" s="53" t="str">
        <f>_xlfn.XLOOKUP(Tabla15[[#This Row],[cargo]],Tabla612[CARGO],Tabla612[CATEGORIA DEL SERVIDOR],"FIJO")</f>
        <v>FIJO</v>
      </c>
      <c r="K1283" s="53" t="str">
        <f>IF(ISTEXT(Tabla15[[#This Row],[CARRERA]]),Tabla15[[#This Row],[CARRERA]],Tabla15[[#This Row],[STATUS]])</f>
        <v>FIJO</v>
      </c>
      <c r="L1283" s="63">
        <v>115000</v>
      </c>
      <c r="M1283" s="63">
        <v>15633.74</v>
      </c>
      <c r="N1283" s="63">
        <v>3496</v>
      </c>
      <c r="O1283" s="63">
        <v>3300.5</v>
      </c>
      <c r="P1283" s="29">
        <f>ROUND(Tabla15[[#This Row],[sbruto]]-Tabla15[[#This Row],[sneto]]-Tabla15[[#This Row],[ISR]]-Tabla15[[#This Row],[SFS]]-Tabla15[[#This Row],[AFP]],2)</f>
        <v>25</v>
      </c>
      <c r="Q1283" s="63">
        <v>92544.76</v>
      </c>
      <c r="R1283" s="53" t="str">
        <f>_xlfn.XLOOKUP(Tabla15[[#This Row],[cedula]],Tabla8[Numero Documento],Tabla8[Gen])</f>
        <v>M</v>
      </c>
      <c r="S1283" s="53" t="str">
        <f>_xlfn.XLOOKUP(Tabla15[[#This Row],[cedula]],Tabla8[Numero Documento],Tabla8[Lugar Designado Codigo])</f>
        <v>01.83</v>
      </c>
    </row>
    <row r="1284" spans="1:19" hidden="1">
      <c r="A1284" s="53" t="s">
        <v>3048</v>
      </c>
      <c r="B1284" s="53" t="s">
        <v>2868</v>
      </c>
      <c r="C1284" s="53" t="s">
        <v>3084</v>
      </c>
      <c r="D1284" s="53" t="str">
        <f>Tabla15[[#This Row],[cedula]]&amp;Tabla15[[#This Row],[prog]]&amp;LEFT(Tabla15[[#This Row],[tipo]],3)</f>
        <v>0310040263901TEM</v>
      </c>
      <c r="E1284" s="53" t="s">
        <v>1905</v>
      </c>
      <c r="F1284" s="53" t="s">
        <v>130</v>
      </c>
      <c r="G1284" s="53" t="str">
        <f>_xlfn.XLOOKUP(Tabla15[[#This Row],[cedula]],Tabla8[Numero Documento],Tabla8[Lugar Designado])</f>
        <v>MINISTERIO DE CULTURA</v>
      </c>
      <c r="H1284" s="53" t="s">
        <v>3385</v>
      </c>
      <c r="I1284" s="62"/>
      <c r="J1284" s="53" t="str">
        <f>_xlfn.XLOOKUP(Tabla15[[#This Row],[cargo]],Tabla612[CARGO],Tabla612[CATEGORIA DEL SERVIDOR],"FIJO")</f>
        <v>FIJO</v>
      </c>
      <c r="K1284" s="53" t="str">
        <f>IF(ISTEXT(Tabla15[[#This Row],[CARRERA]]),Tabla15[[#This Row],[CARRERA]],Tabla15[[#This Row],[STATUS]])</f>
        <v>FIJO</v>
      </c>
      <c r="L1284" s="63">
        <v>115000</v>
      </c>
      <c r="M1284" s="63">
        <v>15633.74</v>
      </c>
      <c r="N1284" s="63">
        <v>3496</v>
      </c>
      <c r="O1284" s="63">
        <v>3300.5</v>
      </c>
      <c r="P1284" s="29">
        <f>ROUND(Tabla15[[#This Row],[sbruto]]-Tabla15[[#This Row],[sneto]]-Tabla15[[#This Row],[ISR]]-Tabla15[[#This Row],[SFS]]-Tabla15[[#This Row],[AFP]],2)</f>
        <v>25</v>
      </c>
      <c r="Q1284" s="63">
        <v>92544.76</v>
      </c>
      <c r="R1284" s="53" t="str">
        <f>_xlfn.XLOOKUP(Tabla15[[#This Row],[cedula]],Tabla8[Numero Documento],Tabla8[Gen])</f>
        <v>M</v>
      </c>
      <c r="S1284" s="53" t="str">
        <f>_xlfn.XLOOKUP(Tabla15[[#This Row],[cedula]],Tabla8[Numero Documento],Tabla8[Lugar Designado Codigo])</f>
        <v>01.83</v>
      </c>
    </row>
    <row r="1285" spans="1:19" hidden="1">
      <c r="A1285" s="53" t="s">
        <v>3048</v>
      </c>
      <c r="B1285" s="53" t="s">
        <v>2872</v>
      </c>
      <c r="C1285" s="53" t="s">
        <v>3084</v>
      </c>
      <c r="D1285" s="53" t="str">
        <f>Tabla15[[#This Row],[cedula]]&amp;Tabla15[[#This Row],[prog]]&amp;LEFT(Tabla15[[#This Row],[tipo]],3)</f>
        <v>0011774089401TEM</v>
      </c>
      <c r="E1285" s="53" t="s">
        <v>1899</v>
      </c>
      <c r="F1285" s="53" t="s">
        <v>130</v>
      </c>
      <c r="G1285" s="53" t="str">
        <f>_xlfn.XLOOKUP(Tabla15[[#This Row],[cedula]],Tabla8[Numero Documento],Tabla8[Lugar Designado])</f>
        <v>MINISTERIO DE CULTURA</v>
      </c>
      <c r="H1285" s="53" t="s">
        <v>3385</v>
      </c>
      <c r="I1285" s="62"/>
      <c r="J1285" s="53" t="str">
        <f>_xlfn.XLOOKUP(Tabla15[[#This Row],[cargo]],Tabla612[CARGO],Tabla612[CATEGORIA DEL SERVIDOR],"FIJO")</f>
        <v>FIJO</v>
      </c>
      <c r="K1285" s="53" t="str">
        <f>IF(ISTEXT(Tabla15[[#This Row],[CARRERA]]),Tabla15[[#This Row],[CARRERA]],Tabla15[[#This Row],[STATUS]])</f>
        <v>FIJO</v>
      </c>
      <c r="L1285" s="63">
        <v>115000</v>
      </c>
      <c r="M1285" s="63">
        <v>15633.74</v>
      </c>
      <c r="N1285" s="63">
        <v>3496</v>
      </c>
      <c r="O1285" s="63">
        <v>3300.5</v>
      </c>
      <c r="P1285" s="29">
        <f>ROUND(Tabla15[[#This Row],[sbruto]]-Tabla15[[#This Row],[sneto]]-Tabla15[[#This Row],[ISR]]-Tabla15[[#This Row],[SFS]]-Tabla15[[#This Row],[AFP]],2)</f>
        <v>25</v>
      </c>
      <c r="Q1285" s="63">
        <v>92544.76</v>
      </c>
      <c r="R1285" s="53" t="str">
        <f>_xlfn.XLOOKUP(Tabla15[[#This Row],[cedula]],Tabla8[Numero Documento],Tabla8[Gen])</f>
        <v>F</v>
      </c>
      <c r="S1285" s="53" t="str">
        <f>_xlfn.XLOOKUP(Tabla15[[#This Row],[cedula]],Tabla8[Numero Documento],Tabla8[Lugar Designado Codigo])</f>
        <v>01.83</v>
      </c>
    </row>
    <row r="1286" spans="1:19" hidden="1">
      <c r="A1286" s="53" t="s">
        <v>3048</v>
      </c>
      <c r="B1286" s="53" t="s">
        <v>2878</v>
      </c>
      <c r="C1286" s="53" t="s">
        <v>3084</v>
      </c>
      <c r="D1286" s="53" t="str">
        <f>Tabla15[[#This Row],[cedula]]&amp;Tabla15[[#This Row],[prog]]&amp;LEFT(Tabla15[[#This Row],[tipo]],3)</f>
        <v>0920002482701TEM</v>
      </c>
      <c r="E1286" s="53" t="s">
        <v>1910</v>
      </c>
      <c r="F1286" s="53" t="s">
        <v>59</v>
      </c>
      <c r="G1286" s="53" t="str">
        <f>_xlfn.XLOOKUP(Tabla15[[#This Row],[cedula]],Tabla8[Numero Documento],Tabla8[Lugar Designado])</f>
        <v>MINISTERIO DE CULTURA</v>
      </c>
      <c r="H1286" s="53" t="s">
        <v>3385</v>
      </c>
      <c r="I1286" s="62"/>
      <c r="J1286" s="53" t="str">
        <f>_xlfn.XLOOKUP(Tabla15[[#This Row],[cargo]],Tabla612[CARGO],Tabla612[CATEGORIA DEL SERVIDOR],"FIJO")</f>
        <v>FIJO</v>
      </c>
      <c r="K1286" s="53" t="str">
        <f>IF(ISTEXT(Tabla15[[#This Row],[CARRERA]]),Tabla15[[#This Row],[CARRERA]],Tabla15[[#This Row],[STATUS]])</f>
        <v>FIJO</v>
      </c>
      <c r="L1286" s="63">
        <v>115000</v>
      </c>
      <c r="M1286" s="63">
        <v>15633.74</v>
      </c>
      <c r="N1286" s="63">
        <v>3496</v>
      </c>
      <c r="O1286" s="63">
        <v>3300.5</v>
      </c>
      <c r="P1286" s="29">
        <f>ROUND(Tabla15[[#This Row],[sbruto]]-Tabla15[[#This Row],[sneto]]-Tabla15[[#This Row],[ISR]]-Tabla15[[#This Row],[SFS]]-Tabla15[[#This Row],[AFP]],2)</f>
        <v>25</v>
      </c>
      <c r="Q1286" s="63">
        <v>92544.76</v>
      </c>
      <c r="R1286" s="53" t="str">
        <f>_xlfn.XLOOKUP(Tabla15[[#This Row],[cedula]],Tabla8[Numero Documento],Tabla8[Gen])</f>
        <v>F</v>
      </c>
      <c r="S1286" s="53" t="str">
        <f>_xlfn.XLOOKUP(Tabla15[[#This Row],[cedula]],Tabla8[Numero Documento],Tabla8[Lugar Designado Codigo])</f>
        <v>01.83</v>
      </c>
    </row>
    <row r="1287" spans="1:19" hidden="1">
      <c r="A1287" s="53" t="s">
        <v>3048</v>
      </c>
      <c r="B1287" s="53" t="s">
        <v>2886</v>
      </c>
      <c r="C1287" s="53" t="s">
        <v>3084</v>
      </c>
      <c r="D1287" s="53" t="str">
        <f>Tabla15[[#This Row],[cedula]]&amp;Tabla15[[#This Row],[prog]]&amp;LEFT(Tabla15[[#This Row],[tipo]],3)</f>
        <v>0010087609301TEM</v>
      </c>
      <c r="E1287" s="53" t="s">
        <v>1736</v>
      </c>
      <c r="F1287" s="53" t="s">
        <v>59</v>
      </c>
      <c r="G1287" s="53" t="str">
        <f>_xlfn.XLOOKUP(Tabla15[[#This Row],[cedula]],Tabla8[Numero Documento],Tabla8[Lugar Designado])</f>
        <v>MINISTERIO DE CULTURA</v>
      </c>
      <c r="H1287" s="53" t="s">
        <v>3385</v>
      </c>
      <c r="I1287" s="62"/>
      <c r="J1287" s="53" t="str">
        <f>_xlfn.XLOOKUP(Tabla15[[#This Row],[cargo]],Tabla612[CARGO],Tabla612[CATEGORIA DEL SERVIDOR],"FIJO")</f>
        <v>FIJO</v>
      </c>
      <c r="K1287" s="53" t="str">
        <f>IF(ISTEXT(Tabla15[[#This Row],[CARRERA]]),Tabla15[[#This Row],[CARRERA]],Tabla15[[#This Row],[STATUS]])</f>
        <v>FIJO</v>
      </c>
      <c r="L1287" s="63">
        <v>115000</v>
      </c>
      <c r="M1287" s="64">
        <v>15255.63</v>
      </c>
      <c r="N1287" s="63">
        <v>3496</v>
      </c>
      <c r="O1287" s="63">
        <v>3300.5</v>
      </c>
      <c r="P1287" s="29">
        <f>ROUND(Tabla15[[#This Row],[sbruto]]-Tabla15[[#This Row],[sneto]]-Tabla15[[#This Row],[ISR]]-Tabla15[[#This Row],[SFS]]-Tabla15[[#This Row],[AFP]],2)</f>
        <v>1537.45</v>
      </c>
      <c r="Q1287" s="63">
        <v>91410.42</v>
      </c>
      <c r="R1287" s="53" t="str">
        <f>_xlfn.XLOOKUP(Tabla15[[#This Row],[cedula]],Tabla8[Numero Documento],Tabla8[Gen])</f>
        <v>M</v>
      </c>
      <c r="S1287" s="53" t="str">
        <f>_xlfn.XLOOKUP(Tabla15[[#This Row],[cedula]],Tabla8[Numero Documento],Tabla8[Lugar Designado Codigo])</f>
        <v>01.83</v>
      </c>
    </row>
    <row r="1288" spans="1:19" hidden="1">
      <c r="A1288" s="53" t="s">
        <v>3048</v>
      </c>
      <c r="B1288" s="53" t="s">
        <v>2888</v>
      </c>
      <c r="C1288" s="53" t="s">
        <v>3084</v>
      </c>
      <c r="D1288" s="53" t="str">
        <f>Tabla15[[#This Row],[cedula]]&amp;Tabla15[[#This Row],[prog]]&amp;LEFT(Tabla15[[#This Row],[tipo]],3)</f>
        <v>0370110843701TEM</v>
      </c>
      <c r="E1288" s="53" t="s">
        <v>1139</v>
      </c>
      <c r="F1288" s="53" t="s">
        <v>130</v>
      </c>
      <c r="G1288" s="53" t="str">
        <f>_xlfn.XLOOKUP(Tabla15[[#This Row],[cedula]],Tabla8[Numero Documento],Tabla8[Lugar Designado])</f>
        <v>MINISTERIO DE CULTURA</v>
      </c>
      <c r="H1288" s="53" t="s">
        <v>3385</v>
      </c>
      <c r="I1288" s="62"/>
      <c r="J1288" s="53" t="str">
        <f>_xlfn.XLOOKUP(Tabla15[[#This Row],[cargo]],Tabla612[CARGO],Tabla612[CATEGORIA DEL SERVIDOR],"FIJO")</f>
        <v>FIJO</v>
      </c>
      <c r="K1288" s="53" t="str">
        <f>IF(ISTEXT(Tabla15[[#This Row],[CARRERA]]),Tabla15[[#This Row],[CARRERA]],Tabla15[[#This Row],[STATUS]])</f>
        <v>FIJO</v>
      </c>
      <c r="L1288" s="63">
        <v>115000</v>
      </c>
      <c r="M1288" s="63">
        <v>15633.74</v>
      </c>
      <c r="N1288" s="63">
        <v>3496</v>
      </c>
      <c r="O1288" s="63">
        <v>3300.5</v>
      </c>
      <c r="P1288" s="29">
        <f>ROUND(Tabla15[[#This Row],[sbruto]]-Tabla15[[#This Row],[sneto]]-Tabla15[[#This Row],[ISR]]-Tabla15[[#This Row],[SFS]]-Tabla15[[#This Row],[AFP]],2)</f>
        <v>25</v>
      </c>
      <c r="Q1288" s="63">
        <v>92544.76</v>
      </c>
      <c r="R1288" s="53" t="str">
        <f>_xlfn.XLOOKUP(Tabla15[[#This Row],[cedula]],Tabla8[Numero Documento],Tabla8[Gen])</f>
        <v>F</v>
      </c>
      <c r="S1288" s="53" t="str">
        <f>_xlfn.XLOOKUP(Tabla15[[#This Row],[cedula]],Tabla8[Numero Documento],Tabla8[Lugar Designado Codigo])</f>
        <v>01.83</v>
      </c>
    </row>
    <row r="1289" spans="1:19" hidden="1">
      <c r="A1289" s="53" t="s">
        <v>3048</v>
      </c>
      <c r="B1289" s="53" t="s">
        <v>3409</v>
      </c>
      <c r="C1289" s="53" t="s">
        <v>3084</v>
      </c>
      <c r="D1289" s="53" t="str">
        <f>Tabla15[[#This Row],[cedula]]&amp;Tabla15[[#This Row],[prog]]&amp;LEFT(Tabla15[[#This Row],[tipo]],3)</f>
        <v>4022496884801TEM</v>
      </c>
      <c r="E1289" s="53" t="s">
        <v>3408</v>
      </c>
      <c r="F1289" s="53" t="s">
        <v>130</v>
      </c>
      <c r="G1289" s="53" t="str">
        <f>_xlfn.XLOOKUP(Tabla15[[#This Row],[cedula]],Tabla8[Numero Documento],Tabla8[Lugar Designado])</f>
        <v>MINISTERIO DE CULTURA</v>
      </c>
      <c r="H1289" s="53" t="s">
        <v>3385</v>
      </c>
      <c r="I1289" s="62"/>
      <c r="J1289" s="53" t="str">
        <f>_xlfn.XLOOKUP(Tabla15[[#This Row],[cargo]],Tabla612[CARGO],Tabla612[CATEGORIA DEL SERVIDOR],"FIJO")</f>
        <v>FIJO</v>
      </c>
      <c r="K1289" s="53" t="str">
        <f>IF(ISTEXT(Tabla15[[#This Row],[CARRERA]]),Tabla15[[#This Row],[CARRERA]],Tabla15[[#This Row],[STATUS]])</f>
        <v>FIJO</v>
      </c>
      <c r="L1289" s="63">
        <v>115000</v>
      </c>
      <c r="M1289" s="63">
        <v>15633.74</v>
      </c>
      <c r="N1289" s="63">
        <v>3496</v>
      </c>
      <c r="O1289" s="63">
        <v>3300.5</v>
      </c>
      <c r="P1289" s="29">
        <f>ROUND(Tabla15[[#This Row],[sbruto]]-Tabla15[[#This Row],[sneto]]-Tabla15[[#This Row],[ISR]]-Tabla15[[#This Row],[SFS]]-Tabla15[[#This Row],[AFP]],2)</f>
        <v>25</v>
      </c>
      <c r="Q1289" s="63">
        <v>92544.76</v>
      </c>
      <c r="R1289" s="53" t="str">
        <f>_xlfn.XLOOKUP(Tabla15[[#This Row],[cedula]],Tabla8[Numero Documento],Tabla8[Gen])</f>
        <v>F</v>
      </c>
      <c r="S1289" s="53" t="str">
        <f>_xlfn.XLOOKUP(Tabla15[[#This Row],[cedula]],Tabla8[Numero Documento],Tabla8[Lugar Designado Codigo])</f>
        <v>01.83</v>
      </c>
    </row>
    <row r="1290" spans="1:19" hidden="1">
      <c r="A1290" s="53" t="s">
        <v>3048</v>
      </c>
      <c r="B1290" s="53" t="s">
        <v>2792</v>
      </c>
      <c r="C1290" s="53" t="s">
        <v>3084</v>
      </c>
      <c r="D1290" s="53" t="str">
        <f>Tabla15[[#This Row],[cedula]]&amp;Tabla15[[#This Row],[prog]]&amp;LEFT(Tabla15[[#This Row],[tipo]],3)</f>
        <v>2230077404301TEM</v>
      </c>
      <c r="E1290" s="53" t="s">
        <v>1584</v>
      </c>
      <c r="F1290" s="53" t="s">
        <v>59</v>
      </c>
      <c r="G1290" s="53" t="str">
        <f>_xlfn.XLOOKUP(Tabla15[[#This Row],[cedula]],Tabla8[Numero Documento],Tabla8[Lugar Designado])</f>
        <v>MINISTERIO DE CULTURA</v>
      </c>
      <c r="H1290" s="53" t="s">
        <v>3385</v>
      </c>
      <c r="I1290" s="62"/>
      <c r="J1290" s="53" t="str">
        <f>_xlfn.XLOOKUP(Tabla15[[#This Row],[cargo]],Tabla612[CARGO],Tabla612[CATEGORIA DEL SERVIDOR],"FIJO")</f>
        <v>FIJO</v>
      </c>
      <c r="K1290" s="53" t="str">
        <f>IF(ISTEXT(Tabla15[[#This Row],[CARRERA]]),Tabla15[[#This Row],[CARRERA]],Tabla15[[#This Row],[STATUS]])</f>
        <v>FIJO</v>
      </c>
      <c r="L1290" s="63">
        <v>110000</v>
      </c>
      <c r="M1290" s="63">
        <v>14457.62</v>
      </c>
      <c r="N1290" s="63">
        <v>3344</v>
      </c>
      <c r="O1290" s="63">
        <v>3157</v>
      </c>
      <c r="P1290" s="29">
        <f>ROUND(Tabla15[[#This Row],[sbruto]]-Tabla15[[#This Row],[sneto]]-Tabla15[[#This Row],[ISR]]-Tabla15[[#This Row],[SFS]]-Tabla15[[#This Row],[AFP]],2)</f>
        <v>25</v>
      </c>
      <c r="Q1290" s="63">
        <v>89016.38</v>
      </c>
      <c r="R1290" s="53" t="str">
        <f>_xlfn.XLOOKUP(Tabla15[[#This Row],[cedula]],Tabla8[Numero Documento],Tabla8[Gen])</f>
        <v>M</v>
      </c>
      <c r="S1290" s="53" t="str">
        <f>_xlfn.XLOOKUP(Tabla15[[#This Row],[cedula]],Tabla8[Numero Documento],Tabla8[Lugar Designado Codigo])</f>
        <v>01.83</v>
      </c>
    </row>
    <row r="1291" spans="1:19" hidden="1">
      <c r="A1291" s="53" t="s">
        <v>3048</v>
      </c>
      <c r="B1291" s="53" t="s">
        <v>2793</v>
      </c>
      <c r="C1291" s="53" t="s">
        <v>3084</v>
      </c>
      <c r="D1291" s="53" t="str">
        <f>Tabla15[[#This Row],[cedula]]&amp;Tabla15[[#This Row],[prog]]&amp;LEFT(Tabla15[[#This Row],[tipo]],3)</f>
        <v>0410015687801TEM</v>
      </c>
      <c r="E1291" s="53" t="s">
        <v>3356</v>
      </c>
      <c r="F1291" s="53" t="s">
        <v>130</v>
      </c>
      <c r="G1291" s="53" t="str">
        <f>_xlfn.XLOOKUP(Tabla15[[#This Row],[cedula]],Tabla8[Numero Documento],Tabla8[Lugar Designado])</f>
        <v>MINISTERIO DE CULTURA</v>
      </c>
      <c r="H1291" s="53" t="s">
        <v>3385</v>
      </c>
      <c r="I1291" s="62"/>
      <c r="J1291" s="53" t="str">
        <f>_xlfn.XLOOKUP(Tabla15[[#This Row],[cargo]],Tabla612[CARGO],Tabla612[CATEGORIA DEL SERVIDOR],"FIJO")</f>
        <v>FIJO</v>
      </c>
      <c r="K1291" s="53" t="str">
        <f>IF(ISTEXT(Tabla15[[#This Row],[CARRERA]]),Tabla15[[#This Row],[CARRERA]],Tabla15[[#This Row],[STATUS]])</f>
        <v>FIJO</v>
      </c>
      <c r="L1291" s="63">
        <v>110000</v>
      </c>
      <c r="M1291" s="63">
        <v>14457.62</v>
      </c>
      <c r="N1291" s="63">
        <v>3344</v>
      </c>
      <c r="O1291" s="63">
        <v>3157</v>
      </c>
      <c r="P1291" s="29">
        <f>ROUND(Tabla15[[#This Row],[sbruto]]-Tabla15[[#This Row],[sneto]]-Tabla15[[#This Row],[ISR]]-Tabla15[[#This Row],[SFS]]-Tabla15[[#This Row],[AFP]],2)</f>
        <v>1579.48</v>
      </c>
      <c r="Q1291" s="63">
        <v>87461.9</v>
      </c>
      <c r="R1291" s="53" t="str">
        <f>_xlfn.XLOOKUP(Tabla15[[#This Row],[cedula]],Tabla8[Numero Documento],Tabla8[Gen])</f>
        <v>F</v>
      </c>
      <c r="S1291" s="53" t="str">
        <f>_xlfn.XLOOKUP(Tabla15[[#This Row],[cedula]],Tabla8[Numero Documento],Tabla8[Lugar Designado Codigo])</f>
        <v>01.83</v>
      </c>
    </row>
    <row r="1292" spans="1:19" hidden="1">
      <c r="A1292" s="53" t="s">
        <v>3048</v>
      </c>
      <c r="B1292" s="53" t="s">
        <v>3733</v>
      </c>
      <c r="C1292" s="53" t="s">
        <v>3084</v>
      </c>
      <c r="D1292" s="53" t="str">
        <f>Tabla15[[#This Row],[cedula]]&amp;Tabla15[[#This Row],[prog]]&amp;LEFT(Tabla15[[#This Row],[tipo]],3)</f>
        <v>0010188462501TEM</v>
      </c>
      <c r="E1292" s="53" t="s">
        <v>3732</v>
      </c>
      <c r="F1292" s="53" t="s">
        <v>3734</v>
      </c>
      <c r="G1292" s="53" t="str">
        <f>_xlfn.XLOOKUP(Tabla15[[#This Row],[cedula]],Tabla8[Numero Documento],Tabla8[Lugar Designado])</f>
        <v>MINISTERIO DE CULTURA</v>
      </c>
      <c r="H1292" s="53" t="s">
        <v>3385</v>
      </c>
      <c r="I1292" s="62"/>
      <c r="J1292" s="53" t="str">
        <f>_xlfn.XLOOKUP(Tabla15[[#This Row],[cargo]],Tabla612[CARGO],Tabla612[CATEGORIA DEL SERVIDOR],"FIJO")</f>
        <v>FIJO</v>
      </c>
      <c r="K1292" s="53" t="str">
        <f>IF(ISTEXT(Tabla15[[#This Row],[CARRERA]]),Tabla15[[#This Row],[CARRERA]],Tabla15[[#This Row],[STATUS]])</f>
        <v>FIJO</v>
      </c>
      <c r="L1292" s="63">
        <v>110000</v>
      </c>
      <c r="M1292" s="63">
        <v>14457.62</v>
      </c>
      <c r="N1292" s="63">
        <v>3344</v>
      </c>
      <c r="O1292" s="63">
        <v>3157</v>
      </c>
      <c r="P1292" s="29">
        <f>ROUND(Tabla15[[#This Row],[sbruto]]-Tabla15[[#This Row],[sneto]]-Tabla15[[#This Row],[ISR]]-Tabla15[[#This Row],[SFS]]-Tabla15[[#This Row],[AFP]],2)</f>
        <v>25</v>
      </c>
      <c r="Q1292" s="63">
        <v>89016.38</v>
      </c>
      <c r="R1292" s="53" t="str">
        <f>_xlfn.XLOOKUP(Tabla15[[#This Row],[cedula]],Tabla8[Numero Documento],Tabla8[Gen])</f>
        <v>M</v>
      </c>
      <c r="S1292" s="53" t="str">
        <f>_xlfn.XLOOKUP(Tabla15[[#This Row],[cedula]],Tabla8[Numero Documento],Tabla8[Lugar Designado Codigo])</f>
        <v>01.83</v>
      </c>
    </row>
    <row r="1293" spans="1:19" hidden="1">
      <c r="A1293" s="53" t="s">
        <v>3048</v>
      </c>
      <c r="B1293" s="53" t="s">
        <v>2863</v>
      </c>
      <c r="C1293" s="53" t="s">
        <v>3084</v>
      </c>
      <c r="D1293" s="53" t="str">
        <f>Tabla15[[#This Row],[cedula]]&amp;Tabla15[[#This Row],[prog]]&amp;LEFT(Tabla15[[#This Row],[tipo]],3)</f>
        <v>0230056602901TEM</v>
      </c>
      <c r="E1293" s="53" t="s">
        <v>1134</v>
      </c>
      <c r="F1293" s="53" t="s">
        <v>1642</v>
      </c>
      <c r="G1293" s="53" t="str">
        <f>_xlfn.XLOOKUP(Tabla15[[#This Row],[cedula]],Tabla8[Numero Documento],Tabla8[Lugar Designado])</f>
        <v>MINISTERIO DE CULTURA</v>
      </c>
      <c r="H1293" s="53" t="s">
        <v>3385</v>
      </c>
      <c r="I1293" s="62"/>
      <c r="J1293" s="53" t="str">
        <f>_xlfn.XLOOKUP(Tabla15[[#This Row],[cargo]],Tabla612[CARGO],Tabla612[CATEGORIA DEL SERVIDOR],"FIJO")</f>
        <v>FIJO</v>
      </c>
      <c r="K1293" s="53" t="str">
        <f>IF(ISTEXT(Tabla15[[#This Row],[CARRERA]]),Tabla15[[#This Row],[CARRERA]],Tabla15[[#This Row],[STATUS]])</f>
        <v>FIJO</v>
      </c>
      <c r="L1293" s="63">
        <v>110000</v>
      </c>
      <c r="M1293" s="63">
        <v>14457.62</v>
      </c>
      <c r="N1293" s="63">
        <v>3344</v>
      </c>
      <c r="O1293" s="63">
        <v>3157</v>
      </c>
      <c r="P1293" s="29">
        <f>ROUND(Tabla15[[#This Row],[sbruto]]-Tabla15[[#This Row],[sneto]]-Tabla15[[#This Row],[ISR]]-Tabla15[[#This Row],[SFS]]-Tabla15[[#This Row],[AFP]],2)</f>
        <v>25</v>
      </c>
      <c r="Q1293" s="63">
        <v>89016.38</v>
      </c>
      <c r="R1293" s="53" t="str">
        <f>_xlfn.XLOOKUP(Tabla15[[#This Row],[cedula]],Tabla8[Numero Documento],Tabla8[Gen])</f>
        <v>M</v>
      </c>
      <c r="S1293" s="53" t="str">
        <f>_xlfn.XLOOKUP(Tabla15[[#This Row],[cedula]],Tabla8[Numero Documento],Tabla8[Lugar Designado Codigo])</f>
        <v>01.83</v>
      </c>
    </row>
    <row r="1294" spans="1:19" hidden="1">
      <c r="A1294" s="53" t="s">
        <v>3048</v>
      </c>
      <c r="B1294" s="53" t="s">
        <v>2885</v>
      </c>
      <c r="C1294" s="53" t="s">
        <v>3084</v>
      </c>
      <c r="D1294" s="53" t="str">
        <f>Tabla15[[#This Row],[cedula]]&amp;Tabla15[[#This Row],[prog]]&amp;LEFT(Tabla15[[#This Row],[tipo]],3)</f>
        <v>0180008172901TEM</v>
      </c>
      <c r="E1294" s="53" t="s">
        <v>1138</v>
      </c>
      <c r="F1294" s="53" t="s">
        <v>1642</v>
      </c>
      <c r="G1294" s="53" t="str">
        <f>_xlfn.XLOOKUP(Tabla15[[#This Row],[cedula]],Tabla8[Numero Documento],Tabla8[Lugar Designado])</f>
        <v>MINISTERIO DE CULTURA</v>
      </c>
      <c r="H1294" s="53" t="s">
        <v>3385</v>
      </c>
      <c r="I1294" s="62"/>
      <c r="J1294" s="53" t="str">
        <f>_xlfn.XLOOKUP(Tabla15[[#This Row],[cargo]],Tabla612[CARGO],Tabla612[CATEGORIA DEL SERVIDOR],"FIJO")</f>
        <v>FIJO</v>
      </c>
      <c r="K1294" s="53" t="str">
        <f>IF(ISTEXT(Tabla15[[#This Row],[CARRERA]]),Tabla15[[#This Row],[CARRERA]],Tabla15[[#This Row],[STATUS]])</f>
        <v>FIJO</v>
      </c>
      <c r="L1294" s="63">
        <v>110000</v>
      </c>
      <c r="M1294" s="64">
        <v>14457.62</v>
      </c>
      <c r="N1294" s="63">
        <v>3344</v>
      </c>
      <c r="O1294" s="63">
        <v>3157</v>
      </c>
      <c r="P1294" s="29">
        <f>ROUND(Tabla15[[#This Row],[sbruto]]-Tabla15[[#This Row],[sneto]]-Tabla15[[#This Row],[ISR]]-Tabla15[[#This Row],[SFS]]-Tabla15[[#This Row],[AFP]],2)</f>
        <v>25</v>
      </c>
      <c r="Q1294" s="63">
        <v>89016.38</v>
      </c>
      <c r="R1294" s="53" t="str">
        <f>_xlfn.XLOOKUP(Tabla15[[#This Row],[cedula]],Tabla8[Numero Documento],Tabla8[Gen])</f>
        <v>M</v>
      </c>
      <c r="S1294" s="53" t="str">
        <f>_xlfn.XLOOKUP(Tabla15[[#This Row],[cedula]],Tabla8[Numero Documento],Tabla8[Lugar Designado Codigo])</f>
        <v>01.83</v>
      </c>
    </row>
    <row r="1295" spans="1:19" hidden="1">
      <c r="A1295" s="53" t="s">
        <v>3048</v>
      </c>
      <c r="B1295" s="53" t="s">
        <v>3809</v>
      </c>
      <c r="C1295" s="53" t="s">
        <v>3084</v>
      </c>
      <c r="D1295" s="53" t="str">
        <f>Tabla15[[#This Row],[cedula]]&amp;Tabla15[[#This Row],[prog]]&amp;LEFT(Tabla15[[#This Row],[tipo]],3)</f>
        <v>0480010944101TEM</v>
      </c>
      <c r="E1295" s="53" t="s">
        <v>3808</v>
      </c>
      <c r="F1295" s="53" t="s">
        <v>130</v>
      </c>
      <c r="G1295" s="53" t="str">
        <f>_xlfn.XLOOKUP(Tabla15[[#This Row],[cedula]],Tabla8[Numero Documento],Tabla8[Lugar Designado])</f>
        <v>MINISTERIO DE CULTURA</v>
      </c>
      <c r="H1295" s="53" t="s">
        <v>3385</v>
      </c>
      <c r="I1295" s="62"/>
      <c r="J1295" s="53" t="str">
        <f>_xlfn.XLOOKUP(Tabla15[[#This Row],[cargo]],Tabla612[CARGO],Tabla612[CATEGORIA DEL SERVIDOR],"FIJO")</f>
        <v>FIJO</v>
      </c>
      <c r="K1295" s="53" t="str">
        <f>IF(ISTEXT(Tabla15[[#This Row],[CARRERA]]),Tabla15[[#This Row],[CARRERA]],Tabla15[[#This Row],[STATUS]])</f>
        <v>FIJO</v>
      </c>
      <c r="L1295" s="63">
        <v>110000</v>
      </c>
      <c r="M1295" s="64">
        <v>14457.62</v>
      </c>
      <c r="N1295" s="63">
        <v>3344</v>
      </c>
      <c r="O1295" s="63">
        <v>3157</v>
      </c>
      <c r="P1295" s="29">
        <f>ROUND(Tabla15[[#This Row],[sbruto]]-Tabla15[[#This Row],[sneto]]-Tabla15[[#This Row],[ISR]]-Tabla15[[#This Row],[SFS]]-Tabla15[[#This Row],[AFP]],2)</f>
        <v>25</v>
      </c>
      <c r="Q1295" s="63">
        <v>89016.38</v>
      </c>
      <c r="R1295" s="53" t="str">
        <f>_xlfn.XLOOKUP(Tabla15[[#This Row],[cedula]],Tabla8[Numero Documento],Tabla8[Gen])</f>
        <v>F</v>
      </c>
      <c r="S1295" s="53" t="str">
        <f>_xlfn.XLOOKUP(Tabla15[[#This Row],[cedula]],Tabla8[Numero Documento],Tabla8[Lugar Designado Codigo])</f>
        <v>01.83</v>
      </c>
    </row>
    <row r="1296" spans="1:19" hidden="1">
      <c r="A1296" s="53" t="s">
        <v>3048</v>
      </c>
      <c r="B1296" s="53" t="s">
        <v>2758</v>
      </c>
      <c r="C1296" s="53" t="s">
        <v>3084</v>
      </c>
      <c r="D1296" s="53" t="str">
        <f>Tabla15[[#This Row],[cedula]]&amp;Tabla15[[#This Row],[prog]]&amp;LEFT(Tabla15[[#This Row],[tipo]],3)</f>
        <v>0011833417601TEM</v>
      </c>
      <c r="E1296" s="53" t="s">
        <v>1863</v>
      </c>
      <c r="F1296" s="53" t="s">
        <v>130</v>
      </c>
      <c r="G1296" s="53" t="str">
        <f>_xlfn.XLOOKUP(Tabla15[[#This Row],[cedula]],Tabla8[Numero Documento],Tabla8[Lugar Designado])</f>
        <v>MINISTERIO DE CULTURA</v>
      </c>
      <c r="H1296" s="53" t="s">
        <v>3385</v>
      </c>
      <c r="I1296" s="62"/>
      <c r="J1296" s="53" t="str">
        <f>_xlfn.XLOOKUP(Tabla15[[#This Row],[cargo]],Tabla612[CARGO],Tabla612[CATEGORIA DEL SERVIDOR],"FIJO")</f>
        <v>FIJO</v>
      </c>
      <c r="K1296" s="53" t="str">
        <f>IF(ISTEXT(Tabla15[[#This Row],[CARRERA]]),Tabla15[[#This Row],[CARRERA]],Tabla15[[#This Row],[STATUS]])</f>
        <v>FIJO</v>
      </c>
      <c r="L1296" s="63">
        <v>100000</v>
      </c>
      <c r="M1296" s="63">
        <v>12105.37</v>
      </c>
      <c r="N1296" s="63">
        <v>3040</v>
      </c>
      <c r="O1296" s="63">
        <v>2870</v>
      </c>
      <c r="P1296" s="29">
        <f>ROUND(Tabla15[[#This Row],[sbruto]]-Tabla15[[#This Row],[sneto]]-Tabla15[[#This Row],[ISR]]-Tabla15[[#This Row],[SFS]]-Tabla15[[#This Row],[AFP]],2)</f>
        <v>25</v>
      </c>
      <c r="Q1296" s="63">
        <v>81959.63</v>
      </c>
      <c r="R1296" s="53" t="str">
        <f>_xlfn.XLOOKUP(Tabla15[[#This Row],[cedula]],Tabla8[Numero Documento],Tabla8[Gen])</f>
        <v>F</v>
      </c>
      <c r="S1296" s="53" t="str">
        <f>_xlfn.XLOOKUP(Tabla15[[#This Row],[cedula]],Tabla8[Numero Documento],Tabla8[Lugar Designado Codigo])</f>
        <v>01.83</v>
      </c>
    </row>
    <row r="1297" spans="1:19" hidden="1">
      <c r="A1297" s="53" t="s">
        <v>3048</v>
      </c>
      <c r="B1297" s="53" t="s">
        <v>2787</v>
      </c>
      <c r="C1297" s="53" t="s">
        <v>3084</v>
      </c>
      <c r="D1297" s="53" t="str">
        <f>Tabla15[[#This Row],[cedula]]&amp;Tabla15[[#This Row],[prog]]&amp;LEFT(Tabla15[[#This Row],[tipo]],3)</f>
        <v>4022608025301TEM</v>
      </c>
      <c r="E1297" s="53" t="s">
        <v>1999</v>
      </c>
      <c r="F1297" s="53" t="s">
        <v>130</v>
      </c>
      <c r="G1297" s="53" t="str">
        <f>_xlfn.XLOOKUP(Tabla15[[#This Row],[cedula]],Tabla8[Numero Documento],Tabla8[Lugar Designado])</f>
        <v>MINISTERIO DE CULTURA</v>
      </c>
      <c r="H1297" s="53" t="s">
        <v>3385</v>
      </c>
      <c r="I1297" s="62"/>
      <c r="J1297" s="53" t="str">
        <f>_xlfn.XLOOKUP(Tabla15[[#This Row],[cargo]],Tabla612[CARGO],Tabla612[CATEGORIA DEL SERVIDOR],"FIJO")</f>
        <v>FIJO</v>
      </c>
      <c r="K1297" s="53" t="str">
        <f>IF(ISTEXT(Tabla15[[#This Row],[CARRERA]]),Tabla15[[#This Row],[CARRERA]],Tabla15[[#This Row],[STATUS]])</f>
        <v>FIJO</v>
      </c>
      <c r="L1297" s="63">
        <v>100000</v>
      </c>
      <c r="M1297" s="64">
        <v>12105.37</v>
      </c>
      <c r="N1297" s="63">
        <v>3040</v>
      </c>
      <c r="O1297" s="63">
        <v>2870</v>
      </c>
      <c r="P1297" s="29">
        <f>ROUND(Tabla15[[#This Row],[sbruto]]-Tabla15[[#This Row],[sneto]]-Tabla15[[#This Row],[ISR]]-Tabla15[[#This Row],[SFS]]-Tabla15[[#This Row],[AFP]],2)</f>
        <v>25</v>
      </c>
      <c r="Q1297" s="63">
        <v>81959.63</v>
      </c>
      <c r="R1297" s="53" t="str">
        <f>_xlfn.XLOOKUP(Tabla15[[#This Row],[cedula]],Tabla8[Numero Documento],Tabla8[Gen])</f>
        <v>M</v>
      </c>
      <c r="S1297" s="53" t="str">
        <f>_xlfn.XLOOKUP(Tabla15[[#This Row],[cedula]],Tabla8[Numero Documento],Tabla8[Lugar Designado Codigo])</f>
        <v>01.83</v>
      </c>
    </row>
    <row r="1298" spans="1:19" hidden="1">
      <c r="A1298" s="53" t="s">
        <v>3048</v>
      </c>
      <c r="B1298" s="53" t="s">
        <v>2806</v>
      </c>
      <c r="C1298" s="53" t="s">
        <v>3084</v>
      </c>
      <c r="D1298" s="53" t="str">
        <f>Tabla15[[#This Row],[cedula]]&amp;Tabla15[[#This Row],[prog]]&amp;LEFT(Tabla15[[#This Row],[tipo]],3)</f>
        <v>0010064905201TEM</v>
      </c>
      <c r="E1298" s="53" t="s">
        <v>1895</v>
      </c>
      <c r="F1298" s="53" t="s">
        <v>59</v>
      </c>
      <c r="G1298" s="53" t="str">
        <f>_xlfn.XLOOKUP(Tabla15[[#This Row],[cedula]],Tabla8[Numero Documento],Tabla8[Lugar Designado])</f>
        <v>MINISTERIO DE CULTURA</v>
      </c>
      <c r="H1298" s="53" t="s">
        <v>3385</v>
      </c>
      <c r="I1298" s="62"/>
      <c r="J1298" s="53" t="str">
        <f>_xlfn.XLOOKUP(Tabla15[[#This Row],[cargo]],Tabla612[CARGO],Tabla612[CATEGORIA DEL SERVIDOR],"FIJO")</f>
        <v>FIJO</v>
      </c>
      <c r="K1298" s="53" t="str">
        <f>IF(ISTEXT(Tabla15[[#This Row],[CARRERA]]),Tabla15[[#This Row],[CARRERA]],Tabla15[[#This Row],[STATUS]])</f>
        <v>FIJO</v>
      </c>
      <c r="L1298" s="63">
        <v>100000</v>
      </c>
      <c r="M1298" s="63">
        <v>12105.37</v>
      </c>
      <c r="N1298" s="63">
        <v>3040</v>
      </c>
      <c r="O1298" s="63">
        <v>2870</v>
      </c>
      <c r="P1298" s="29">
        <f>ROUND(Tabla15[[#This Row],[sbruto]]-Tabla15[[#This Row],[sneto]]-Tabla15[[#This Row],[ISR]]-Tabla15[[#This Row],[SFS]]-Tabla15[[#This Row],[AFP]],2)</f>
        <v>25</v>
      </c>
      <c r="Q1298" s="63">
        <v>81959.63</v>
      </c>
      <c r="R1298" s="53" t="str">
        <f>_xlfn.XLOOKUP(Tabla15[[#This Row],[cedula]],Tabla8[Numero Documento],Tabla8[Gen])</f>
        <v>F</v>
      </c>
      <c r="S1298" s="53" t="str">
        <f>_xlfn.XLOOKUP(Tabla15[[#This Row],[cedula]],Tabla8[Numero Documento],Tabla8[Lugar Designado Codigo])</f>
        <v>01.83</v>
      </c>
    </row>
    <row r="1299" spans="1:19" hidden="1">
      <c r="A1299" s="53" t="s">
        <v>3048</v>
      </c>
      <c r="B1299" s="53" t="s">
        <v>2816</v>
      </c>
      <c r="C1299" s="53" t="s">
        <v>3084</v>
      </c>
      <c r="D1299" s="53" t="str">
        <f>Tabla15[[#This Row],[cedula]]&amp;Tabla15[[#This Row],[prog]]&amp;LEFT(Tabla15[[#This Row],[tipo]],3)</f>
        <v>0010265846501TEM</v>
      </c>
      <c r="E1299" s="53" t="s">
        <v>1296</v>
      </c>
      <c r="F1299" s="53" t="s">
        <v>1297</v>
      </c>
      <c r="G1299" s="53" t="str">
        <f>_xlfn.XLOOKUP(Tabla15[[#This Row],[cedula]],Tabla8[Numero Documento],Tabla8[Lugar Designado])</f>
        <v>MINISTERIO DE CULTURA</v>
      </c>
      <c r="H1299" s="53" t="s">
        <v>3385</v>
      </c>
      <c r="I1299" s="62"/>
      <c r="J1299" s="53" t="str">
        <f>_xlfn.XLOOKUP(Tabla15[[#This Row],[cargo]],Tabla612[CARGO],Tabla612[CATEGORIA DEL SERVIDOR],"FIJO")</f>
        <v>FIJO</v>
      </c>
      <c r="K1299" s="53" t="str">
        <f>IF(ISTEXT(Tabla15[[#This Row],[CARRERA]]),Tabla15[[#This Row],[CARRERA]],Tabla15[[#This Row],[STATUS]])</f>
        <v>FIJO</v>
      </c>
      <c r="L1299" s="63">
        <v>100000</v>
      </c>
      <c r="M1299" s="63">
        <v>12105.37</v>
      </c>
      <c r="N1299" s="63">
        <v>3040</v>
      </c>
      <c r="O1299" s="63">
        <v>2870</v>
      </c>
      <c r="P1299" s="29">
        <f>ROUND(Tabla15[[#This Row],[sbruto]]-Tabla15[[#This Row],[sneto]]-Tabla15[[#This Row],[ISR]]-Tabla15[[#This Row],[SFS]]-Tabla15[[#This Row],[AFP]],2)</f>
        <v>25</v>
      </c>
      <c r="Q1299" s="63">
        <v>81959.63</v>
      </c>
      <c r="R1299" s="53" t="str">
        <f>_xlfn.XLOOKUP(Tabla15[[#This Row],[cedula]],Tabla8[Numero Documento],Tabla8[Gen])</f>
        <v>M</v>
      </c>
      <c r="S1299" s="53" t="str">
        <f>_xlfn.XLOOKUP(Tabla15[[#This Row],[cedula]],Tabla8[Numero Documento],Tabla8[Lugar Designado Codigo])</f>
        <v>01.83</v>
      </c>
    </row>
    <row r="1300" spans="1:19" hidden="1">
      <c r="A1300" s="53" t="s">
        <v>3048</v>
      </c>
      <c r="B1300" s="53" t="s">
        <v>3665</v>
      </c>
      <c r="C1300" s="53" t="s">
        <v>3084</v>
      </c>
      <c r="D1300" s="53" t="str">
        <f>Tabla15[[#This Row],[cedula]]&amp;Tabla15[[#This Row],[prog]]&amp;LEFT(Tabla15[[#This Row],[tipo]],3)</f>
        <v>0180068997601TEM</v>
      </c>
      <c r="E1300" s="53" t="s">
        <v>3664</v>
      </c>
      <c r="F1300" s="53" t="s">
        <v>130</v>
      </c>
      <c r="G1300" s="53" t="str">
        <f>_xlfn.XLOOKUP(Tabla15[[#This Row],[cedula]],Tabla8[Numero Documento],Tabla8[Lugar Designado])</f>
        <v>MINISTERIO DE CULTURA</v>
      </c>
      <c r="H1300" s="53" t="s">
        <v>3385</v>
      </c>
      <c r="I1300" s="62"/>
      <c r="J1300" s="53" t="str">
        <f>_xlfn.XLOOKUP(Tabla15[[#This Row],[cargo]],Tabla612[CARGO],Tabla612[CATEGORIA DEL SERVIDOR],"FIJO")</f>
        <v>FIJO</v>
      </c>
      <c r="K1300" s="53" t="str">
        <f>IF(ISTEXT(Tabla15[[#This Row],[CARRERA]]),Tabla15[[#This Row],[CARRERA]],Tabla15[[#This Row],[STATUS]])</f>
        <v>FIJO</v>
      </c>
      <c r="L1300" s="63">
        <v>100000</v>
      </c>
      <c r="M1300" s="64">
        <v>12105.37</v>
      </c>
      <c r="N1300" s="63">
        <v>3040</v>
      </c>
      <c r="O1300" s="63">
        <v>2870</v>
      </c>
      <c r="P1300" s="29">
        <f>ROUND(Tabla15[[#This Row],[sbruto]]-Tabla15[[#This Row],[sneto]]-Tabla15[[#This Row],[ISR]]-Tabla15[[#This Row],[SFS]]-Tabla15[[#This Row],[AFP]],2)</f>
        <v>25</v>
      </c>
      <c r="Q1300" s="63">
        <v>81959.63</v>
      </c>
      <c r="R1300" s="53" t="str">
        <f>_xlfn.XLOOKUP(Tabla15[[#This Row],[cedula]],Tabla8[Numero Documento],Tabla8[Gen])</f>
        <v>M</v>
      </c>
      <c r="S1300" s="53" t="str">
        <f>_xlfn.XLOOKUP(Tabla15[[#This Row],[cedula]],Tabla8[Numero Documento],Tabla8[Lugar Designado Codigo])</f>
        <v>01.83</v>
      </c>
    </row>
    <row r="1301" spans="1:19" hidden="1">
      <c r="A1301" s="53" t="s">
        <v>3048</v>
      </c>
      <c r="B1301" s="53" t="s">
        <v>2862</v>
      </c>
      <c r="C1301" s="53" t="s">
        <v>3084</v>
      </c>
      <c r="D1301" s="53" t="str">
        <f>Tabla15[[#This Row],[cedula]]&amp;Tabla15[[#This Row],[prog]]&amp;LEFT(Tabla15[[#This Row],[tipo]],3)</f>
        <v>0010699531901TEM</v>
      </c>
      <c r="E1301" s="53" t="s">
        <v>1175</v>
      </c>
      <c r="F1301" s="53" t="s">
        <v>59</v>
      </c>
      <c r="G1301" s="53" t="str">
        <f>_xlfn.XLOOKUP(Tabla15[[#This Row],[cedula]],Tabla8[Numero Documento],Tabla8[Lugar Designado])</f>
        <v>MINISTERIO DE CULTURA</v>
      </c>
      <c r="H1301" s="53" t="s">
        <v>3385</v>
      </c>
      <c r="I1301" s="62"/>
      <c r="J1301" s="53" t="str">
        <f>_xlfn.XLOOKUP(Tabla15[[#This Row],[cargo]],Tabla612[CARGO],Tabla612[CATEGORIA DEL SERVIDOR],"FIJO")</f>
        <v>FIJO</v>
      </c>
      <c r="K1301" s="53" t="str">
        <f>IF(ISTEXT(Tabla15[[#This Row],[CARRERA]]),Tabla15[[#This Row],[CARRERA]],Tabla15[[#This Row],[STATUS]])</f>
        <v>FIJO</v>
      </c>
      <c r="L1301" s="63">
        <v>100000</v>
      </c>
      <c r="M1301" s="63">
        <v>12105.37</v>
      </c>
      <c r="N1301" s="63">
        <v>3040</v>
      </c>
      <c r="O1301" s="63">
        <v>2870</v>
      </c>
      <c r="P1301" s="29">
        <f>ROUND(Tabla15[[#This Row],[sbruto]]-Tabla15[[#This Row],[sneto]]-Tabla15[[#This Row],[ISR]]-Tabla15[[#This Row],[SFS]]-Tabla15[[#This Row],[AFP]],2)</f>
        <v>25</v>
      </c>
      <c r="Q1301" s="63">
        <v>81959.63</v>
      </c>
      <c r="R1301" s="53" t="str">
        <f>_xlfn.XLOOKUP(Tabla15[[#This Row],[cedula]],Tabla8[Numero Documento],Tabla8[Gen])</f>
        <v>M</v>
      </c>
      <c r="S1301" s="53" t="str">
        <f>_xlfn.XLOOKUP(Tabla15[[#This Row],[cedula]],Tabla8[Numero Documento],Tabla8[Lugar Designado Codigo])</f>
        <v>01.83</v>
      </c>
    </row>
    <row r="1302" spans="1:19" hidden="1">
      <c r="A1302" s="53" t="s">
        <v>3048</v>
      </c>
      <c r="B1302" s="53" t="s">
        <v>3621</v>
      </c>
      <c r="C1302" s="53" t="s">
        <v>3084</v>
      </c>
      <c r="D1302" s="53" t="str">
        <f>Tabla15[[#This Row],[cedula]]&amp;Tabla15[[#This Row],[prog]]&amp;LEFT(Tabla15[[#This Row],[tipo]],3)</f>
        <v>2230021020401TEM</v>
      </c>
      <c r="E1302" s="53" t="s">
        <v>3620</v>
      </c>
      <c r="F1302" s="53" t="s">
        <v>130</v>
      </c>
      <c r="G1302" s="53" t="str">
        <f>_xlfn.XLOOKUP(Tabla15[[#This Row],[cedula]],Tabla8[Numero Documento],Tabla8[Lugar Designado])</f>
        <v>MINISTERIO DE CULTURA</v>
      </c>
      <c r="H1302" s="53" t="s">
        <v>3385</v>
      </c>
      <c r="I1302" s="62"/>
      <c r="J1302" s="53" t="str">
        <f>_xlfn.XLOOKUP(Tabla15[[#This Row],[cargo]],Tabla612[CARGO],Tabla612[CATEGORIA DEL SERVIDOR],"FIJO")</f>
        <v>FIJO</v>
      </c>
      <c r="K1302" s="53" t="str">
        <f>IF(ISTEXT(Tabla15[[#This Row],[CARRERA]]),Tabla15[[#This Row],[CARRERA]],Tabla15[[#This Row],[STATUS]])</f>
        <v>FIJO</v>
      </c>
      <c r="L1302" s="63">
        <v>95000</v>
      </c>
      <c r="M1302" s="63">
        <v>10929.24</v>
      </c>
      <c r="N1302" s="63">
        <v>2888</v>
      </c>
      <c r="O1302" s="63">
        <v>2726.5</v>
      </c>
      <c r="P1302" s="29">
        <f>ROUND(Tabla15[[#This Row],[sbruto]]-Tabla15[[#This Row],[sneto]]-Tabla15[[#This Row],[ISR]]-Tabla15[[#This Row],[SFS]]-Tabla15[[#This Row],[AFP]],2)</f>
        <v>25</v>
      </c>
      <c r="Q1302" s="63">
        <v>78431.259999999995</v>
      </c>
      <c r="R1302" s="53" t="str">
        <f>_xlfn.XLOOKUP(Tabla15[[#This Row],[cedula]],Tabla8[Numero Documento],Tabla8[Gen])</f>
        <v>F</v>
      </c>
      <c r="S1302" s="53" t="str">
        <f>_xlfn.XLOOKUP(Tabla15[[#This Row],[cedula]],Tabla8[Numero Documento],Tabla8[Lugar Designado Codigo])</f>
        <v>01.83</v>
      </c>
    </row>
    <row r="1303" spans="1:19" hidden="1">
      <c r="A1303" s="53" t="s">
        <v>3048</v>
      </c>
      <c r="B1303" s="53" t="s">
        <v>2819</v>
      </c>
      <c r="C1303" s="53" t="s">
        <v>3084</v>
      </c>
      <c r="D1303" s="53" t="str">
        <f>Tabla15[[#This Row],[cedula]]&amp;Tabla15[[#This Row],[prog]]&amp;LEFT(Tabla15[[#This Row],[tipo]],3)</f>
        <v>0011858769001TEM</v>
      </c>
      <c r="E1303" s="53" t="s">
        <v>1902</v>
      </c>
      <c r="F1303" s="53" t="s">
        <v>130</v>
      </c>
      <c r="G1303" s="53" t="str">
        <f>_xlfn.XLOOKUP(Tabla15[[#This Row],[cedula]],Tabla8[Numero Documento],Tabla8[Lugar Designado])</f>
        <v>MINISTERIO DE CULTURA</v>
      </c>
      <c r="H1303" s="53" t="s">
        <v>3385</v>
      </c>
      <c r="I1303" s="62"/>
      <c r="J1303" s="53" t="str">
        <f>_xlfn.XLOOKUP(Tabla15[[#This Row],[cargo]],Tabla612[CARGO],Tabla612[CATEGORIA DEL SERVIDOR],"FIJO")</f>
        <v>FIJO</v>
      </c>
      <c r="K1303" s="53" t="str">
        <f>IF(ISTEXT(Tabla15[[#This Row],[CARRERA]]),Tabla15[[#This Row],[CARRERA]],Tabla15[[#This Row],[STATUS]])</f>
        <v>FIJO</v>
      </c>
      <c r="L1303" s="63">
        <v>95000</v>
      </c>
      <c r="M1303" s="63">
        <v>10929.24</v>
      </c>
      <c r="N1303" s="63">
        <v>2888</v>
      </c>
      <c r="O1303" s="63">
        <v>2726.5</v>
      </c>
      <c r="P1303" s="29">
        <f>ROUND(Tabla15[[#This Row],[sbruto]]-Tabla15[[#This Row],[sneto]]-Tabla15[[#This Row],[ISR]]-Tabla15[[#This Row],[SFS]]-Tabla15[[#This Row],[AFP]],2)</f>
        <v>25</v>
      </c>
      <c r="Q1303" s="63">
        <v>78431.259999999995</v>
      </c>
      <c r="R1303" s="53" t="str">
        <f>_xlfn.XLOOKUP(Tabla15[[#This Row],[cedula]],Tabla8[Numero Documento],Tabla8[Gen])</f>
        <v>M</v>
      </c>
      <c r="S1303" s="53" t="str">
        <f>_xlfn.XLOOKUP(Tabla15[[#This Row],[cedula]],Tabla8[Numero Documento],Tabla8[Lugar Designado Codigo])</f>
        <v>01.83</v>
      </c>
    </row>
    <row r="1304" spans="1:19" hidden="1">
      <c r="A1304" s="53" t="s">
        <v>3048</v>
      </c>
      <c r="B1304" s="53" t="s">
        <v>3711</v>
      </c>
      <c r="C1304" s="53" t="s">
        <v>3084</v>
      </c>
      <c r="D1304" s="53" t="str">
        <f>Tabla15[[#This Row],[cedula]]&amp;Tabla15[[#This Row],[prog]]&amp;LEFT(Tabla15[[#This Row],[tipo]],3)</f>
        <v>4022222294101TEM</v>
      </c>
      <c r="E1304" s="53" t="s">
        <v>3710</v>
      </c>
      <c r="F1304" s="53" t="s">
        <v>130</v>
      </c>
      <c r="G1304" s="53" t="str">
        <f>_xlfn.XLOOKUP(Tabla15[[#This Row],[cedula]],Tabla8[Numero Documento],Tabla8[Lugar Designado])</f>
        <v>MINISTERIO DE CULTURA</v>
      </c>
      <c r="H1304" s="53" t="s">
        <v>3385</v>
      </c>
      <c r="I1304" s="62"/>
      <c r="J1304" s="53" t="str">
        <f>_xlfn.XLOOKUP(Tabla15[[#This Row],[cargo]],Tabla612[CARGO],Tabla612[CATEGORIA DEL SERVIDOR],"FIJO")</f>
        <v>FIJO</v>
      </c>
      <c r="K1304" s="53" t="str">
        <f>IF(ISTEXT(Tabla15[[#This Row],[CARRERA]]),Tabla15[[#This Row],[CARRERA]],Tabla15[[#This Row],[STATUS]])</f>
        <v>FIJO</v>
      </c>
      <c r="L1304" s="63">
        <v>95000</v>
      </c>
      <c r="M1304" s="63">
        <v>10929.24</v>
      </c>
      <c r="N1304" s="63">
        <v>2888</v>
      </c>
      <c r="O1304" s="63">
        <v>2726.5</v>
      </c>
      <c r="P1304" s="29">
        <f>ROUND(Tabla15[[#This Row],[sbruto]]-Tabla15[[#This Row],[sneto]]-Tabla15[[#This Row],[ISR]]-Tabla15[[#This Row],[SFS]]-Tabla15[[#This Row],[AFP]],2)</f>
        <v>25</v>
      </c>
      <c r="Q1304" s="63">
        <v>78431.259999999995</v>
      </c>
      <c r="R1304" s="53" t="str">
        <f>_xlfn.XLOOKUP(Tabla15[[#This Row],[cedula]],Tabla8[Numero Documento],Tabla8[Gen])</f>
        <v>F</v>
      </c>
      <c r="S1304" s="53" t="str">
        <f>_xlfn.XLOOKUP(Tabla15[[#This Row],[cedula]],Tabla8[Numero Documento],Tabla8[Lugar Designado Codigo])</f>
        <v>01.83</v>
      </c>
    </row>
    <row r="1305" spans="1:19" hidden="1">
      <c r="A1305" s="53" t="s">
        <v>3048</v>
      </c>
      <c r="B1305" s="53" t="s">
        <v>2850</v>
      </c>
      <c r="C1305" s="53" t="s">
        <v>3084</v>
      </c>
      <c r="D1305" s="53" t="str">
        <f>Tabla15[[#This Row],[cedula]]&amp;Tabla15[[#This Row],[prog]]&amp;LEFT(Tabla15[[#This Row],[tipo]],3)</f>
        <v>0010102831401TEM</v>
      </c>
      <c r="E1305" s="53" t="s">
        <v>1661</v>
      </c>
      <c r="F1305" s="53" t="s">
        <v>130</v>
      </c>
      <c r="G1305" s="53" t="str">
        <f>_xlfn.XLOOKUP(Tabla15[[#This Row],[cedula]],Tabla8[Numero Documento],Tabla8[Lugar Designado])</f>
        <v>MINISTERIO DE CULTURA</v>
      </c>
      <c r="H1305" s="53" t="s">
        <v>3385</v>
      </c>
      <c r="I1305" s="62"/>
      <c r="J1305" s="53" t="str">
        <f>_xlfn.XLOOKUP(Tabla15[[#This Row],[cargo]],Tabla612[CARGO],Tabla612[CATEGORIA DEL SERVIDOR],"FIJO")</f>
        <v>FIJO</v>
      </c>
      <c r="K1305" s="53" t="str">
        <f>IF(ISTEXT(Tabla15[[#This Row],[CARRERA]]),Tabla15[[#This Row],[CARRERA]],Tabla15[[#This Row],[STATUS]])</f>
        <v>FIJO</v>
      </c>
      <c r="L1305" s="63">
        <v>95000</v>
      </c>
      <c r="M1305" s="63">
        <v>10551.13</v>
      </c>
      <c r="N1305" s="63">
        <v>2888</v>
      </c>
      <c r="O1305" s="63">
        <v>2726.5</v>
      </c>
      <c r="P1305" s="29">
        <f>ROUND(Tabla15[[#This Row],[sbruto]]-Tabla15[[#This Row],[sneto]]-Tabla15[[#This Row],[ISR]]-Tabla15[[#This Row],[SFS]]-Tabla15[[#This Row],[AFP]],2)</f>
        <v>1937.45</v>
      </c>
      <c r="Q1305" s="63">
        <v>76896.92</v>
      </c>
      <c r="R1305" s="53" t="str">
        <f>_xlfn.XLOOKUP(Tabla15[[#This Row],[cedula]],Tabla8[Numero Documento],Tabla8[Gen])</f>
        <v>F</v>
      </c>
      <c r="S1305" s="53" t="str">
        <f>_xlfn.XLOOKUP(Tabla15[[#This Row],[cedula]],Tabla8[Numero Documento],Tabla8[Lugar Designado Codigo])</f>
        <v>01.83</v>
      </c>
    </row>
    <row r="1306" spans="1:19" hidden="1">
      <c r="A1306" s="53" t="s">
        <v>3048</v>
      </c>
      <c r="B1306" s="53" t="s">
        <v>2869</v>
      </c>
      <c r="C1306" s="53" t="s">
        <v>3084</v>
      </c>
      <c r="D1306" s="53" t="str">
        <f>Tabla15[[#This Row],[cedula]]&amp;Tabla15[[#This Row],[prog]]&amp;LEFT(Tabla15[[#This Row],[tipo]],3)</f>
        <v>0011768561001TEM</v>
      </c>
      <c r="E1306" s="53" t="s">
        <v>1886</v>
      </c>
      <c r="F1306" s="53" t="s">
        <v>1865</v>
      </c>
      <c r="G1306" s="53" t="str">
        <f>_xlfn.XLOOKUP(Tabla15[[#This Row],[cedula]],Tabla8[Numero Documento],Tabla8[Lugar Designado])</f>
        <v>MINISTERIO DE CULTURA</v>
      </c>
      <c r="H1306" s="53" t="s">
        <v>3385</v>
      </c>
      <c r="I1306" s="62"/>
      <c r="J1306" s="53" t="str">
        <f>_xlfn.XLOOKUP(Tabla15[[#This Row],[cargo]],Tabla612[CARGO],Tabla612[CATEGORIA DEL SERVIDOR],"FIJO")</f>
        <v>FIJO</v>
      </c>
      <c r="K1306" s="53" t="str">
        <f>IF(ISTEXT(Tabla15[[#This Row],[CARRERA]]),Tabla15[[#This Row],[CARRERA]],Tabla15[[#This Row],[STATUS]])</f>
        <v>FIJO</v>
      </c>
      <c r="L1306" s="63">
        <v>95000</v>
      </c>
      <c r="M1306" s="64">
        <v>10929.24</v>
      </c>
      <c r="N1306" s="63">
        <v>2888</v>
      </c>
      <c r="O1306" s="63">
        <v>2726.5</v>
      </c>
      <c r="P1306" s="29">
        <f>ROUND(Tabla15[[#This Row],[sbruto]]-Tabla15[[#This Row],[sneto]]-Tabla15[[#This Row],[ISR]]-Tabla15[[#This Row],[SFS]]-Tabla15[[#This Row],[AFP]],2)</f>
        <v>25</v>
      </c>
      <c r="Q1306" s="63">
        <v>78431.259999999995</v>
      </c>
      <c r="R1306" s="53" t="str">
        <f>_xlfn.XLOOKUP(Tabla15[[#This Row],[cedula]],Tabla8[Numero Documento],Tabla8[Gen])</f>
        <v>M</v>
      </c>
      <c r="S1306" s="53" t="str">
        <f>_xlfn.XLOOKUP(Tabla15[[#This Row],[cedula]],Tabla8[Numero Documento],Tabla8[Lugar Designado Codigo])</f>
        <v>01.83</v>
      </c>
    </row>
    <row r="1307" spans="1:19" hidden="1">
      <c r="A1307" s="53" t="s">
        <v>3048</v>
      </c>
      <c r="B1307" s="53" t="s">
        <v>2761</v>
      </c>
      <c r="C1307" s="53" t="s">
        <v>3084</v>
      </c>
      <c r="D1307" s="53" t="str">
        <f>Tabla15[[#This Row],[cedula]]&amp;Tabla15[[#This Row],[prog]]&amp;LEFT(Tabla15[[#This Row],[tipo]],3)</f>
        <v>4022011958601TEM</v>
      </c>
      <c r="E1307" s="53" t="s">
        <v>1864</v>
      </c>
      <c r="F1307" s="53" t="s">
        <v>1865</v>
      </c>
      <c r="G1307" s="53" t="str">
        <f>_xlfn.XLOOKUP(Tabla15[[#This Row],[cedula]],Tabla8[Numero Documento],Tabla8[Lugar Designado])</f>
        <v>MINISTERIO DE CULTURA</v>
      </c>
      <c r="H1307" s="53" t="s">
        <v>3385</v>
      </c>
      <c r="I1307" s="62"/>
      <c r="J1307" s="53" t="str">
        <f>_xlfn.XLOOKUP(Tabla15[[#This Row],[cargo]],Tabla612[CARGO],Tabla612[CATEGORIA DEL SERVIDOR],"FIJO")</f>
        <v>FIJO</v>
      </c>
      <c r="K1307" s="53" t="str">
        <f>IF(ISTEXT(Tabla15[[#This Row],[CARRERA]]),Tabla15[[#This Row],[CARRERA]],Tabla15[[#This Row],[STATUS]])</f>
        <v>FIJO</v>
      </c>
      <c r="L1307" s="63">
        <v>90000</v>
      </c>
      <c r="M1307" s="63">
        <v>9753.1200000000008</v>
      </c>
      <c r="N1307" s="63">
        <v>2736</v>
      </c>
      <c r="O1307" s="63">
        <v>2583</v>
      </c>
      <c r="P1307" s="29">
        <f>ROUND(Tabla15[[#This Row],[sbruto]]-Tabla15[[#This Row],[sneto]]-Tabla15[[#This Row],[ISR]]-Tabla15[[#This Row],[SFS]]-Tabla15[[#This Row],[AFP]],2)</f>
        <v>25</v>
      </c>
      <c r="Q1307" s="63">
        <v>74902.880000000005</v>
      </c>
      <c r="R1307" s="53" t="str">
        <f>_xlfn.XLOOKUP(Tabla15[[#This Row],[cedula]],Tabla8[Numero Documento],Tabla8[Gen])</f>
        <v>F</v>
      </c>
      <c r="S1307" s="53" t="str">
        <f>_xlfn.XLOOKUP(Tabla15[[#This Row],[cedula]],Tabla8[Numero Documento],Tabla8[Lugar Designado Codigo])</f>
        <v>01.83</v>
      </c>
    </row>
    <row r="1308" spans="1:19" hidden="1">
      <c r="A1308" s="53" t="s">
        <v>3048</v>
      </c>
      <c r="B1308" s="53" t="s">
        <v>3605</v>
      </c>
      <c r="C1308" s="53" t="s">
        <v>3084</v>
      </c>
      <c r="D1308" s="53" t="str">
        <f>Tabla15[[#This Row],[cedula]]&amp;Tabla15[[#This Row],[prog]]&amp;LEFT(Tabla15[[#This Row],[tipo]],3)</f>
        <v>4022342091601TEM</v>
      </c>
      <c r="E1308" s="53" t="s">
        <v>3604</v>
      </c>
      <c r="F1308" s="53" t="s">
        <v>3606</v>
      </c>
      <c r="G1308" s="53" t="str">
        <f>_xlfn.XLOOKUP(Tabla15[[#This Row],[cedula]],Tabla8[Numero Documento],Tabla8[Lugar Designado])</f>
        <v>MINISTERIO DE CULTURA</v>
      </c>
      <c r="H1308" s="53" t="s">
        <v>3385</v>
      </c>
      <c r="I1308" s="62"/>
      <c r="J1308" s="53" t="str">
        <f>_xlfn.XLOOKUP(Tabla15[[#This Row],[cargo]],Tabla612[CARGO],Tabla612[CATEGORIA DEL SERVIDOR],"FIJO")</f>
        <v>FIJO</v>
      </c>
      <c r="K1308" s="53" t="str">
        <f>IF(ISTEXT(Tabla15[[#This Row],[CARRERA]]),Tabla15[[#This Row],[CARRERA]],Tabla15[[#This Row],[STATUS]])</f>
        <v>FIJO</v>
      </c>
      <c r="L1308" s="63">
        <v>90000</v>
      </c>
      <c r="M1308" s="64">
        <v>9753.1200000000008</v>
      </c>
      <c r="N1308" s="63">
        <v>2736</v>
      </c>
      <c r="O1308" s="63">
        <v>2583</v>
      </c>
      <c r="P1308" s="29">
        <f>ROUND(Tabla15[[#This Row],[sbruto]]-Tabla15[[#This Row],[sneto]]-Tabla15[[#This Row],[ISR]]-Tabla15[[#This Row],[SFS]]-Tabla15[[#This Row],[AFP]],2)</f>
        <v>25</v>
      </c>
      <c r="Q1308" s="63">
        <v>74902.880000000005</v>
      </c>
      <c r="R1308" s="53" t="str">
        <f>_xlfn.XLOOKUP(Tabla15[[#This Row],[cedula]],Tabla8[Numero Documento],Tabla8[Gen])</f>
        <v>F</v>
      </c>
      <c r="S1308" s="53" t="str">
        <f>_xlfn.XLOOKUP(Tabla15[[#This Row],[cedula]],Tabla8[Numero Documento],Tabla8[Lugar Designado Codigo])</f>
        <v>01.83</v>
      </c>
    </row>
    <row r="1309" spans="1:19" hidden="1">
      <c r="A1309" s="53" t="s">
        <v>3048</v>
      </c>
      <c r="B1309" s="53" t="s">
        <v>2804</v>
      </c>
      <c r="C1309" s="53" t="s">
        <v>3084</v>
      </c>
      <c r="D1309" s="53" t="str">
        <f>Tabla15[[#This Row],[cedula]]&amp;Tabla15[[#This Row],[prog]]&amp;LEFT(Tabla15[[#This Row],[tipo]],3)</f>
        <v>4020040221801TEM</v>
      </c>
      <c r="E1309" s="53" t="s">
        <v>3357</v>
      </c>
      <c r="F1309" s="53" t="s">
        <v>100</v>
      </c>
      <c r="G1309" s="53" t="str">
        <f>_xlfn.XLOOKUP(Tabla15[[#This Row],[cedula]],Tabla8[Numero Documento],Tabla8[Lugar Designado])</f>
        <v>MINISTERIO DE CULTURA</v>
      </c>
      <c r="H1309" s="53" t="s">
        <v>3385</v>
      </c>
      <c r="I1309" s="62"/>
      <c r="J1309" s="53" t="str">
        <f>_xlfn.XLOOKUP(Tabla15[[#This Row],[cargo]],Tabla612[CARGO],Tabla612[CATEGORIA DEL SERVIDOR],"FIJO")</f>
        <v>FIJO</v>
      </c>
      <c r="K1309" s="53" t="str">
        <f>IF(ISTEXT(Tabla15[[#This Row],[CARRERA]]),Tabla15[[#This Row],[CARRERA]],Tabla15[[#This Row],[STATUS]])</f>
        <v>FIJO</v>
      </c>
      <c r="L1309" s="63">
        <v>90000</v>
      </c>
      <c r="M1309" s="63">
        <v>9753.1200000000008</v>
      </c>
      <c r="N1309" s="63">
        <v>2736</v>
      </c>
      <c r="O1309" s="63">
        <v>2583</v>
      </c>
      <c r="P1309" s="29">
        <f>ROUND(Tabla15[[#This Row],[sbruto]]-Tabla15[[#This Row],[sneto]]-Tabla15[[#This Row],[ISR]]-Tabla15[[#This Row],[SFS]]-Tabla15[[#This Row],[AFP]],2)</f>
        <v>25</v>
      </c>
      <c r="Q1309" s="63">
        <v>74902.880000000005</v>
      </c>
      <c r="R1309" s="53" t="str">
        <f>_xlfn.XLOOKUP(Tabla15[[#This Row],[cedula]],Tabla8[Numero Documento],Tabla8[Gen])</f>
        <v>F</v>
      </c>
      <c r="S1309" s="53" t="str">
        <f>_xlfn.XLOOKUP(Tabla15[[#This Row],[cedula]],Tabla8[Numero Documento],Tabla8[Lugar Designado Codigo])</f>
        <v>01.83</v>
      </c>
    </row>
    <row r="1310" spans="1:19" hidden="1">
      <c r="A1310" s="53" t="s">
        <v>3048</v>
      </c>
      <c r="B1310" s="53" t="s">
        <v>2805</v>
      </c>
      <c r="C1310" s="53" t="s">
        <v>3084</v>
      </c>
      <c r="D1310" s="53" t="str">
        <f>Tabla15[[#This Row],[cedula]]&amp;Tabla15[[#This Row],[prog]]&amp;LEFT(Tabla15[[#This Row],[tipo]],3)</f>
        <v>0010919272401TEM</v>
      </c>
      <c r="E1310" s="53" t="s">
        <v>1745</v>
      </c>
      <c r="F1310" s="53" t="s">
        <v>100</v>
      </c>
      <c r="G1310" s="53" t="str">
        <f>_xlfn.XLOOKUP(Tabla15[[#This Row],[cedula]],Tabla8[Numero Documento],Tabla8[Lugar Designado])</f>
        <v>MINISTERIO DE CULTURA</v>
      </c>
      <c r="H1310" s="53" t="s">
        <v>3385</v>
      </c>
      <c r="I1310" s="62"/>
      <c r="J1310" s="53" t="str">
        <f>_xlfn.XLOOKUP(Tabla15[[#This Row],[cargo]],Tabla612[CARGO],Tabla612[CATEGORIA DEL SERVIDOR],"FIJO")</f>
        <v>FIJO</v>
      </c>
      <c r="K1310" s="53" t="str">
        <f>IF(ISTEXT(Tabla15[[#This Row],[CARRERA]]),Tabla15[[#This Row],[CARRERA]],Tabla15[[#This Row],[STATUS]])</f>
        <v>FIJO</v>
      </c>
      <c r="L1310" s="63">
        <v>90000</v>
      </c>
      <c r="M1310" s="64">
        <v>9753.1200000000008</v>
      </c>
      <c r="N1310" s="63">
        <v>2736</v>
      </c>
      <c r="O1310" s="63">
        <v>2583</v>
      </c>
      <c r="P1310" s="29">
        <f>ROUND(Tabla15[[#This Row],[sbruto]]-Tabla15[[#This Row],[sneto]]-Tabla15[[#This Row],[ISR]]-Tabla15[[#This Row],[SFS]]-Tabla15[[#This Row],[AFP]],2)</f>
        <v>25</v>
      </c>
      <c r="Q1310" s="63">
        <v>74902.880000000005</v>
      </c>
      <c r="R1310" s="53" t="str">
        <f>_xlfn.XLOOKUP(Tabla15[[#This Row],[cedula]],Tabla8[Numero Documento],Tabla8[Gen])</f>
        <v>F</v>
      </c>
      <c r="S1310" s="53" t="str">
        <f>_xlfn.XLOOKUP(Tabla15[[#This Row],[cedula]],Tabla8[Numero Documento],Tabla8[Lugar Designado Codigo])</f>
        <v>01.83</v>
      </c>
    </row>
    <row r="1311" spans="1:19" hidden="1">
      <c r="A1311" s="53" t="s">
        <v>3048</v>
      </c>
      <c r="B1311" s="53" t="s">
        <v>2808</v>
      </c>
      <c r="C1311" s="53" t="s">
        <v>3084</v>
      </c>
      <c r="D1311" s="53" t="str">
        <f>Tabla15[[#This Row],[cedula]]&amp;Tabla15[[#This Row],[prog]]&amp;LEFT(Tabla15[[#This Row],[tipo]],3)</f>
        <v>2230099700801TEM</v>
      </c>
      <c r="E1311" s="53" t="s">
        <v>1912</v>
      </c>
      <c r="F1311" s="53" t="s">
        <v>130</v>
      </c>
      <c r="G1311" s="53" t="str">
        <f>_xlfn.XLOOKUP(Tabla15[[#This Row],[cedula]],Tabla8[Numero Documento],Tabla8[Lugar Designado])</f>
        <v>MINISTERIO DE CULTURA</v>
      </c>
      <c r="H1311" s="53" t="s">
        <v>3385</v>
      </c>
      <c r="I1311" s="62"/>
      <c r="J1311" s="53" t="str">
        <f>_xlfn.XLOOKUP(Tabla15[[#This Row],[cargo]],Tabla612[CARGO],Tabla612[CATEGORIA DEL SERVIDOR],"FIJO")</f>
        <v>FIJO</v>
      </c>
      <c r="K1311" s="53" t="str">
        <f>IF(ISTEXT(Tabla15[[#This Row],[CARRERA]]),Tabla15[[#This Row],[CARRERA]],Tabla15[[#This Row],[STATUS]])</f>
        <v>FIJO</v>
      </c>
      <c r="L1311" s="63">
        <v>90000</v>
      </c>
      <c r="M1311" s="63">
        <v>9753.1200000000008</v>
      </c>
      <c r="N1311" s="63">
        <v>2736</v>
      </c>
      <c r="O1311" s="63">
        <v>2583</v>
      </c>
      <c r="P1311" s="29">
        <f>ROUND(Tabla15[[#This Row],[sbruto]]-Tabla15[[#This Row],[sneto]]-Tabla15[[#This Row],[ISR]]-Tabla15[[#This Row],[SFS]]-Tabla15[[#This Row],[AFP]],2)</f>
        <v>425</v>
      </c>
      <c r="Q1311" s="63">
        <v>74502.880000000005</v>
      </c>
      <c r="R1311" s="53" t="str">
        <f>_xlfn.XLOOKUP(Tabla15[[#This Row],[cedula]],Tabla8[Numero Documento],Tabla8[Gen])</f>
        <v>M</v>
      </c>
      <c r="S1311" s="53" t="str">
        <f>_xlfn.XLOOKUP(Tabla15[[#This Row],[cedula]],Tabla8[Numero Documento],Tabla8[Lugar Designado Codigo])</f>
        <v>01.83</v>
      </c>
    </row>
    <row r="1312" spans="1:19" hidden="1">
      <c r="A1312" s="53" t="s">
        <v>3048</v>
      </c>
      <c r="B1312" s="53" t="s">
        <v>3297</v>
      </c>
      <c r="C1312" s="53" t="s">
        <v>3084</v>
      </c>
      <c r="D1312" s="53" t="str">
        <f>Tabla15[[#This Row],[cedula]]&amp;Tabla15[[#This Row],[prog]]&amp;LEFT(Tabla15[[#This Row],[tipo]],3)</f>
        <v>2240064730501TEM</v>
      </c>
      <c r="E1312" s="53" t="s">
        <v>3264</v>
      </c>
      <c r="F1312" s="53" t="s">
        <v>130</v>
      </c>
      <c r="G1312" s="53" t="str">
        <f>_xlfn.XLOOKUP(Tabla15[[#This Row],[cedula]],Tabla8[Numero Documento],Tabla8[Lugar Designado])</f>
        <v>MINISTERIO DE CULTURA</v>
      </c>
      <c r="H1312" s="53" t="s">
        <v>3385</v>
      </c>
      <c r="I1312" s="62"/>
      <c r="J1312" s="53" t="str">
        <f>_xlfn.XLOOKUP(Tabla15[[#This Row],[cargo]],Tabla612[CARGO],Tabla612[CATEGORIA DEL SERVIDOR],"FIJO")</f>
        <v>FIJO</v>
      </c>
      <c r="K1312" s="53" t="str">
        <f>IF(ISTEXT(Tabla15[[#This Row],[CARRERA]]),Tabla15[[#This Row],[CARRERA]],Tabla15[[#This Row],[STATUS]])</f>
        <v>FIJO</v>
      </c>
      <c r="L1312" s="63">
        <v>90000</v>
      </c>
      <c r="M1312" s="63">
        <v>9753.1200000000008</v>
      </c>
      <c r="N1312" s="63">
        <v>2736</v>
      </c>
      <c r="O1312" s="63">
        <v>2583</v>
      </c>
      <c r="P1312" s="29">
        <f>ROUND(Tabla15[[#This Row],[sbruto]]-Tabla15[[#This Row],[sneto]]-Tabla15[[#This Row],[ISR]]-Tabla15[[#This Row],[SFS]]-Tabla15[[#This Row],[AFP]],2)</f>
        <v>25</v>
      </c>
      <c r="Q1312" s="63">
        <v>74902.880000000005</v>
      </c>
      <c r="R1312" s="53" t="str">
        <f>_xlfn.XLOOKUP(Tabla15[[#This Row],[cedula]],Tabla8[Numero Documento],Tabla8[Gen])</f>
        <v>M</v>
      </c>
      <c r="S1312" s="53" t="str">
        <f>_xlfn.XLOOKUP(Tabla15[[#This Row],[cedula]],Tabla8[Numero Documento],Tabla8[Lugar Designado Codigo])</f>
        <v>01.83</v>
      </c>
    </row>
    <row r="1313" spans="1:19" hidden="1">
      <c r="A1313" s="53" t="s">
        <v>3048</v>
      </c>
      <c r="B1313" s="53" t="s">
        <v>3727</v>
      </c>
      <c r="C1313" s="53" t="s">
        <v>3084</v>
      </c>
      <c r="D1313" s="53" t="str">
        <f>Tabla15[[#This Row],[cedula]]&amp;Tabla15[[#This Row],[prog]]&amp;LEFT(Tabla15[[#This Row],[tipo]],3)</f>
        <v>0010275378701TEM</v>
      </c>
      <c r="E1313" s="53" t="s">
        <v>3726</v>
      </c>
      <c r="F1313" s="53" t="s">
        <v>567</v>
      </c>
      <c r="G1313" s="53" t="str">
        <f>_xlfn.XLOOKUP(Tabla15[[#This Row],[cedula]],Tabla8[Numero Documento],Tabla8[Lugar Designado])</f>
        <v>MINISTERIO DE CULTURA</v>
      </c>
      <c r="H1313" s="53" t="s">
        <v>3385</v>
      </c>
      <c r="I1313" s="62"/>
      <c r="J1313" s="53" t="str">
        <f>_xlfn.XLOOKUP(Tabla15[[#This Row],[cargo]],Tabla612[CARGO],Tabla612[CATEGORIA DEL SERVIDOR],"FIJO")</f>
        <v>FIJO</v>
      </c>
      <c r="K1313" s="53" t="str">
        <f>IF(ISTEXT(Tabla15[[#This Row],[CARRERA]]),Tabla15[[#This Row],[CARRERA]],Tabla15[[#This Row],[STATUS]])</f>
        <v>FIJO</v>
      </c>
      <c r="L1313" s="63">
        <v>90000</v>
      </c>
      <c r="M1313" s="63">
        <v>9753.1200000000008</v>
      </c>
      <c r="N1313" s="63">
        <v>2736</v>
      </c>
      <c r="O1313" s="63">
        <v>2583</v>
      </c>
      <c r="P1313" s="29">
        <f>ROUND(Tabla15[[#This Row],[sbruto]]-Tabla15[[#This Row],[sneto]]-Tabla15[[#This Row],[ISR]]-Tabla15[[#This Row],[SFS]]-Tabla15[[#This Row],[AFP]],2)</f>
        <v>25</v>
      </c>
      <c r="Q1313" s="63">
        <v>74902.880000000005</v>
      </c>
      <c r="R1313" s="53" t="str">
        <f>_xlfn.XLOOKUP(Tabla15[[#This Row],[cedula]],Tabla8[Numero Documento],Tabla8[Gen])</f>
        <v>M</v>
      </c>
      <c r="S1313" s="53" t="str">
        <f>_xlfn.XLOOKUP(Tabla15[[#This Row],[cedula]],Tabla8[Numero Documento],Tabla8[Lugar Designado Codigo])</f>
        <v>01.83</v>
      </c>
    </row>
    <row r="1314" spans="1:19" hidden="1">
      <c r="A1314" s="53" t="s">
        <v>3048</v>
      </c>
      <c r="B1314" s="53" t="s">
        <v>3401</v>
      </c>
      <c r="C1314" s="53" t="s">
        <v>3084</v>
      </c>
      <c r="D1314" s="53" t="str">
        <f>Tabla15[[#This Row],[cedula]]&amp;Tabla15[[#This Row],[prog]]&amp;LEFT(Tabla15[[#This Row],[tipo]],3)</f>
        <v>4022534162301TEM</v>
      </c>
      <c r="E1314" s="53" t="s">
        <v>3400</v>
      </c>
      <c r="F1314" s="53" t="s">
        <v>1744</v>
      </c>
      <c r="G1314" s="53" t="str">
        <f>_xlfn.XLOOKUP(Tabla15[[#This Row],[cedula]],Tabla8[Numero Documento],Tabla8[Lugar Designado])</f>
        <v>MINISTERIO DE CULTURA</v>
      </c>
      <c r="H1314" s="53" t="s">
        <v>3385</v>
      </c>
      <c r="I1314" s="62"/>
      <c r="J1314" s="53" t="str">
        <f>_xlfn.XLOOKUP(Tabla15[[#This Row],[cargo]],Tabla612[CARGO],Tabla612[CATEGORIA DEL SERVIDOR],"FIJO")</f>
        <v>FIJO</v>
      </c>
      <c r="K1314" s="53" t="str">
        <f>IF(ISTEXT(Tabla15[[#This Row],[CARRERA]]),Tabla15[[#This Row],[CARRERA]],Tabla15[[#This Row],[STATUS]])</f>
        <v>FIJO</v>
      </c>
      <c r="L1314" s="63">
        <v>90000</v>
      </c>
      <c r="M1314" s="63">
        <v>9753.1200000000008</v>
      </c>
      <c r="N1314" s="63">
        <v>2736</v>
      </c>
      <c r="O1314" s="63">
        <v>2583</v>
      </c>
      <c r="P1314" s="29">
        <f>ROUND(Tabla15[[#This Row],[sbruto]]-Tabla15[[#This Row],[sneto]]-Tabla15[[#This Row],[ISR]]-Tabla15[[#This Row],[SFS]]-Tabla15[[#This Row],[AFP]],2)</f>
        <v>25</v>
      </c>
      <c r="Q1314" s="63">
        <v>74902.880000000005</v>
      </c>
      <c r="R1314" s="53" t="str">
        <f>_xlfn.XLOOKUP(Tabla15[[#This Row],[cedula]],Tabla8[Numero Documento],Tabla8[Gen])</f>
        <v>F</v>
      </c>
      <c r="S1314" s="53" t="str">
        <f>_xlfn.XLOOKUP(Tabla15[[#This Row],[cedula]],Tabla8[Numero Documento],Tabla8[Lugar Designado Codigo])</f>
        <v>01.83</v>
      </c>
    </row>
    <row r="1315" spans="1:19" hidden="1">
      <c r="A1315" s="53" t="s">
        <v>3048</v>
      </c>
      <c r="B1315" s="53" t="s">
        <v>2844</v>
      </c>
      <c r="C1315" s="53" t="s">
        <v>3084</v>
      </c>
      <c r="D1315" s="53" t="str">
        <f>Tabla15[[#This Row],[cedula]]&amp;Tabla15[[#This Row],[prog]]&amp;LEFT(Tabla15[[#This Row],[tipo]],3)</f>
        <v>0011609837701TEM</v>
      </c>
      <c r="E1315" s="53" t="s">
        <v>1133</v>
      </c>
      <c r="F1315" s="53" t="s">
        <v>261</v>
      </c>
      <c r="G1315" s="53" t="str">
        <f>_xlfn.XLOOKUP(Tabla15[[#This Row],[cedula]],Tabla8[Numero Documento],Tabla8[Lugar Designado])</f>
        <v>MINISTERIO DE CULTURA</v>
      </c>
      <c r="H1315" s="53" t="s">
        <v>3385</v>
      </c>
      <c r="I1315" s="62"/>
      <c r="J1315" s="53" t="str">
        <f>_xlfn.XLOOKUP(Tabla15[[#This Row],[cargo]],Tabla612[CARGO],Tabla612[CATEGORIA DEL SERVIDOR],"FIJO")</f>
        <v>FIJO</v>
      </c>
      <c r="K1315" s="53" t="str">
        <f>IF(ISTEXT(Tabla15[[#This Row],[CARRERA]]),Tabla15[[#This Row],[CARRERA]],Tabla15[[#This Row],[STATUS]])</f>
        <v>FIJO</v>
      </c>
      <c r="L1315" s="63">
        <v>80000</v>
      </c>
      <c r="M1315" s="64">
        <v>7400.87</v>
      </c>
      <c r="N1315" s="63">
        <v>2432</v>
      </c>
      <c r="O1315" s="63">
        <v>2296</v>
      </c>
      <c r="P1315" s="29">
        <f>ROUND(Tabla15[[#This Row],[sbruto]]-Tabla15[[#This Row],[sneto]]-Tabla15[[#This Row],[ISR]]-Tabla15[[#This Row],[SFS]]-Tabla15[[#This Row],[AFP]],2)</f>
        <v>25</v>
      </c>
      <c r="Q1315" s="63">
        <v>67846.13</v>
      </c>
      <c r="R1315" s="53" t="str">
        <f>_xlfn.XLOOKUP(Tabla15[[#This Row],[cedula]],Tabla8[Numero Documento],Tabla8[Gen])</f>
        <v>M</v>
      </c>
      <c r="S1315" s="53" t="str">
        <f>_xlfn.XLOOKUP(Tabla15[[#This Row],[cedula]],Tabla8[Numero Documento],Tabla8[Lugar Designado Codigo])</f>
        <v>01.83</v>
      </c>
    </row>
    <row r="1316" spans="1:19" hidden="1">
      <c r="A1316" s="53" t="s">
        <v>3048</v>
      </c>
      <c r="B1316" s="53" t="s">
        <v>2859</v>
      </c>
      <c r="C1316" s="53" t="s">
        <v>3084</v>
      </c>
      <c r="D1316" s="53" t="str">
        <f>Tabla15[[#This Row],[cedula]]&amp;Tabla15[[#This Row],[prog]]&amp;LEFT(Tabla15[[#This Row],[tipo]],3)</f>
        <v>2230022027801TEM</v>
      </c>
      <c r="E1316" s="53" t="s">
        <v>2858</v>
      </c>
      <c r="F1316" s="53" t="s">
        <v>130</v>
      </c>
      <c r="G1316" s="53" t="str">
        <f>_xlfn.XLOOKUP(Tabla15[[#This Row],[cedula]],Tabla8[Numero Documento],Tabla8[Lugar Designado])</f>
        <v>MINISTERIO DE CULTURA</v>
      </c>
      <c r="H1316" s="53" t="s">
        <v>3385</v>
      </c>
      <c r="I1316" s="62"/>
      <c r="J1316" s="53" t="str">
        <f>_xlfn.XLOOKUP(Tabla15[[#This Row],[cargo]],Tabla612[CARGO],Tabla612[CATEGORIA DEL SERVIDOR],"FIJO")</f>
        <v>FIJO</v>
      </c>
      <c r="K1316" s="53" t="str">
        <f>IF(ISTEXT(Tabla15[[#This Row],[CARRERA]]),Tabla15[[#This Row],[CARRERA]],Tabla15[[#This Row],[STATUS]])</f>
        <v>FIJO</v>
      </c>
      <c r="L1316" s="63">
        <v>80000</v>
      </c>
      <c r="M1316" s="63">
        <v>7400.87</v>
      </c>
      <c r="N1316" s="63">
        <v>2432</v>
      </c>
      <c r="O1316" s="63">
        <v>2296</v>
      </c>
      <c r="P1316" s="29">
        <f>ROUND(Tabla15[[#This Row],[sbruto]]-Tabla15[[#This Row],[sneto]]-Tabla15[[#This Row],[ISR]]-Tabla15[[#This Row],[SFS]]-Tabla15[[#This Row],[AFP]],2)</f>
        <v>25</v>
      </c>
      <c r="Q1316" s="63">
        <v>67846.13</v>
      </c>
      <c r="R1316" s="53" t="str">
        <f>_xlfn.XLOOKUP(Tabla15[[#This Row],[cedula]],Tabla8[Numero Documento],Tabla8[Gen])</f>
        <v>M</v>
      </c>
      <c r="S1316" s="53" t="str">
        <f>_xlfn.XLOOKUP(Tabla15[[#This Row],[cedula]],Tabla8[Numero Documento],Tabla8[Lugar Designado Codigo])</f>
        <v>01.83</v>
      </c>
    </row>
    <row r="1317" spans="1:19" hidden="1">
      <c r="A1317" s="53" t="s">
        <v>3048</v>
      </c>
      <c r="B1317" s="53" t="s">
        <v>3393</v>
      </c>
      <c r="C1317" s="53" t="s">
        <v>3084</v>
      </c>
      <c r="D1317" s="53" t="str">
        <f>Tabla15[[#This Row],[cedula]]&amp;Tabla15[[#This Row],[prog]]&amp;LEFT(Tabla15[[#This Row],[tipo]],3)</f>
        <v>0011843608801TEM</v>
      </c>
      <c r="E1317" s="53" t="s">
        <v>3392</v>
      </c>
      <c r="F1317" s="53" t="s">
        <v>130</v>
      </c>
      <c r="G1317" s="53" t="str">
        <f>_xlfn.XLOOKUP(Tabla15[[#This Row],[cedula]],Tabla8[Numero Documento],Tabla8[Lugar Designado])</f>
        <v>MINISTERIO DE CULTURA</v>
      </c>
      <c r="H1317" s="53" t="s">
        <v>3385</v>
      </c>
      <c r="I1317" s="62"/>
      <c r="J1317" s="53" t="str">
        <f>_xlfn.XLOOKUP(Tabla15[[#This Row],[cargo]],Tabla612[CARGO],Tabla612[CATEGORIA DEL SERVIDOR],"FIJO")</f>
        <v>FIJO</v>
      </c>
      <c r="K1317" s="53" t="str">
        <f>IF(ISTEXT(Tabla15[[#This Row],[CARRERA]]),Tabla15[[#This Row],[CARRERA]],Tabla15[[#This Row],[STATUS]])</f>
        <v>FIJO</v>
      </c>
      <c r="L1317" s="63">
        <v>75000</v>
      </c>
      <c r="M1317" s="64">
        <v>6309.38</v>
      </c>
      <c r="N1317" s="63">
        <v>2280</v>
      </c>
      <c r="O1317" s="63">
        <v>2152.5</v>
      </c>
      <c r="P1317" s="29">
        <f>ROUND(Tabla15[[#This Row],[sbruto]]-Tabla15[[#This Row],[sneto]]-Tabla15[[#This Row],[ISR]]-Tabla15[[#This Row],[SFS]]-Tabla15[[#This Row],[AFP]],2)</f>
        <v>25</v>
      </c>
      <c r="Q1317" s="63">
        <v>64233.120000000003</v>
      </c>
      <c r="R1317" s="53" t="str">
        <f>_xlfn.XLOOKUP(Tabla15[[#This Row],[cedula]],Tabla8[Numero Documento],Tabla8[Gen])</f>
        <v>M</v>
      </c>
      <c r="S1317" s="53" t="str">
        <f>_xlfn.XLOOKUP(Tabla15[[#This Row],[cedula]],Tabla8[Numero Documento],Tabla8[Lugar Designado Codigo])</f>
        <v>01.83</v>
      </c>
    </row>
    <row r="1318" spans="1:19" hidden="1">
      <c r="A1318" s="53" t="s">
        <v>3048</v>
      </c>
      <c r="B1318" s="53" t="s">
        <v>2840</v>
      </c>
      <c r="C1318" s="53" t="s">
        <v>3084</v>
      </c>
      <c r="D1318" s="53" t="str">
        <f>Tabla15[[#This Row],[cedula]]&amp;Tabla15[[#This Row],[prog]]&amp;LEFT(Tabla15[[#This Row],[tipo]],3)</f>
        <v>0011267708301TEM</v>
      </c>
      <c r="E1318" s="53" t="s">
        <v>1299</v>
      </c>
      <c r="F1318" s="53" t="s">
        <v>100</v>
      </c>
      <c r="G1318" s="53" t="str">
        <f>_xlfn.XLOOKUP(Tabla15[[#This Row],[cedula]],Tabla8[Numero Documento],Tabla8[Lugar Designado])</f>
        <v>MINISTERIO DE CULTURA</v>
      </c>
      <c r="H1318" s="53" t="s">
        <v>3385</v>
      </c>
      <c r="I1318" s="62"/>
      <c r="J1318" s="53" t="str">
        <f>_xlfn.XLOOKUP(Tabla15[[#This Row],[cargo]],Tabla612[CARGO],Tabla612[CATEGORIA DEL SERVIDOR],"FIJO")</f>
        <v>FIJO</v>
      </c>
      <c r="K1318" s="53" t="str">
        <f>IF(ISTEXT(Tabla15[[#This Row],[CARRERA]]),Tabla15[[#This Row],[CARRERA]],Tabla15[[#This Row],[STATUS]])</f>
        <v>FIJO</v>
      </c>
      <c r="L1318" s="63">
        <v>75000</v>
      </c>
      <c r="M1318" s="64">
        <v>6006.89</v>
      </c>
      <c r="N1318" s="63">
        <v>2280</v>
      </c>
      <c r="O1318" s="63">
        <v>2152.5</v>
      </c>
      <c r="P1318" s="29">
        <f>ROUND(Tabla15[[#This Row],[sbruto]]-Tabla15[[#This Row],[sneto]]-Tabla15[[#This Row],[ISR]]-Tabla15[[#This Row],[SFS]]-Tabla15[[#This Row],[AFP]],2)</f>
        <v>1537.45</v>
      </c>
      <c r="Q1318" s="63">
        <v>63023.16</v>
      </c>
      <c r="R1318" s="53" t="str">
        <f>_xlfn.XLOOKUP(Tabla15[[#This Row],[cedula]],Tabla8[Numero Documento],Tabla8[Gen])</f>
        <v>F</v>
      </c>
      <c r="S1318" s="53" t="str">
        <f>_xlfn.XLOOKUP(Tabla15[[#This Row],[cedula]],Tabla8[Numero Documento],Tabla8[Lugar Designado Codigo])</f>
        <v>01.83</v>
      </c>
    </row>
    <row r="1319" spans="1:19" hidden="1">
      <c r="A1319" s="53" t="s">
        <v>3048</v>
      </c>
      <c r="B1319" s="53" t="s">
        <v>2849</v>
      </c>
      <c r="C1319" s="53" t="s">
        <v>3084</v>
      </c>
      <c r="D1319" s="53" t="str">
        <f>Tabla15[[#This Row],[cedula]]&amp;Tabla15[[#This Row],[prog]]&amp;LEFT(Tabla15[[#This Row],[tipo]],3)</f>
        <v>0011651409201TEM</v>
      </c>
      <c r="E1319" s="53" t="s">
        <v>1057</v>
      </c>
      <c r="F1319" s="53" t="s">
        <v>1058</v>
      </c>
      <c r="G1319" s="53" t="str">
        <f>_xlfn.XLOOKUP(Tabla15[[#This Row],[cedula]],Tabla8[Numero Documento],Tabla8[Lugar Designado])</f>
        <v>MINISTERIO DE CULTURA</v>
      </c>
      <c r="H1319" s="53" t="s">
        <v>3385</v>
      </c>
      <c r="I1319" s="62"/>
      <c r="J1319" s="53" t="str">
        <f>_xlfn.XLOOKUP(Tabla15[[#This Row],[cargo]],Tabla612[CARGO],Tabla612[CATEGORIA DEL SERVIDOR],"FIJO")</f>
        <v>FIJO</v>
      </c>
      <c r="K1319" s="53" t="str">
        <f>IF(ISTEXT(Tabla15[[#This Row],[CARRERA]]),Tabla15[[#This Row],[CARRERA]],Tabla15[[#This Row],[STATUS]])</f>
        <v>FIJO</v>
      </c>
      <c r="L1319" s="63">
        <v>75000</v>
      </c>
      <c r="M1319" s="63">
        <v>6309.38</v>
      </c>
      <c r="N1319" s="63">
        <v>2280</v>
      </c>
      <c r="O1319" s="63">
        <v>2152.5</v>
      </c>
      <c r="P1319" s="29">
        <f>ROUND(Tabla15[[#This Row],[sbruto]]-Tabla15[[#This Row],[sneto]]-Tabla15[[#This Row],[ISR]]-Tabla15[[#This Row],[SFS]]-Tabla15[[#This Row],[AFP]],2)</f>
        <v>25</v>
      </c>
      <c r="Q1319" s="63">
        <v>64233.120000000003</v>
      </c>
      <c r="R1319" s="53" t="str">
        <f>_xlfn.XLOOKUP(Tabla15[[#This Row],[cedula]],Tabla8[Numero Documento],Tabla8[Gen])</f>
        <v>M</v>
      </c>
      <c r="S1319" s="53" t="str">
        <f>_xlfn.XLOOKUP(Tabla15[[#This Row],[cedula]],Tabla8[Numero Documento],Tabla8[Lugar Designado Codigo])</f>
        <v>01.83</v>
      </c>
    </row>
    <row r="1320" spans="1:19" hidden="1">
      <c r="A1320" s="53" t="s">
        <v>3048</v>
      </c>
      <c r="B1320" s="53" t="s">
        <v>3795</v>
      </c>
      <c r="C1320" s="53" t="s">
        <v>3084</v>
      </c>
      <c r="D1320" s="53" t="str">
        <f>Tabla15[[#This Row],[cedula]]&amp;Tabla15[[#This Row],[prog]]&amp;LEFT(Tabla15[[#This Row],[tipo]],3)</f>
        <v>0010021419601TEM</v>
      </c>
      <c r="E1320" s="53" t="s">
        <v>3794</v>
      </c>
      <c r="F1320" s="53" t="s">
        <v>261</v>
      </c>
      <c r="G1320" s="53" t="str">
        <f>_xlfn.XLOOKUP(Tabla15[[#This Row],[cedula]],Tabla8[Numero Documento],Tabla8[Lugar Designado])</f>
        <v>MINISTERIO DE CULTURA</v>
      </c>
      <c r="H1320" s="53" t="s">
        <v>3385</v>
      </c>
      <c r="I1320" s="62"/>
      <c r="J1320" s="53" t="str">
        <f>_xlfn.XLOOKUP(Tabla15[[#This Row],[cargo]],Tabla612[CARGO],Tabla612[CATEGORIA DEL SERVIDOR],"FIJO")</f>
        <v>FIJO</v>
      </c>
      <c r="K1320" s="53" t="str">
        <f>IF(ISTEXT(Tabla15[[#This Row],[CARRERA]]),Tabla15[[#This Row],[CARRERA]],Tabla15[[#This Row],[STATUS]])</f>
        <v>FIJO</v>
      </c>
      <c r="L1320" s="63">
        <v>75000</v>
      </c>
      <c r="M1320" s="63">
        <v>6309.38</v>
      </c>
      <c r="N1320" s="63">
        <v>2280</v>
      </c>
      <c r="O1320" s="63">
        <v>2152.5</v>
      </c>
      <c r="P1320" s="29">
        <f>ROUND(Tabla15[[#This Row],[sbruto]]-Tabla15[[#This Row],[sneto]]-Tabla15[[#This Row],[ISR]]-Tabla15[[#This Row],[SFS]]-Tabla15[[#This Row],[AFP]],2)</f>
        <v>25</v>
      </c>
      <c r="Q1320" s="63">
        <v>64233.120000000003</v>
      </c>
      <c r="R1320" s="53" t="str">
        <f>_xlfn.XLOOKUP(Tabla15[[#This Row],[cedula]],Tabla8[Numero Documento],Tabla8[Gen])</f>
        <v>M</v>
      </c>
      <c r="S1320" s="53" t="str">
        <f>_xlfn.XLOOKUP(Tabla15[[#This Row],[cedula]],Tabla8[Numero Documento],Tabla8[Lugar Designado Codigo])</f>
        <v>01.83</v>
      </c>
    </row>
    <row r="1321" spans="1:19" hidden="1">
      <c r="A1321" s="53" t="s">
        <v>3048</v>
      </c>
      <c r="B1321" s="53" t="s">
        <v>3525</v>
      </c>
      <c r="C1321" s="53" t="s">
        <v>3084</v>
      </c>
      <c r="D1321" s="53" t="str">
        <f>Tabla15[[#This Row],[cedula]]&amp;Tabla15[[#This Row],[prog]]&amp;LEFT(Tabla15[[#This Row],[tipo]],3)</f>
        <v>4024824215401TEM</v>
      </c>
      <c r="E1321" s="53" t="s">
        <v>3524</v>
      </c>
      <c r="F1321" s="53" t="s">
        <v>1737</v>
      </c>
      <c r="G1321" s="53" t="str">
        <f>_xlfn.XLOOKUP(Tabla15[[#This Row],[cedula]],Tabla8[Numero Documento],Tabla8[Lugar Designado])</f>
        <v>MINISTERIO DE CULTURA</v>
      </c>
      <c r="H1321" s="53" t="s">
        <v>3385</v>
      </c>
      <c r="I1321" s="62"/>
      <c r="J1321" s="53" t="str">
        <f>_xlfn.XLOOKUP(Tabla15[[#This Row],[cargo]],Tabla612[CARGO],Tabla612[CATEGORIA DEL SERVIDOR],"FIJO")</f>
        <v>FIJO</v>
      </c>
      <c r="K1321" s="53" t="str">
        <f>IF(ISTEXT(Tabla15[[#This Row],[CARRERA]]),Tabla15[[#This Row],[CARRERA]],Tabla15[[#This Row],[STATUS]])</f>
        <v>FIJO</v>
      </c>
      <c r="L1321" s="63">
        <v>70000</v>
      </c>
      <c r="M1321" s="63">
        <v>5368.48</v>
      </c>
      <c r="N1321" s="63">
        <v>2128</v>
      </c>
      <c r="O1321" s="63">
        <v>2009</v>
      </c>
      <c r="P1321" s="29">
        <f>ROUND(Tabla15[[#This Row],[sbruto]]-Tabla15[[#This Row],[sneto]]-Tabla15[[#This Row],[ISR]]-Tabla15[[#This Row],[SFS]]-Tabla15[[#This Row],[AFP]],2)</f>
        <v>25</v>
      </c>
      <c r="Q1321" s="63">
        <v>60469.52</v>
      </c>
      <c r="R1321" s="53" t="str">
        <f>_xlfn.XLOOKUP(Tabla15[[#This Row],[cedula]],Tabla8[Numero Documento],Tabla8[Gen])</f>
        <v>F</v>
      </c>
      <c r="S1321" s="53" t="str">
        <f>_xlfn.XLOOKUP(Tabla15[[#This Row],[cedula]],Tabla8[Numero Documento],Tabla8[Lugar Designado Codigo])</f>
        <v>01.83</v>
      </c>
    </row>
    <row r="1322" spans="1:19" hidden="1">
      <c r="A1322" s="53" t="s">
        <v>3048</v>
      </c>
      <c r="B1322" s="53" t="s">
        <v>2764</v>
      </c>
      <c r="C1322" s="53" t="s">
        <v>3084</v>
      </c>
      <c r="D1322" s="53" t="str">
        <f>Tabla15[[#This Row],[cedula]]&amp;Tabla15[[#This Row],[prog]]&amp;LEFT(Tabla15[[#This Row],[tipo]],3)</f>
        <v>0010210321501TEM</v>
      </c>
      <c r="E1322" s="53" t="s">
        <v>1867</v>
      </c>
      <c r="F1322" s="53" t="s">
        <v>297</v>
      </c>
      <c r="G1322" s="53" t="str">
        <f>_xlfn.XLOOKUP(Tabla15[[#This Row],[cedula]],Tabla8[Numero Documento],Tabla8[Lugar Designado])</f>
        <v>MINISTERIO DE CULTURA</v>
      </c>
      <c r="H1322" s="53" t="s">
        <v>3385</v>
      </c>
      <c r="I1322" s="62"/>
      <c r="J1322" s="53" t="str">
        <f>_xlfn.XLOOKUP(Tabla15[[#This Row],[cargo]],Tabla612[CARGO],Tabla612[CATEGORIA DEL SERVIDOR],"FIJO")</f>
        <v>FIJO</v>
      </c>
      <c r="K1322" s="53" t="str">
        <f>IF(ISTEXT(Tabla15[[#This Row],[CARRERA]]),Tabla15[[#This Row],[CARRERA]],Tabla15[[#This Row],[STATUS]])</f>
        <v>FIJO</v>
      </c>
      <c r="L1322" s="63">
        <v>70000</v>
      </c>
      <c r="M1322" s="63">
        <v>5368.48</v>
      </c>
      <c r="N1322" s="63">
        <v>2128</v>
      </c>
      <c r="O1322" s="63">
        <v>2009</v>
      </c>
      <c r="P1322" s="29">
        <f>ROUND(Tabla15[[#This Row],[sbruto]]-Tabla15[[#This Row],[sneto]]-Tabla15[[#This Row],[ISR]]-Tabla15[[#This Row],[SFS]]-Tabla15[[#This Row],[AFP]],2)</f>
        <v>25</v>
      </c>
      <c r="Q1322" s="63">
        <v>60469.52</v>
      </c>
      <c r="R1322" s="53" t="str">
        <f>_xlfn.XLOOKUP(Tabla15[[#This Row],[cedula]],Tabla8[Numero Documento],Tabla8[Gen])</f>
        <v>M</v>
      </c>
      <c r="S1322" s="53" t="str">
        <f>_xlfn.XLOOKUP(Tabla15[[#This Row],[cedula]],Tabla8[Numero Documento],Tabla8[Lugar Designado Codigo])</f>
        <v>01.83</v>
      </c>
    </row>
    <row r="1323" spans="1:19" hidden="1">
      <c r="A1323" s="53" t="s">
        <v>3048</v>
      </c>
      <c r="B1323" s="53" t="s">
        <v>3539</v>
      </c>
      <c r="C1323" s="53" t="s">
        <v>3084</v>
      </c>
      <c r="D1323" s="53" t="str">
        <f>Tabla15[[#This Row],[cedula]]&amp;Tabla15[[#This Row],[prog]]&amp;LEFT(Tabla15[[#This Row],[tipo]],3)</f>
        <v>0230130132701TEM</v>
      </c>
      <c r="E1323" s="53" t="s">
        <v>3538</v>
      </c>
      <c r="F1323" s="53" t="s">
        <v>261</v>
      </c>
      <c r="G1323" s="53" t="str">
        <f>_xlfn.XLOOKUP(Tabla15[[#This Row],[cedula]],Tabla8[Numero Documento],Tabla8[Lugar Designado])</f>
        <v>MINISTERIO DE CULTURA</v>
      </c>
      <c r="H1323" s="53" t="s">
        <v>3385</v>
      </c>
      <c r="I1323" s="62"/>
      <c r="J1323" s="53" t="str">
        <f>_xlfn.XLOOKUP(Tabla15[[#This Row],[cargo]],Tabla612[CARGO],Tabla612[CATEGORIA DEL SERVIDOR],"FIJO")</f>
        <v>FIJO</v>
      </c>
      <c r="K1323" s="53" t="str">
        <f>IF(ISTEXT(Tabla15[[#This Row],[CARRERA]]),Tabla15[[#This Row],[CARRERA]],Tabla15[[#This Row],[STATUS]])</f>
        <v>FIJO</v>
      </c>
      <c r="L1323" s="63">
        <v>70000</v>
      </c>
      <c r="M1323" s="63">
        <v>5368.48</v>
      </c>
      <c r="N1323" s="63">
        <v>2128</v>
      </c>
      <c r="O1323" s="63">
        <v>2009</v>
      </c>
      <c r="P1323" s="29">
        <f>ROUND(Tabla15[[#This Row],[sbruto]]-Tabla15[[#This Row],[sneto]]-Tabla15[[#This Row],[ISR]]-Tabla15[[#This Row],[SFS]]-Tabla15[[#This Row],[AFP]],2)</f>
        <v>25</v>
      </c>
      <c r="Q1323" s="63">
        <v>60469.52</v>
      </c>
      <c r="R1323" s="53" t="str">
        <f>_xlfn.XLOOKUP(Tabla15[[#This Row],[cedula]],Tabla8[Numero Documento],Tabla8[Gen])</f>
        <v>M</v>
      </c>
      <c r="S1323" s="53" t="str">
        <f>_xlfn.XLOOKUP(Tabla15[[#This Row],[cedula]],Tabla8[Numero Documento],Tabla8[Lugar Designado Codigo])</f>
        <v>01.83</v>
      </c>
    </row>
    <row r="1324" spans="1:19" hidden="1">
      <c r="A1324" s="53" t="s">
        <v>3048</v>
      </c>
      <c r="B1324" s="53" t="s">
        <v>2784</v>
      </c>
      <c r="C1324" s="53" t="s">
        <v>3084</v>
      </c>
      <c r="D1324" s="53" t="str">
        <f>Tabla15[[#This Row],[cedula]]&amp;Tabla15[[#This Row],[prog]]&amp;LEFT(Tabla15[[#This Row],[tipo]],3)</f>
        <v>0470108151701TEM</v>
      </c>
      <c r="E1324" s="53" t="s">
        <v>1029</v>
      </c>
      <c r="F1324" s="53" t="s">
        <v>3251</v>
      </c>
      <c r="G1324" s="53" t="str">
        <f>_xlfn.XLOOKUP(Tabla15[[#This Row],[cedula]],Tabla8[Numero Documento],Tabla8[Lugar Designado])</f>
        <v>MINISTERIO DE CULTURA</v>
      </c>
      <c r="H1324" s="53" t="s">
        <v>3385</v>
      </c>
      <c r="I1324" s="62"/>
      <c r="J1324" s="53" t="str">
        <f>_xlfn.XLOOKUP(Tabla15[[#This Row],[cargo]],Tabla612[CARGO],Tabla612[CATEGORIA DEL SERVIDOR],"FIJO")</f>
        <v>FIJO</v>
      </c>
      <c r="K1324" s="53" t="str">
        <f>IF(ISTEXT(Tabla15[[#This Row],[CARRERA]]),Tabla15[[#This Row],[CARRERA]],Tabla15[[#This Row],[STATUS]])</f>
        <v>FIJO</v>
      </c>
      <c r="L1324" s="63">
        <v>70000</v>
      </c>
      <c r="M1324" s="63">
        <v>4763.5</v>
      </c>
      <c r="N1324" s="63">
        <v>2128</v>
      </c>
      <c r="O1324" s="63">
        <v>2009</v>
      </c>
      <c r="P1324" s="29">
        <f>ROUND(Tabla15[[#This Row],[sbruto]]-Tabla15[[#This Row],[sneto]]-Tabla15[[#This Row],[ISR]]-Tabla15[[#This Row],[SFS]]-Tabla15[[#This Row],[AFP]],2)</f>
        <v>3049.9</v>
      </c>
      <c r="Q1324" s="63">
        <v>58049.599999999999</v>
      </c>
      <c r="R1324" s="53" t="str">
        <f>_xlfn.XLOOKUP(Tabla15[[#This Row],[cedula]],Tabla8[Numero Documento],Tabla8[Gen])</f>
        <v>F</v>
      </c>
      <c r="S1324" s="53" t="str">
        <f>_xlfn.XLOOKUP(Tabla15[[#This Row],[cedula]],Tabla8[Numero Documento],Tabla8[Lugar Designado Codigo])</f>
        <v>01.83</v>
      </c>
    </row>
    <row r="1325" spans="1:19" hidden="1">
      <c r="A1325" s="53" t="s">
        <v>3048</v>
      </c>
      <c r="B1325" s="53" t="s">
        <v>3581</v>
      </c>
      <c r="C1325" s="53" t="s">
        <v>3084</v>
      </c>
      <c r="D1325" s="53" t="str">
        <f>Tabla15[[#This Row],[cedula]]&amp;Tabla15[[#This Row],[prog]]&amp;LEFT(Tabla15[[#This Row],[tipo]],3)</f>
        <v>0120087895501TEM</v>
      </c>
      <c r="E1325" s="53" t="s">
        <v>3580</v>
      </c>
      <c r="F1325" s="53" t="s">
        <v>1173</v>
      </c>
      <c r="G1325" s="53" t="str">
        <f>_xlfn.XLOOKUP(Tabla15[[#This Row],[cedula]],Tabla8[Numero Documento],Tabla8[Lugar Designado])</f>
        <v>MINISTERIO DE CULTURA</v>
      </c>
      <c r="H1325" s="53" t="s">
        <v>3385</v>
      </c>
      <c r="I1325" s="62"/>
      <c r="J1325" s="53" t="str">
        <f>_xlfn.XLOOKUP(Tabla15[[#This Row],[cargo]],Tabla612[CARGO],Tabla612[CATEGORIA DEL SERVIDOR],"FIJO")</f>
        <v>FIJO</v>
      </c>
      <c r="K1325" s="53" t="str">
        <f>IF(ISTEXT(Tabla15[[#This Row],[CARRERA]]),Tabla15[[#This Row],[CARRERA]],Tabla15[[#This Row],[STATUS]])</f>
        <v>FIJO</v>
      </c>
      <c r="L1325" s="63">
        <v>70000</v>
      </c>
      <c r="M1325" s="63">
        <v>5368.48</v>
      </c>
      <c r="N1325" s="63">
        <v>2128</v>
      </c>
      <c r="O1325" s="63">
        <v>2009</v>
      </c>
      <c r="P1325" s="29">
        <f>ROUND(Tabla15[[#This Row],[sbruto]]-Tabla15[[#This Row],[sneto]]-Tabla15[[#This Row],[ISR]]-Tabla15[[#This Row],[SFS]]-Tabla15[[#This Row],[AFP]],2)</f>
        <v>25</v>
      </c>
      <c r="Q1325" s="63">
        <v>60469.52</v>
      </c>
      <c r="R1325" s="53" t="str">
        <f>_xlfn.XLOOKUP(Tabla15[[#This Row],[cedula]],Tabla8[Numero Documento],Tabla8[Gen])</f>
        <v>M</v>
      </c>
      <c r="S1325" s="53" t="str">
        <f>_xlfn.XLOOKUP(Tabla15[[#This Row],[cedula]],Tabla8[Numero Documento],Tabla8[Lugar Designado Codigo])</f>
        <v>01.83</v>
      </c>
    </row>
    <row r="1326" spans="1:19" hidden="1">
      <c r="A1326" s="53" t="s">
        <v>3048</v>
      </c>
      <c r="B1326" s="53" t="s">
        <v>3585</v>
      </c>
      <c r="C1326" s="53" t="s">
        <v>3084</v>
      </c>
      <c r="D1326" s="53" t="str">
        <f>Tabla15[[#This Row],[cedula]]&amp;Tabla15[[#This Row],[prog]]&amp;LEFT(Tabla15[[#This Row],[tipo]],3)</f>
        <v>0310259752701TEM</v>
      </c>
      <c r="E1326" s="53" t="s">
        <v>3584</v>
      </c>
      <c r="F1326" s="53" t="s">
        <v>261</v>
      </c>
      <c r="G1326" s="53" t="str">
        <f>_xlfn.XLOOKUP(Tabla15[[#This Row],[cedula]],Tabla8[Numero Documento],Tabla8[Lugar Designado])</f>
        <v>MINISTERIO DE CULTURA</v>
      </c>
      <c r="H1326" s="53" t="s">
        <v>3385</v>
      </c>
      <c r="I1326" s="62"/>
      <c r="J1326" s="53" t="str">
        <f>_xlfn.XLOOKUP(Tabla15[[#This Row],[cargo]],Tabla612[CARGO],Tabla612[CATEGORIA DEL SERVIDOR],"FIJO")</f>
        <v>FIJO</v>
      </c>
      <c r="K1326" s="53" t="str">
        <f>IF(ISTEXT(Tabla15[[#This Row],[CARRERA]]),Tabla15[[#This Row],[CARRERA]],Tabla15[[#This Row],[STATUS]])</f>
        <v>FIJO</v>
      </c>
      <c r="L1326" s="63">
        <v>70000</v>
      </c>
      <c r="M1326" s="63">
        <v>5368.48</v>
      </c>
      <c r="N1326" s="63">
        <v>2128</v>
      </c>
      <c r="O1326" s="63">
        <v>2009</v>
      </c>
      <c r="P1326" s="29">
        <f>ROUND(Tabla15[[#This Row],[sbruto]]-Tabla15[[#This Row],[sneto]]-Tabla15[[#This Row],[ISR]]-Tabla15[[#This Row],[SFS]]-Tabla15[[#This Row],[AFP]],2)</f>
        <v>25</v>
      </c>
      <c r="Q1326" s="63">
        <v>60469.52</v>
      </c>
      <c r="R1326" s="53" t="str">
        <f>_xlfn.XLOOKUP(Tabla15[[#This Row],[cedula]],Tabla8[Numero Documento],Tabla8[Gen])</f>
        <v>M</v>
      </c>
      <c r="S1326" s="53" t="str">
        <f>_xlfn.XLOOKUP(Tabla15[[#This Row],[cedula]],Tabla8[Numero Documento],Tabla8[Lugar Designado Codigo])</f>
        <v>01.83</v>
      </c>
    </row>
    <row r="1327" spans="1:19" hidden="1">
      <c r="A1327" s="53" t="s">
        <v>3048</v>
      </c>
      <c r="B1327" s="53" t="s">
        <v>2794</v>
      </c>
      <c r="C1327" s="53" t="s">
        <v>3084</v>
      </c>
      <c r="D1327" s="53" t="str">
        <f>Tabla15[[#This Row],[cedula]]&amp;Tabla15[[#This Row],[prog]]&amp;LEFT(Tabla15[[#This Row],[tipo]],3)</f>
        <v>0011762224101TEM</v>
      </c>
      <c r="E1327" s="53" t="s">
        <v>1898</v>
      </c>
      <c r="F1327" s="53" t="s">
        <v>239</v>
      </c>
      <c r="G1327" s="53" t="str">
        <f>_xlfn.XLOOKUP(Tabla15[[#This Row],[cedula]],Tabla8[Numero Documento],Tabla8[Lugar Designado])</f>
        <v>MINISTERIO DE CULTURA</v>
      </c>
      <c r="H1327" s="53" t="s">
        <v>3385</v>
      </c>
      <c r="I1327" s="62"/>
      <c r="J1327" s="53" t="str">
        <f>_xlfn.XLOOKUP(Tabla15[[#This Row],[cargo]],Tabla612[CARGO],Tabla612[CATEGORIA DEL SERVIDOR],"FIJO")</f>
        <v>FIJO</v>
      </c>
      <c r="K1327" s="53" t="str">
        <f>IF(ISTEXT(Tabla15[[#This Row],[CARRERA]]),Tabla15[[#This Row],[CARRERA]],Tabla15[[#This Row],[STATUS]])</f>
        <v>FIJO</v>
      </c>
      <c r="L1327" s="63">
        <v>70000</v>
      </c>
      <c r="M1327" s="63">
        <v>5368.48</v>
      </c>
      <c r="N1327" s="63">
        <v>2128</v>
      </c>
      <c r="O1327" s="63">
        <v>2009</v>
      </c>
      <c r="P1327" s="29">
        <f>ROUND(Tabla15[[#This Row],[sbruto]]-Tabla15[[#This Row],[sneto]]-Tabla15[[#This Row],[ISR]]-Tabla15[[#This Row],[SFS]]-Tabla15[[#This Row],[AFP]],2)</f>
        <v>25</v>
      </c>
      <c r="Q1327" s="63">
        <v>60469.52</v>
      </c>
      <c r="R1327" s="53" t="str">
        <f>_xlfn.XLOOKUP(Tabla15[[#This Row],[cedula]],Tabla8[Numero Documento],Tabla8[Gen])</f>
        <v>M</v>
      </c>
      <c r="S1327" s="53" t="str">
        <f>_xlfn.XLOOKUP(Tabla15[[#This Row],[cedula]],Tabla8[Numero Documento],Tabla8[Lugar Designado Codigo])</f>
        <v>01.83</v>
      </c>
    </row>
    <row r="1328" spans="1:19" hidden="1">
      <c r="A1328" s="53" t="s">
        <v>3048</v>
      </c>
      <c r="B1328" s="53" t="s">
        <v>2796</v>
      </c>
      <c r="C1328" s="53" t="s">
        <v>3084</v>
      </c>
      <c r="D1328" s="53" t="str">
        <f>Tabla15[[#This Row],[cedula]]&amp;Tabla15[[#This Row],[prog]]&amp;LEFT(Tabla15[[#This Row],[tipo]],3)</f>
        <v>0011810393601TEM</v>
      </c>
      <c r="E1328" s="53" t="s">
        <v>1900</v>
      </c>
      <c r="F1328" s="53" t="s">
        <v>1738</v>
      </c>
      <c r="G1328" s="53" t="str">
        <f>_xlfn.XLOOKUP(Tabla15[[#This Row],[cedula]],Tabla8[Numero Documento],Tabla8[Lugar Designado])</f>
        <v>MINISTERIO DE CULTURA</v>
      </c>
      <c r="H1328" s="53" t="s">
        <v>3385</v>
      </c>
      <c r="I1328" s="62"/>
      <c r="J1328" s="53" t="str">
        <f>_xlfn.XLOOKUP(Tabla15[[#This Row],[cargo]],Tabla612[CARGO],Tabla612[CATEGORIA DEL SERVIDOR],"FIJO")</f>
        <v>FIJO</v>
      </c>
      <c r="K1328" s="53" t="str">
        <f>IF(ISTEXT(Tabla15[[#This Row],[CARRERA]]),Tabla15[[#This Row],[CARRERA]],Tabla15[[#This Row],[STATUS]])</f>
        <v>FIJO</v>
      </c>
      <c r="L1328" s="63">
        <v>70000</v>
      </c>
      <c r="M1328" s="64">
        <v>5368.48</v>
      </c>
      <c r="N1328" s="63">
        <v>2128</v>
      </c>
      <c r="O1328" s="63">
        <v>2009</v>
      </c>
      <c r="P1328" s="29">
        <f>ROUND(Tabla15[[#This Row],[sbruto]]-Tabla15[[#This Row],[sneto]]-Tabla15[[#This Row],[ISR]]-Tabla15[[#This Row],[SFS]]-Tabla15[[#This Row],[AFP]],2)</f>
        <v>25</v>
      </c>
      <c r="Q1328" s="63">
        <v>60469.52</v>
      </c>
      <c r="R1328" s="53" t="str">
        <f>_xlfn.XLOOKUP(Tabla15[[#This Row],[cedula]],Tabla8[Numero Documento],Tabla8[Gen])</f>
        <v>F</v>
      </c>
      <c r="S1328" s="53" t="str">
        <f>_xlfn.XLOOKUP(Tabla15[[#This Row],[cedula]],Tabla8[Numero Documento],Tabla8[Lugar Designado Codigo])</f>
        <v>01.83</v>
      </c>
    </row>
    <row r="1329" spans="1:19" hidden="1">
      <c r="A1329" s="53" t="s">
        <v>3048</v>
      </c>
      <c r="B1329" s="53" t="s">
        <v>3597</v>
      </c>
      <c r="C1329" s="53" t="s">
        <v>3084</v>
      </c>
      <c r="D1329" s="53" t="str">
        <f>Tabla15[[#This Row],[cedula]]&amp;Tabla15[[#This Row],[prog]]&amp;LEFT(Tabla15[[#This Row],[tipo]],3)</f>
        <v>0010899012801TEM</v>
      </c>
      <c r="E1329" s="53" t="s">
        <v>3596</v>
      </c>
      <c r="F1329" s="53" t="s">
        <v>261</v>
      </c>
      <c r="G1329" s="53" t="str">
        <f>_xlfn.XLOOKUP(Tabla15[[#This Row],[cedula]],Tabla8[Numero Documento],Tabla8[Lugar Designado])</f>
        <v>MINISTERIO DE CULTURA</v>
      </c>
      <c r="H1329" s="53" t="s">
        <v>3385</v>
      </c>
      <c r="I1329" s="62"/>
      <c r="J1329" s="53" t="str">
        <f>_xlfn.XLOOKUP(Tabla15[[#This Row],[cargo]],Tabla612[CARGO],Tabla612[CATEGORIA DEL SERVIDOR],"FIJO")</f>
        <v>FIJO</v>
      </c>
      <c r="K1329" s="53" t="str">
        <f>IF(ISTEXT(Tabla15[[#This Row],[CARRERA]]),Tabla15[[#This Row],[CARRERA]],Tabla15[[#This Row],[STATUS]])</f>
        <v>FIJO</v>
      </c>
      <c r="L1329" s="63">
        <v>70000</v>
      </c>
      <c r="M1329" s="63">
        <v>5368.48</v>
      </c>
      <c r="N1329" s="63">
        <v>2128</v>
      </c>
      <c r="O1329" s="63">
        <v>2009</v>
      </c>
      <c r="P1329" s="29">
        <f>ROUND(Tabla15[[#This Row],[sbruto]]-Tabla15[[#This Row],[sneto]]-Tabla15[[#This Row],[ISR]]-Tabla15[[#This Row],[SFS]]-Tabla15[[#This Row],[AFP]],2)</f>
        <v>25</v>
      </c>
      <c r="Q1329" s="63">
        <v>60469.52</v>
      </c>
      <c r="R1329" s="53" t="str">
        <f>_xlfn.XLOOKUP(Tabla15[[#This Row],[cedula]],Tabla8[Numero Documento],Tabla8[Gen])</f>
        <v>M</v>
      </c>
      <c r="S1329" s="53" t="str">
        <f>_xlfn.XLOOKUP(Tabla15[[#This Row],[cedula]],Tabla8[Numero Documento],Tabla8[Lugar Designado Codigo])</f>
        <v>01.83</v>
      </c>
    </row>
    <row r="1330" spans="1:19" hidden="1">
      <c r="A1330" s="53" t="s">
        <v>3048</v>
      </c>
      <c r="B1330" s="53" t="s">
        <v>3603</v>
      </c>
      <c r="C1330" s="53" t="s">
        <v>3084</v>
      </c>
      <c r="D1330" s="53" t="str">
        <f>Tabla15[[#This Row],[cedula]]&amp;Tabla15[[#This Row],[prog]]&amp;LEFT(Tabla15[[#This Row],[tipo]],3)</f>
        <v>0011875961201TEM</v>
      </c>
      <c r="E1330" s="53" t="s">
        <v>3602</v>
      </c>
      <c r="F1330" s="53" t="s">
        <v>1860</v>
      </c>
      <c r="G1330" s="53" t="str">
        <f>_xlfn.XLOOKUP(Tabla15[[#This Row],[cedula]],Tabla8[Numero Documento],Tabla8[Lugar Designado])</f>
        <v>MINISTERIO DE CULTURA</v>
      </c>
      <c r="H1330" s="53" t="s">
        <v>3385</v>
      </c>
      <c r="I1330" s="62"/>
      <c r="J1330" s="53" t="str">
        <f>_xlfn.XLOOKUP(Tabla15[[#This Row],[cargo]],Tabla612[CARGO],Tabla612[CATEGORIA DEL SERVIDOR],"FIJO")</f>
        <v>FIJO</v>
      </c>
      <c r="K1330" s="53" t="str">
        <f>IF(ISTEXT(Tabla15[[#This Row],[CARRERA]]),Tabla15[[#This Row],[CARRERA]],Tabla15[[#This Row],[STATUS]])</f>
        <v>FIJO</v>
      </c>
      <c r="L1330" s="63">
        <v>70000</v>
      </c>
      <c r="M1330" s="63">
        <v>5368.48</v>
      </c>
      <c r="N1330" s="63">
        <v>2128</v>
      </c>
      <c r="O1330" s="63">
        <v>2009</v>
      </c>
      <c r="P1330" s="29">
        <f>ROUND(Tabla15[[#This Row],[sbruto]]-Tabla15[[#This Row],[sneto]]-Tabla15[[#This Row],[ISR]]-Tabla15[[#This Row],[SFS]]-Tabla15[[#This Row],[AFP]],2)</f>
        <v>25</v>
      </c>
      <c r="Q1330" s="63">
        <v>60469.52</v>
      </c>
      <c r="R1330" s="53" t="str">
        <f>_xlfn.XLOOKUP(Tabla15[[#This Row],[cedula]],Tabla8[Numero Documento],Tabla8[Gen])</f>
        <v>M</v>
      </c>
      <c r="S1330" s="53" t="str">
        <f>_xlfn.XLOOKUP(Tabla15[[#This Row],[cedula]],Tabla8[Numero Documento],Tabla8[Lugar Designado Codigo])</f>
        <v>01.83</v>
      </c>
    </row>
    <row r="1331" spans="1:19" hidden="1">
      <c r="A1331" s="53" t="s">
        <v>3048</v>
      </c>
      <c r="B1331" s="53" t="s">
        <v>2801</v>
      </c>
      <c r="C1331" s="53" t="s">
        <v>3084</v>
      </c>
      <c r="D1331" s="53" t="str">
        <f>Tabla15[[#This Row],[cedula]]&amp;Tabla15[[#This Row],[prog]]&amp;LEFT(Tabla15[[#This Row],[tipo]],3)</f>
        <v>0011564779401TEM</v>
      </c>
      <c r="E1331" s="53" t="s">
        <v>1873</v>
      </c>
      <c r="F1331" s="53" t="s">
        <v>196</v>
      </c>
      <c r="G1331" s="53" t="str">
        <f>_xlfn.XLOOKUP(Tabla15[[#This Row],[cedula]],Tabla8[Numero Documento],Tabla8[Lugar Designado])</f>
        <v>MINISTERIO DE CULTURA</v>
      </c>
      <c r="H1331" s="53" t="s">
        <v>3385</v>
      </c>
      <c r="I1331" s="62"/>
      <c r="J1331" s="53" t="str">
        <f>_xlfn.XLOOKUP(Tabla15[[#This Row],[cargo]],Tabla612[CARGO],Tabla612[CATEGORIA DEL SERVIDOR],"FIJO")</f>
        <v>FIJO</v>
      </c>
      <c r="K1331" s="53" t="str">
        <f>IF(ISTEXT(Tabla15[[#This Row],[CARRERA]]),Tabla15[[#This Row],[CARRERA]],Tabla15[[#This Row],[STATUS]])</f>
        <v>FIJO</v>
      </c>
      <c r="L1331" s="63">
        <v>70000</v>
      </c>
      <c r="M1331" s="63">
        <v>5368.48</v>
      </c>
      <c r="N1331" s="63">
        <v>2128</v>
      </c>
      <c r="O1331" s="63">
        <v>2009</v>
      </c>
      <c r="P1331" s="29">
        <f>ROUND(Tabla15[[#This Row],[sbruto]]-Tabla15[[#This Row],[sneto]]-Tabla15[[#This Row],[ISR]]-Tabla15[[#This Row],[SFS]]-Tabla15[[#This Row],[AFP]],2)</f>
        <v>13617.28</v>
      </c>
      <c r="Q1331" s="63">
        <v>46877.24</v>
      </c>
      <c r="R1331" s="53" t="str">
        <f>_xlfn.XLOOKUP(Tabla15[[#This Row],[cedula]],Tabla8[Numero Documento],Tabla8[Gen])</f>
        <v>F</v>
      </c>
      <c r="S1331" s="53" t="str">
        <f>_xlfn.XLOOKUP(Tabla15[[#This Row],[cedula]],Tabla8[Numero Documento],Tabla8[Lugar Designado Codigo])</f>
        <v>01.83</v>
      </c>
    </row>
    <row r="1332" spans="1:19" hidden="1">
      <c r="A1332" s="53" t="s">
        <v>3048</v>
      </c>
      <c r="B1332" s="53" t="s">
        <v>3610</v>
      </c>
      <c r="C1332" s="53" t="s">
        <v>3084</v>
      </c>
      <c r="D1332" s="53" t="str">
        <f>Tabla15[[#This Row],[cedula]]&amp;Tabla15[[#This Row],[prog]]&amp;LEFT(Tabla15[[#This Row],[tipo]],3)</f>
        <v>0010733129001TEM</v>
      </c>
      <c r="E1332" s="53" t="s">
        <v>3609</v>
      </c>
      <c r="F1332" s="53" t="s">
        <v>3611</v>
      </c>
      <c r="G1332" s="53" t="str">
        <f>_xlfn.XLOOKUP(Tabla15[[#This Row],[cedula]],Tabla8[Numero Documento],Tabla8[Lugar Designado])</f>
        <v>MINISTERIO DE CULTURA</v>
      </c>
      <c r="H1332" s="53" t="s">
        <v>3385</v>
      </c>
      <c r="I1332" s="62"/>
      <c r="J1332" s="53" t="str">
        <f>_xlfn.XLOOKUP(Tabla15[[#This Row],[cargo]],Tabla612[CARGO],Tabla612[CATEGORIA DEL SERVIDOR],"FIJO")</f>
        <v>FIJO</v>
      </c>
      <c r="K1332" s="53" t="str">
        <f>IF(ISTEXT(Tabla15[[#This Row],[CARRERA]]),Tabla15[[#This Row],[CARRERA]],Tabla15[[#This Row],[STATUS]])</f>
        <v>FIJO</v>
      </c>
      <c r="L1332" s="63">
        <v>70000</v>
      </c>
      <c r="M1332" s="64">
        <v>5368.48</v>
      </c>
      <c r="N1332" s="63">
        <v>2128</v>
      </c>
      <c r="O1332" s="63">
        <v>2009</v>
      </c>
      <c r="P1332" s="29">
        <f>ROUND(Tabla15[[#This Row],[sbruto]]-Tabla15[[#This Row],[sneto]]-Tabla15[[#This Row],[ISR]]-Tabla15[[#This Row],[SFS]]-Tabla15[[#This Row],[AFP]],2)</f>
        <v>25</v>
      </c>
      <c r="Q1332" s="63">
        <v>60469.52</v>
      </c>
      <c r="R1332" s="53" t="str">
        <f>_xlfn.XLOOKUP(Tabla15[[#This Row],[cedula]],Tabla8[Numero Documento],Tabla8[Gen])</f>
        <v>M</v>
      </c>
      <c r="S1332" s="53" t="str">
        <f>_xlfn.XLOOKUP(Tabla15[[#This Row],[cedula]],Tabla8[Numero Documento],Tabla8[Lugar Designado Codigo])</f>
        <v>01.83</v>
      </c>
    </row>
    <row r="1333" spans="1:19" hidden="1">
      <c r="A1333" s="53" t="s">
        <v>3048</v>
      </c>
      <c r="B1333" s="53" t="s">
        <v>2811</v>
      </c>
      <c r="C1333" s="53" t="s">
        <v>3084</v>
      </c>
      <c r="D1333" s="53" t="str">
        <f>Tabla15[[#This Row],[cedula]]&amp;Tabla15[[#This Row],[prog]]&amp;LEFT(Tabla15[[#This Row],[tipo]],3)</f>
        <v>0310479727301TEM</v>
      </c>
      <c r="E1333" s="53" t="s">
        <v>1630</v>
      </c>
      <c r="F1333" s="53" t="s">
        <v>100</v>
      </c>
      <c r="G1333" s="53" t="str">
        <f>_xlfn.XLOOKUP(Tabla15[[#This Row],[cedula]],Tabla8[Numero Documento],Tabla8[Lugar Designado])</f>
        <v>MINISTERIO DE CULTURA</v>
      </c>
      <c r="H1333" s="53" t="s">
        <v>3385</v>
      </c>
      <c r="I1333" s="62"/>
      <c r="J1333" s="53" t="str">
        <f>_xlfn.XLOOKUP(Tabla15[[#This Row],[cargo]],Tabla612[CARGO],Tabla612[CATEGORIA DEL SERVIDOR],"FIJO")</f>
        <v>FIJO</v>
      </c>
      <c r="K1333" s="53" t="str">
        <f>IF(ISTEXT(Tabla15[[#This Row],[CARRERA]]),Tabla15[[#This Row],[CARRERA]],Tabla15[[#This Row],[STATUS]])</f>
        <v>FIJO</v>
      </c>
      <c r="L1333" s="63">
        <v>70000</v>
      </c>
      <c r="M1333" s="63">
        <v>5368.48</v>
      </c>
      <c r="N1333" s="63">
        <v>2128</v>
      </c>
      <c r="O1333" s="63">
        <v>2009</v>
      </c>
      <c r="P1333" s="29">
        <f>ROUND(Tabla15[[#This Row],[sbruto]]-Tabla15[[#This Row],[sneto]]-Tabla15[[#This Row],[ISR]]-Tabla15[[#This Row],[SFS]]-Tabla15[[#This Row],[AFP]],2)</f>
        <v>25</v>
      </c>
      <c r="Q1333" s="63">
        <v>60469.52</v>
      </c>
      <c r="R1333" s="53" t="str">
        <f>_xlfn.XLOOKUP(Tabla15[[#This Row],[cedula]],Tabla8[Numero Documento],Tabla8[Gen])</f>
        <v>M</v>
      </c>
      <c r="S1333" s="53" t="str">
        <f>_xlfn.XLOOKUP(Tabla15[[#This Row],[cedula]],Tabla8[Numero Documento],Tabla8[Lugar Designado Codigo])</f>
        <v>01.83</v>
      </c>
    </row>
    <row r="1334" spans="1:19" hidden="1">
      <c r="A1334" s="53" t="s">
        <v>3048</v>
      </c>
      <c r="B1334" s="53" t="s">
        <v>3655</v>
      </c>
      <c r="C1334" s="53" t="s">
        <v>3084</v>
      </c>
      <c r="D1334" s="53" t="str">
        <f>Tabla15[[#This Row],[cedula]]&amp;Tabla15[[#This Row],[prog]]&amp;LEFT(Tabla15[[#This Row],[tipo]],3)</f>
        <v>0011010725701TEM</v>
      </c>
      <c r="E1334" s="53" t="s">
        <v>3654</v>
      </c>
      <c r="F1334" s="53" t="s">
        <v>261</v>
      </c>
      <c r="G1334" s="53" t="str">
        <f>_xlfn.XLOOKUP(Tabla15[[#This Row],[cedula]],Tabla8[Numero Documento],Tabla8[Lugar Designado])</f>
        <v>MINISTERIO DE CULTURA</v>
      </c>
      <c r="H1334" s="53" t="s">
        <v>3385</v>
      </c>
      <c r="I1334" s="62"/>
      <c r="J1334" s="53" t="str">
        <f>_xlfn.XLOOKUP(Tabla15[[#This Row],[cargo]],Tabla612[CARGO],Tabla612[CATEGORIA DEL SERVIDOR],"FIJO")</f>
        <v>FIJO</v>
      </c>
      <c r="K1334" s="53" t="str">
        <f>IF(ISTEXT(Tabla15[[#This Row],[CARRERA]]),Tabla15[[#This Row],[CARRERA]],Tabla15[[#This Row],[STATUS]])</f>
        <v>FIJO</v>
      </c>
      <c r="L1334" s="63">
        <v>70000</v>
      </c>
      <c r="M1334" s="64">
        <v>5368.48</v>
      </c>
      <c r="N1334" s="63">
        <v>2128</v>
      </c>
      <c r="O1334" s="63">
        <v>2009</v>
      </c>
      <c r="P1334" s="29">
        <f>ROUND(Tabla15[[#This Row],[sbruto]]-Tabla15[[#This Row],[sneto]]-Tabla15[[#This Row],[ISR]]-Tabla15[[#This Row],[SFS]]-Tabla15[[#This Row],[AFP]],2)</f>
        <v>25</v>
      </c>
      <c r="Q1334" s="63">
        <v>60469.52</v>
      </c>
      <c r="R1334" s="53" t="str">
        <f>_xlfn.XLOOKUP(Tabla15[[#This Row],[cedula]],Tabla8[Numero Documento],Tabla8[Gen])</f>
        <v>M</v>
      </c>
      <c r="S1334" s="53" t="str">
        <f>_xlfn.XLOOKUP(Tabla15[[#This Row],[cedula]],Tabla8[Numero Documento],Tabla8[Lugar Designado Codigo])</f>
        <v>01.83</v>
      </c>
    </row>
    <row r="1335" spans="1:19" hidden="1">
      <c r="A1335" s="53" t="s">
        <v>3048</v>
      </c>
      <c r="B1335" s="53" t="s">
        <v>3675</v>
      </c>
      <c r="C1335" s="53" t="s">
        <v>3084</v>
      </c>
      <c r="D1335" s="53" t="str">
        <f>Tabla15[[#This Row],[cedula]]&amp;Tabla15[[#This Row],[prog]]&amp;LEFT(Tabla15[[#This Row],[tipo]],3)</f>
        <v>4020051229701TEM</v>
      </c>
      <c r="E1335" s="53" t="s">
        <v>3674</v>
      </c>
      <c r="F1335" s="53" t="s">
        <v>1860</v>
      </c>
      <c r="G1335" s="53" t="str">
        <f>_xlfn.XLOOKUP(Tabla15[[#This Row],[cedula]],Tabla8[Numero Documento],Tabla8[Lugar Designado])</f>
        <v>MINISTERIO DE CULTURA</v>
      </c>
      <c r="H1335" s="53" t="s">
        <v>3385</v>
      </c>
      <c r="I1335" s="62"/>
      <c r="J1335" s="53" t="str">
        <f>_xlfn.XLOOKUP(Tabla15[[#This Row],[cargo]],Tabla612[CARGO],Tabla612[CATEGORIA DEL SERVIDOR],"FIJO")</f>
        <v>FIJO</v>
      </c>
      <c r="K1335" s="53" t="str">
        <f>IF(ISTEXT(Tabla15[[#This Row],[CARRERA]]),Tabla15[[#This Row],[CARRERA]],Tabla15[[#This Row],[STATUS]])</f>
        <v>FIJO</v>
      </c>
      <c r="L1335" s="63">
        <v>70000</v>
      </c>
      <c r="M1335" s="64">
        <v>5368.48</v>
      </c>
      <c r="N1335" s="63">
        <v>2128</v>
      </c>
      <c r="O1335" s="63">
        <v>2009</v>
      </c>
      <c r="P1335" s="29">
        <f>ROUND(Tabla15[[#This Row],[sbruto]]-Tabla15[[#This Row],[sneto]]-Tabla15[[#This Row],[ISR]]-Tabla15[[#This Row],[SFS]]-Tabla15[[#This Row],[AFP]],2)</f>
        <v>25</v>
      </c>
      <c r="Q1335" s="63">
        <v>60469.52</v>
      </c>
      <c r="R1335" s="53" t="str">
        <f>_xlfn.XLOOKUP(Tabla15[[#This Row],[cedula]],Tabla8[Numero Documento],Tabla8[Gen])</f>
        <v>M</v>
      </c>
      <c r="S1335" s="53" t="str">
        <f>_xlfn.XLOOKUP(Tabla15[[#This Row],[cedula]],Tabla8[Numero Documento],Tabla8[Lugar Designado Codigo])</f>
        <v>01.83</v>
      </c>
    </row>
    <row r="1336" spans="1:19" hidden="1">
      <c r="A1336" s="53" t="s">
        <v>3048</v>
      </c>
      <c r="B1336" s="53" t="s">
        <v>2827</v>
      </c>
      <c r="C1336" s="53" t="s">
        <v>3084</v>
      </c>
      <c r="D1336" s="53" t="str">
        <f>Tabla15[[#This Row],[cedula]]&amp;Tabla15[[#This Row],[prog]]&amp;LEFT(Tabla15[[#This Row],[tipo]],3)</f>
        <v>0790015470401TEM</v>
      </c>
      <c r="E1336" s="53" t="s">
        <v>1909</v>
      </c>
      <c r="F1336" s="53" t="s">
        <v>100</v>
      </c>
      <c r="G1336" s="53" t="str">
        <f>_xlfn.XLOOKUP(Tabla15[[#This Row],[cedula]],Tabla8[Numero Documento],Tabla8[Lugar Designado])</f>
        <v>MINISTERIO DE CULTURA</v>
      </c>
      <c r="H1336" s="53" t="s">
        <v>3385</v>
      </c>
      <c r="I1336" s="62"/>
      <c r="J1336" s="53" t="str">
        <f>_xlfn.XLOOKUP(Tabla15[[#This Row],[cargo]],Tabla612[CARGO],Tabla612[CATEGORIA DEL SERVIDOR],"FIJO")</f>
        <v>FIJO</v>
      </c>
      <c r="K1336" s="53" t="str">
        <f>IF(ISTEXT(Tabla15[[#This Row],[CARRERA]]),Tabla15[[#This Row],[CARRERA]],Tabla15[[#This Row],[STATUS]])</f>
        <v>FIJO</v>
      </c>
      <c r="L1336" s="63">
        <v>70000</v>
      </c>
      <c r="M1336" s="63">
        <v>5368.48</v>
      </c>
      <c r="N1336" s="63">
        <v>2128</v>
      </c>
      <c r="O1336" s="63">
        <v>2009</v>
      </c>
      <c r="P1336" s="29">
        <f>ROUND(Tabla15[[#This Row],[sbruto]]-Tabla15[[#This Row],[sneto]]-Tabla15[[#This Row],[ISR]]-Tabla15[[#This Row],[SFS]]-Tabla15[[#This Row],[AFP]],2)</f>
        <v>25</v>
      </c>
      <c r="Q1336" s="63">
        <v>60469.52</v>
      </c>
      <c r="R1336" s="53" t="str">
        <f>_xlfn.XLOOKUP(Tabla15[[#This Row],[cedula]],Tabla8[Numero Documento],Tabla8[Gen])</f>
        <v>F</v>
      </c>
      <c r="S1336" s="53" t="str">
        <f>_xlfn.XLOOKUP(Tabla15[[#This Row],[cedula]],Tabla8[Numero Documento],Tabla8[Lugar Designado Codigo])</f>
        <v>01.83</v>
      </c>
    </row>
    <row r="1337" spans="1:19" hidden="1">
      <c r="A1337" s="53" t="s">
        <v>3048</v>
      </c>
      <c r="B1337" s="53" t="s">
        <v>2833</v>
      </c>
      <c r="C1337" s="53" t="s">
        <v>3084</v>
      </c>
      <c r="D1337" s="53" t="str">
        <f>Tabla15[[#This Row],[cedula]]&amp;Tabla15[[#This Row],[prog]]&amp;LEFT(Tabla15[[#This Row],[tipo]],3)</f>
        <v>0011843426501TEM</v>
      </c>
      <c r="E1337" s="53" t="s">
        <v>1901</v>
      </c>
      <c r="F1337" s="53" t="s">
        <v>1738</v>
      </c>
      <c r="G1337" s="53" t="str">
        <f>_xlfn.XLOOKUP(Tabla15[[#This Row],[cedula]],Tabla8[Numero Documento],Tabla8[Lugar Designado])</f>
        <v>MINISTERIO DE CULTURA</v>
      </c>
      <c r="H1337" s="53" t="s">
        <v>3385</v>
      </c>
      <c r="I1337" s="62"/>
      <c r="J1337" s="53" t="str">
        <f>_xlfn.XLOOKUP(Tabla15[[#This Row],[cargo]],Tabla612[CARGO],Tabla612[CATEGORIA DEL SERVIDOR],"FIJO")</f>
        <v>FIJO</v>
      </c>
      <c r="K1337" s="53" t="str">
        <f>IF(ISTEXT(Tabla15[[#This Row],[CARRERA]]),Tabla15[[#This Row],[CARRERA]],Tabla15[[#This Row],[STATUS]])</f>
        <v>FIJO</v>
      </c>
      <c r="L1337" s="63">
        <v>70000</v>
      </c>
      <c r="M1337" s="63">
        <v>5368.48</v>
      </c>
      <c r="N1337" s="63">
        <v>2128</v>
      </c>
      <c r="O1337" s="63">
        <v>2009</v>
      </c>
      <c r="P1337" s="29">
        <f>ROUND(Tabla15[[#This Row],[sbruto]]-Tabla15[[#This Row],[sneto]]-Tabla15[[#This Row],[ISR]]-Tabla15[[#This Row],[SFS]]-Tabla15[[#This Row],[AFP]],2)</f>
        <v>25</v>
      </c>
      <c r="Q1337" s="63">
        <v>60469.52</v>
      </c>
      <c r="R1337" s="53" t="str">
        <f>_xlfn.XLOOKUP(Tabla15[[#This Row],[cedula]],Tabla8[Numero Documento],Tabla8[Gen])</f>
        <v>F</v>
      </c>
      <c r="S1337" s="53" t="str">
        <f>_xlfn.XLOOKUP(Tabla15[[#This Row],[cedula]],Tabla8[Numero Documento],Tabla8[Lugar Designado Codigo])</f>
        <v>01.83</v>
      </c>
    </row>
    <row r="1338" spans="1:19" hidden="1">
      <c r="A1338" s="53" t="s">
        <v>3048</v>
      </c>
      <c r="B1338" s="53" t="s">
        <v>2852</v>
      </c>
      <c r="C1338" s="53" t="s">
        <v>3084</v>
      </c>
      <c r="D1338" s="53" t="str">
        <f>Tabla15[[#This Row],[cedula]]&amp;Tabla15[[#This Row],[prog]]&amp;LEFT(Tabla15[[#This Row],[tipo]],3)</f>
        <v>4022184011501TEM</v>
      </c>
      <c r="E1338" s="53" t="s">
        <v>1640</v>
      </c>
      <c r="F1338" s="53" t="s">
        <v>3210</v>
      </c>
      <c r="G1338" s="53" t="str">
        <f>_xlfn.XLOOKUP(Tabla15[[#This Row],[cedula]],Tabla8[Numero Documento],Tabla8[Lugar Designado])</f>
        <v>MINISTERIO DE CULTURA</v>
      </c>
      <c r="H1338" s="53" t="s">
        <v>3385</v>
      </c>
      <c r="I1338" s="62"/>
      <c r="J1338" s="53" t="str">
        <f>_xlfn.XLOOKUP(Tabla15[[#This Row],[cargo]],Tabla612[CARGO],Tabla612[CATEGORIA DEL SERVIDOR],"FIJO")</f>
        <v>FIJO</v>
      </c>
      <c r="K1338" s="53" t="str">
        <f>IF(ISTEXT(Tabla15[[#This Row],[CARRERA]]),Tabla15[[#This Row],[CARRERA]],Tabla15[[#This Row],[STATUS]])</f>
        <v>FIJO</v>
      </c>
      <c r="L1338" s="63">
        <v>70000</v>
      </c>
      <c r="M1338" s="63">
        <v>5368.48</v>
      </c>
      <c r="N1338" s="63">
        <v>2128</v>
      </c>
      <c r="O1338" s="63">
        <v>2009</v>
      </c>
      <c r="P1338" s="29">
        <f>ROUND(Tabla15[[#This Row],[sbruto]]-Tabla15[[#This Row],[sneto]]-Tabla15[[#This Row],[ISR]]-Tabla15[[#This Row],[SFS]]-Tabla15[[#This Row],[AFP]],2)</f>
        <v>25</v>
      </c>
      <c r="Q1338" s="63">
        <v>60469.52</v>
      </c>
      <c r="R1338" s="53" t="str">
        <f>_xlfn.XLOOKUP(Tabla15[[#This Row],[cedula]],Tabla8[Numero Documento],Tabla8[Gen])</f>
        <v>F</v>
      </c>
      <c r="S1338" s="53" t="str">
        <f>_xlfn.XLOOKUP(Tabla15[[#This Row],[cedula]],Tabla8[Numero Documento],Tabla8[Lugar Designado Codigo])</f>
        <v>01.83</v>
      </c>
    </row>
    <row r="1339" spans="1:19" hidden="1">
      <c r="A1339" s="53" t="s">
        <v>3048</v>
      </c>
      <c r="B1339" s="53" t="s">
        <v>3740</v>
      </c>
      <c r="C1339" s="53" t="s">
        <v>3084</v>
      </c>
      <c r="D1339" s="53" t="str">
        <f>Tabla15[[#This Row],[cedula]]&amp;Tabla15[[#This Row],[prog]]&amp;LEFT(Tabla15[[#This Row],[tipo]],3)</f>
        <v>0100108568501TEM</v>
      </c>
      <c r="E1339" s="53" t="s">
        <v>3739</v>
      </c>
      <c r="F1339" s="53" t="s">
        <v>100</v>
      </c>
      <c r="G1339" s="53" t="str">
        <f>_xlfn.XLOOKUP(Tabla15[[#This Row],[cedula]],Tabla8[Numero Documento],Tabla8[Lugar Designado])</f>
        <v>MINISTERIO DE CULTURA</v>
      </c>
      <c r="H1339" s="53" t="s">
        <v>3385</v>
      </c>
      <c r="I1339" s="62"/>
      <c r="J1339" s="53" t="str">
        <f>_xlfn.XLOOKUP(Tabla15[[#This Row],[cargo]],Tabla612[CARGO],Tabla612[CATEGORIA DEL SERVIDOR],"FIJO")</f>
        <v>FIJO</v>
      </c>
      <c r="K1339" s="53" t="str">
        <f>IF(ISTEXT(Tabla15[[#This Row],[CARRERA]]),Tabla15[[#This Row],[CARRERA]],Tabla15[[#This Row],[STATUS]])</f>
        <v>FIJO</v>
      </c>
      <c r="L1339" s="63">
        <v>70000</v>
      </c>
      <c r="M1339" s="63">
        <v>5368.48</v>
      </c>
      <c r="N1339" s="63">
        <v>2128</v>
      </c>
      <c r="O1339" s="63">
        <v>2009</v>
      </c>
      <c r="P1339" s="29">
        <f>ROUND(Tabla15[[#This Row],[sbruto]]-Tabla15[[#This Row],[sneto]]-Tabla15[[#This Row],[ISR]]-Tabla15[[#This Row],[SFS]]-Tabla15[[#This Row],[AFP]],2)</f>
        <v>25</v>
      </c>
      <c r="Q1339" s="63">
        <v>60469.52</v>
      </c>
      <c r="R1339" s="53" t="str">
        <f>_xlfn.XLOOKUP(Tabla15[[#This Row],[cedula]],Tabla8[Numero Documento],Tabla8[Gen])</f>
        <v>F</v>
      </c>
      <c r="S1339" s="53" t="str">
        <f>_xlfn.XLOOKUP(Tabla15[[#This Row],[cedula]],Tabla8[Numero Documento],Tabla8[Lugar Designado Codigo])</f>
        <v>01.83</v>
      </c>
    </row>
    <row r="1340" spans="1:19" hidden="1">
      <c r="A1340" s="53" t="s">
        <v>3048</v>
      </c>
      <c r="B1340" s="53" t="s">
        <v>2855</v>
      </c>
      <c r="C1340" s="53" t="s">
        <v>3084</v>
      </c>
      <c r="D1340" s="53" t="str">
        <f>Tabla15[[#This Row],[cedula]]&amp;Tabla15[[#This Row],[prog]]&amp;LEFT(Tabla15[[#This Row],[tipo]],3)</f>
        <v>2230042677601TEM</v>
      </c>
      <c r="E1340" s="53" t="s">
        <v>3067</v>
      </c>
      <c r="F1340" s="53" t="s">
        <v>100</v>
      </c>
      <c r="G1340" s="53" t="str">
        <f>_xlfn.XLOOKUP(Tabla15[[#This Row],[cedula]],Tabla8[Numero Documento],Tabla8[Lugar Designado])</f>
        <v>MINISTERIO DE CULTURA</v>
      </c>
      <c r="H1340" s="53" t="s">
        <v>3385</v>
      </c>
      <c r="I1340" s="62"/>
      <c r="J1340" s="53" t="str">
        <f>_xlfn.XLOOKUP(Tabla15[[#This Row],[cargo]],Tabla612[CARGO],Tabla612[CATEGORIA DEL SERVIDOR],"FIJO")</f>
        <v>FIJO</v>
      </c>
      <c r="K1340" s="53" t="str">
        <f>IF(ISTEXT(Tabla15[[#This Row],[CARRERA]]),Tabla15[[#This Row],[CARRERA]],Tabla15[[#This Row],[STATUS]])</f>
        <v>FIJO</v>
      </c>
      <c r="L1340" s="63">
        <v>70000</v>
      </c>
      <c r="M1340" s="63">
        <v>4763.5</v>
      </c>
      <c r="N1340" s="63">
        <v>2128</v>
      </c>
      <c r="O1340" s="63">
        <v>2009</v>
      </c>
      <c r="P1340" s="29">
        <f>ROUND(Tabla15[[#This Row],[sbruto]]-Tabla15[[#This Row],[sneto]]-Tabla15[[#This Row],[ISR]]-Tabla15[[#This Row],[SFS]]-Tabla15[[#This Row],[AFP]],2)</f>
        <v>3049.9</v>
      </c>
      <c r="Q1340" s="63">
        <v>58049.599999999999</v>
      </c>
      <c r="R1340" s="53" t="str">
        <f>_xlfn.XLOOKUP(Tabla15[[#This Row],[cedula]],Tabla8[Numero Documento],Tabla8[Gen])</f>
        <v>F</v>
      </c>
      <c r="S1340" s="53" t="str">
        <f>_xlfn.XLOOKUP(Tabla15[[#This Row],[cedula]],Tabla8[Numero Documento],Tabla8[Lugar Designado Codigo])</f>
        <v>01.83</v>
      </c>
    </row>
    <row r="1341" spans="1:19" hidden="1">
      <c r="A1341" s="53" t="s">
        <v>3048</v>
      </c>
      <c r="B1341" s="53" t="s">
        <v>2866</v>
      </c>
      <c r="C1341" s="53" t="s">
        <v>3084</v>
      </c>
      <c r="D1341" s="53" t="str">
        <f>Tabla15[[#This Row],[cedula]]&amp;Tabla15[[#This Row],[prog]]&amp;LEFT(Tabla15[[#This Row],[tipo]],3)</f>
        <v>0010815422001TEM</v>
      </c>
      <c r="E1341" s="53" t="s">
        <v>1743</v>
      </c>
      <c r="F1341" s="53" t="s">
        <v>1744</v>
      </c>
      <c r="G1341" s="53" t="str">
        <f>_xlfn.XLOOKUP(Tabla15[[#This Row],[cedula]],Tabla8[Numero Documento],Tabla8[Lugar Designado])</f>
        <v>MINISTERIO DE CULTURA</v>
      </c>
      <c r="H1341" s="53" t="s">
        <v>3385</v>
      </c>
      <c r="I1341" s="62"/>
      <c r="J1341" s="53" t="str">
        <f>_xlfn.XLOOKUP(Tabla15[[#This Row],[cargo]],Tabla612[CARGO],Tabla612[CATEGORIA DEL SERVIDOR],"FIJO")</f>
        <v>FIJO</v>
      </c>
      <c r="K1341" s="53" t="str">
        <f>IF(ISTEXT(Tabla15[[#This Row],[CARRERA]]),Tabla15[[#This Row],[CARRERA]],Tabla15[[#This Row],[STATUS]])</f>
        <v>FIJO</v>
      </c>
      <c r="L1341" s="63">
        <v>70000</v>
      </c>
      <c r="M1341" s="63">
        <v>5368.48</v>
      </c>
      <c r="N1341" s="63">
        <v>2128</v>
      </c>
      <c r="O1341" s="63">
        <v>2009</v>
      </c>
      <c r="P1341" s="29">
        <f>ROUND(Tabla15[[#This Row],[sbruto]]-Tabla15[[#This Row],[sneto]]-Tabla15[[#This Row],[ISR]]-Tabla15[[#This Row],[SFS]]-Tabla15[[#This Row],[AFP]],2)</f>
        <v>25</v>
      </c>
      <c r="Q1341" s="63">
        <v>60469.52</v>
      </c>
      <c r="R1341" s="53" t="str">
        <f>_xlfn.XLOOKUP(Tabla15[[#This Row],[cedula]],Tabla8[Numero Documento],Tabla8[Gen])</f>
        <v>M</v>
      </c>
      <c r="S1341" s="53" t="str">
        <f>_xlfn.XLOOKUP(Tabla15[[#This Row],[cedula]],Tabla8[Numero Documento],Tabla8[Lugar Designado Codigo])</f>
        <v>01.83</v>
      </c>
    </row>
    <row r="1342" spans="1:19" hidden="1">
      <c r="A1342" s="53" t="s">
        <v>3048</v>
      </c>
      <c r="B1342" s="53" t="s">
        <v>3295</v>
      </c>
      <c r="C1342" s="53" t="s">
        <v>3084</v>
      </c>
      <c r="D1342" s="53" t="str">
        <f>Tabla15[[#This Row],[cedula]]&amp;Tabla15[[#This Row],[prog]]&amp;LEFT(Tabla15[[#This Row],[tipo]],3)</f>
        <v>0011568925901TEM</v>
      </c>
      <c r="E1342" s="53" t="s">
        <v>3261</v>
      </c>
      <c r="F1342" s="53" t="s">
        <v>3262</v>
      </c>
      <c r="G1342" s="53" t="str">
        <f>_xlfn.XLOOKUP(Tabla15[[#This Row],[cedula]],Tabla8[Numero Documento],Tabla8[Lugar Designado])</f>
        <v>MINISTERIO DE CULTURA</v>
      </c>
      <c r="H1342" s="53" t="s">
        <v>3385</v>
      </c>
      <c r="I1342" s="62"/>
      <c r="J1342" s="53" t="str">
        <f>_xlfn.XLOOKUP(Tabla15[[#This Row],[cargo]],Tabla612[CARGO],Tabla612[CATEGORIA DEL SERVIDOR],"FIJO")</f>
        <v>FIJO</v>
      </c>
      <c r="K1342" s="53" t="str">
        <f>IF(ISTEXT(Tabla15[[#This Row],[CARRERA]]),Tabla15[[#This Row],[CARRERA]],Tabla15[[#This Row],[STATUS]])</f>
        <v>FIJO</v>
      </c>
      <c r="L1342" s="63">
        <v>70000</v>
      </c>
      <c r="M1342" s="63">
        <v>5368.48</v>
      </c>
      <c r="N1342" s="63">
        <v>2128</v>
      </c>
      <c r="O1342" s="63">
        <v>2009</v>
      </c>
      <c r="P1342" s="29">
        <f>ROUND(Tabla15[[#This Row],[sbruto]]-Tabla15[[#This Row],[sneto]]-Tabla15[[#This Row],[ISR]]-Tabla15[[#This Row],[SFS]]-Tabla15[[#This Row],[AFP]],2)</f>
        <v>25</v>
      </c>
      <c r="Q1342" s="63">
        <v>60469.52</v>
      </c>
      <c r="R1342" s="53" t="str">
        <f>_xlfn.XLOOKUP(Tabla15[[#This Row],[cedula]],Tabla8[Numero Documento],Tabla8[Gen])</f>
        <v>F</v>
      </c>
      <c r="S1342" s="53" t="str">
        <f>_xlfn.XLOOKUP(Tabla15[[#This Row],[cedula]],Tabla8[Numero Documento],Tabla8[Lugar Designado Codigo])</f>
        <v>01.83</v>
      </c>
    </row>
    <row r="1343" spans="1:19" hidden="1">
      <c r="A1343" s="53" t="s">
        <v>3048</v>
      </c>
      <c r="B1343" s="53" t="s">
        <v>2874</v>
      </c>
      <c r="C1343" s="53" t="s">
        <v>3084</v>
      </c>
      <c r="D1343" s="53" t="str">
        <f>Tabla15[[#This Row],[cedula]]&amp;Tabla15[[#This Row],[prog]]&amp;LEFT(Tabla15[[#This Row],[tipo]],3)</f>
        <v>0010384833901TEM</v>
      </c>
      <c r="E1343" s="53" t="s">
        <v>1897</v>
      </c>
      <c r="F1343" s="53" t="s">
        <v>1738</v>
      </c>
      <c r="G1343" s="53" t="str">
        <f>_xlfn.XLOOKUP(Tabla15[[#This Row],[cedula]],Tabla8[Numero Documento],Tabla8[Lugar Designado])</f>
        <v>MINISTERIO DE CULTURA</v>
      </c>
      <c r="H1343" s="53" t="s">
        <v>3385</v>
      </c>
      <c r="I1343" s="62"/>
      <c r="J1343" s="53" t="str">
        <f>_xlfn.XLOOKUP(Tabla15[[#This Row],[cargo]],Tabla612[CARGO],Tabla612[CATEGORIA DEL SERVIDOR],"FIJO")</f>
        <v>FIJO</v>
      </c>
      <c r="K1343" s="53" t="str">
        <f>IF(ISTEXT(Tabla15[[#This Row],[CARRERA]]),Tabla15[[#This Row],[CARRERA]],Tabla15[[#This Row],[STATUS]])</f>
        <v>FIJO</v>
      </c>
      <c r="L1343" s="63">
        <v>70000</v>
      </c>
      <c r="M1343" s="63">
        <v>5368.48</v>
      </c>
      <c r="N1343" s="63">
        <v>2128</v>
      </c>
      <c r="O1343" s="63">
        <v>2009</v>
      </c>
      <c r="P1343" s="29">
        <f>ROUND(Tabla15[[#This Row],[sbruto]]-Tabla15[[#This Row],[sneto]]-Tabla15[[#This Row],[ISR]]-Tabla15[[#This Row],[SFS]]-Tabla15[[#This Row],[AFP]],2)</f>
        <v>2471</v>
      </c>
      <c r="Q1343" s="63">
        <v>58023.519999999997</v>
      </c>
      <c r="R1343" s="53" t="str">
        <f>_xlfn.XLOOKUP(Tabla15[[#This Row],[cedula]],Tabla8[Numero Documento],Tabla8[Gen])</f>
        <v>F</v>
      </c>
      <c r="S1343" s="53" t="str">
        <f>_xlfn.XLOOKUP(Tabla15[[#This Row],[cedula]],Tabla8[Numero Documento],Tabla8[Lugar Designado Codigo])</f>
        <v>01.83</v>
      </c>
    </row>
    <row r="1344" spans="1:19" hidden="1">
      <c r="A1344" s="53" t="s">
        <v>3048</v>
      </c>
      <c r="B1344" s="53" t="s">
        <v>2882</v>
      </c>
      <c r="C1344" s="53" t="s">
        <v>3084</v>
      </c>
      <c r="D1344" s="53" t="str">
        <f>Tabla15[[#This Row],[cedula]]&amp;Tabla15[[#This Row],[prog]]&amp;LEFT(Tabla15[[#This Row],[tipo]],3)</f>
        <v>0170001181801TEM</v>
      </c>
      <c r="E1344" s="53" t="s">
        <v>1904</v>
      </c>
      <c r="F1344" s="53" t="s">
        <v>100</v>
      </c>
      <c r="G1344" s="53" t="str">
        <f>_xlfn.XLOOKUP(Tabla15[[#This Row],[cedula]],Tabla8[Numero Documento],Tabla8[Lugar Designado])</f>
        <v>MINISTERIO DE CULTURA</v>
      </c>
      <c r="H1344" s="53" t="s">
        <v>3385</v>
      </c>
      <c r="I1344" s="62"/>
      <c r="J1344" s="53" t="str">
        <f>_xlfn.XLOOKUP(Tabla15[[#This Row],[cargo]],Tabla612[CARGO],Tabla612[CATEGORIA DEL SERVIDOR],"FIJO")</f>
        <v>FIJO</v>
      </c>
      <c r="K1344" s="53" t="str">
        <f>IF(ISTEXT(Tabla15[[#This Row],[CARRERA]]),Tabla15[[#This Row],[CARRERA]],Tabla15[[#This Row],[STATUS]])</f>
        <v>FIJO</v>
      </c>
      <c r="L1344" s="63">
        <v>70000</v>
      </c>
      <c r="M1344" s="63">
        <v>5368.48</v>
      </c>
      <c r="N1344" s="63">
        <v>2128</v>
      </c>
      <c r="O1344" s="63">
        <v>2009</v>
      </c>
      <c r="P1344" s="29">
        <f>ROUND(Tabla15[[#This Row],[sbruto]]-Tabla15[[#This Row],[sneto]]-Tabla15[[#This Row],[ISR]]-Tabla15[[#This Row],[SFS]]-Tabla15[[#This Row],[AFP]],2)</f>
        <v>3171</v>
      </c>
      <c r="Q1344" s="63">
        <v>57323.519999999997</v>
      </c>
      <c r="R1344" s="53" t="str">
        <f>_xlfn.XLOOKUP(Tabla15[[#This Row],[cedula]],Tabla8[Numero Documento],Tabla8[Gen])</f>
        <v>F</v>
      </c>
      <c r="S1344" s="53" t="str">
        <f>_xlfn.XLOOKUP(Tabla15[[#This Row],[cedula]],Tabla8[Numero Documento],Tabla8[Lugar Designado Codigo])</f>
        <v>01.83</v>
      </c>
    </row>
    <row r="1345" spans="1:19" hidden="1">
      <c r="A1345" s="53" t="s">
        <v>3048</v>
      </c>
      <c r="B1345" s="53" t="s">
        <v>2892</v>
      </c>
      <c r="C1345" s="53" t="s">
        <v>3084</v>
      </c>
      <c r="D1345" s="53" t="str">
        <f>Tabla15[[#This Row],[cedula]]&amp;Tabla15[[#This Row],[prog]]&amp;LEFT(Tabla15[[#This Row],[tipo]],3)</f>
        <v>4022180101801TEM</v>
      </c>
      <c r="E1345" s="53" t="s">
        <v>1666</v>
      </c>
      <c r="F1345" s="53" t="s">
        <v>3253</v>
      </c>
      <c r="G1345" s="53" t="str">
        <f>_xlfn.XLOOKUP(Tabla15[[#This Row],[cedula]],Tabla8[Numero Documento],Tabla8[Lugar Designado])</f>
        <v>MINISTERIO DE CULTURA</v>
      </c>
      <c r="H1345" s="53" t="s">
        <v>3385</v>
      </c>
      <c r="I1345" s="62"/>
      <c r="J1345" s="53" t="str">
        <f>_xlfn.XLOOKUP(Tabla15[[#This Row],[cargo]],Tabla612[CARGO],Tabla612[CATEGORIA DEL SERVIDOR],"FIJO")</f>
        <v>FIJO</v>
      </c>
      <c r="K1345" s="53" t="str">
        <f>IF(ISTEXT(Tabla15[[#This Row],[CARRERA]]),Tabla15[[#This Row],[CARRERA]],Tabla15[[#This Row],[STATUS]])</f>
        <v>FIJO</v>
      </c>
      <c r="L1345" s="63">
        <v>70000</v>
      </c>
      <c r="M1345" s="63">
        <v>5368.48</v>
      </c>
      <c r="N1345" s="63">
        <v>2128</v>
      </c>
      <c r="O1345" s="63">
        <v>2009</v>
      </c>
      <c r="P1345" s="29">
        <f>ROUND(Tabla15[[#This Row],[sbruto]]-Tabla15[[#This Row],[sneto]]-Tabla15[[#This Row],[ISR]]-Tabla15[[#This Row],[SFS]]-Tabla15[[#This Row],[AFP]],2)</f>
        <v>25</v>
      </c>
      <c r="Q1345" s="63">
        <v>60469.52</v>
      </c>
      <c r="R1345" s="53" t="str">
        <f>_xlfn.XLOOKUP(Tabla15[[#This Row],[cedula]],Tabla8[Numero Documento],Tabla8[Gen])</f>
        <v>F</v>
      </c>
      <c r="S1345" s="53" t="str">
        <f>_xlfn.XLOOKUP(Tabla15[[#This Row],[cedula]],Tabla8[Numero Documento],Tabla8[Lugar Designado Codigo])</f>
        <v>01.83</v>
      </c>
    </row>
    <row r="1346" spans="1:19" hidden="1">
      <c r="A1346" s="53" t="s">
        <v>3048</v>
      </c>
      <c r="B1346" s="53" t="s">
        <v>3052</v>
      </c>
      <c r="C1346" s="53" t="s">
        <v>3084</v>
      </c>
      <c r="D1346" s="53" t="str">
        <f>Tabla15[[#This Row],[cedula]]&amp;Tabla15[[#This Row],[prog]]&amp;LEFT(Tabla15[[#This Row],[tipo]],3)</f>
        <v>0010977673201TEM</v>
      </c>
      <c r="E1346" s="53" t="s">
        <v>3065</v>
      </c>
      <c r="F1346" s="53" t="s">
        <v>100</v>
      </c>
      <c r="G1346" s="53" t="str">
        <f>_xlfn.XLOOKUP(Tabla15[[#This Row],[cedula]],Tabla8[Numero Documento],Tabla8[Lugar Designado])</f>
        <v>MINISTERIO DE CULTURA</v>
      </c>
      <c r="H1346" s="53" t="s">
        <v>3385</v>
      </c>
      <c r="I1346" s="62"/>
      <c r="J1346" s="53" t="str">
        <f>_xlfn.XLOOKUP(Tabla15[[#This Row],[cargo]],Tabla612[CARGO],Tabla612[CATEGORIA DEL SERVIDOR],"FIJO")</f>
        <v>FIJO</v>
      </c>
      <c r="K1346" s="53" t="str">
        <f>IF(ISTEXT(Tabla15[[#This Row],[CARRERA]]),Tabla15[[#This Row],[CARRERA]],Tabla15[[#This Row],[STATUS]])</f>
        <v>FIJO</v>
      </c>
      <c r="L1346" s="63">
        <v>70000</v>
      </c>
      <c r="M1346" s="64">
        <v>5368.48</v>
      </c>
      <c r="N1346" s="63">
        <v>2128</v>
      </c>
      <c r="O1346" s="63">
        <v>2009</v>
      </c>
      <c r="P1346" s="29">
        <f>ROUND(Tabla15[[#This Row],[sbruto]]-Tabla15[[#This Row],[sneto]]-Tabla15[[#This Row],[ISR]]-Tabla15[[#This Row],[SFS]]-Tabla15[[#This Row],[AFP]],2)</f>
        <v>25</v>
      </c>
      <c r="Q1346" s="63">
        <v>60469.52</v>
      </c>
      <c r="R1346" s="53" t="str">
        <f>_xlfn.XLOOKUP(Tabla15[[#This Row],[cedula]],Tabla8[Numero Documento],Tabla8[Gen])</f>
        <v>M</v>
      </c>
      <c r="S1346" s="53" t="str">
        <f>_xlfn.XLOOKUP(Tabla15[[#This Row],[cedula]],Tabla8[Numero Documento],Tabla8[Lugar Designado Codigo])</f>
        <v>01.83</v>
      </c>
    </row>
    <row r="1347" spans="1:19" hidden="1">
      <c r="A1347" s="53" t="s">
        <v>3048</v>
      </c>
      <c r="B1347" s="53" t="s">
        <v>2788</v>
      </c>
      <c r="C1347" s="53" t="s">
        <v>3084</v>
      </c>
      <c r="D1347" s="53" t="str">
        <f>Tabla15[[#This Row],[cedula]]&amp;Tabla15[[#This Row],[prog]]&amp;LEFT(Tabla15[[#This Row],[tipo]],3)</f>
        <v>2240033787301TEM</v>
      </c>
      <c r="E1347" s="53" t="s">
        <v>1626</v>
      </c>
      <c r="F1347" s="53" t="s">
        <v>3253</v>
      </c>
      <c r="G1347" s="53" t="str">
        <f>_xlfn.XLOOKUP(Tabla15[[#This Row],[cedula]],Tabla8[Numero Documento],Tabla8[Lugar Designado])</f>
        <v>MINISTERIO DE CULTURA</v>
      </c>
      <c r="H1347" s="53" t="s">
        <v>3385</v>
      </c>
      <c r="I1347" s="62"/>
      <c r="J1347" s="53" t="str">
        <f>_xlfn.XLOOKUP(Tabla15[[#This Row],[cargo]],Tabla612[CARGO],Tabla612[CATEGORIA DEL SERVIDOR],"FIJO")</f>
        <v>FIJO</v>
      </c>
      <c r="K1347" s="53" t="str">
        <f>IF(ISTEXT(Tabla15[[#This Row],[CARRERA]]),Tabla15[[#This Row],[CARRERA]],Tabla15[[#This Row],[STATUS]])</f>
        <v>FIJO</v>
      </c>
      <c r="L1347" s="63">
        <v>65000</v>
      </c>
      <c r="M1347" s="63">
        <v>4427.58</v>
      </c>
      <c r="N1347" s="63">
        <v>1976</v>
      </c>
      <c r="O1347" s="63">
        <v>1865.5</v>
      </c>
      <c r="P1347" s="29">
        <f>ROUND(Tabla15[[#This Row],[sbruto]]-Tabla15[[#This Row],[sneto]]-Tabla15[[#This Row],[ISR]]-Tabla15[[#This Row],[SFS]]-Tabla15[[#This Row],[AFP]],2)</f>
        <v>325</v>
      </c>
      <c r="Q1347" s="63">
        <v>56405.919999999998</v>
      </c>
      <c r="R1347" s="53" t="str">
        <f>_xlfn.XLOOKUP(Tabla15[[#This Row],[cedula]],Tabla8[Numero Documento],Tabla8[Gen])</f>
        <v>F</v>
      </c>
      <c r="S1347" s="53" t="str">
        <f>_xlfn.XLOOKUP(Tabla15[[#This Row],[cedula]],Tabla8[Numero Documento],Tabla8[Lugar Designado Codigo])</f>
        <v>01.83</v>
      </c>
    </row>
    <row r="1348" spans="1:19" hidden="1">
      <c r="A1348" s="53" t="s">
        <v>3048</v>
      </c>
      <c r="B1348" s="53" t="s">
        <v>3631</v>
      </c>
      <c r="C1348" s="53" t="s">
        <v>3084</v>
      </c>
      <c r="D1348" s="53" t="str">
        <f>Tabla15[[#This Row],[cedula]]&amp;Tabla15[[#This Row],[prog]]&amp;LEFT(Tabla15[[#This Row],[tipo]],3)</f>
        <v>2230004106201TEM</v>
      </c>
      <c r="E1348" s="53" t="s">
        <v>3630</v>
      </c>
      <c r="F1348" s="53" t="s">
        <v>3210</v>
      </c>
      <c r="G1348" s="53" t="str">
        <f>_xlfn.XLOOKUP(Tabla15[[#This Row],[cedula]],Tabla8[Numero Documento],Tabla8[Lugar Designado])</f>
        <v>MINISTERIO DE CULTURA</v>
      </c>
      <c r="H1348" s="53" t="s">
        <v>3385</v>
      </c>
      <c r="I1348" s="62"/>
      <c r="J1348" s="53" t="str">
        <f>_xlfn.XLOOKUP(Tabla15[[#This Row],[cargo]],Tabla612[CARGO],Tabla612[CATEGORIA DEL SERVIDOR],"FIJO")</f>
        <v>FIJO</v>
      </c>
      <c r="K1348" s="53" t="str">
        <f>IF(ISTEXT(Tabla15[[#This Row],[CARRERA]]),Tabla15[[#This Row],[CARRERA]],Tabla15[[#This Row],[STATUS]])</f>
        <v>FIJO</v>
      </c>
      <c r="L1348" s="63">
        <v>65000</v>
      </c>
      <c r="M1348" s="63">
        <v>4427.58</v>
      </c>
      <c r="N1348" s="63">
        <v>1976</v>
      </c>
      <c r="O1348" s="63">
        <v>1865.5</v>
      </c>
      <c r="P1348" s="29">
        <f>ROUND(Tabla15[[#This Row],[sbruto]]-Tabla15[[#This Row],[sneto]]-Tabla15[[#This Row],[ISR]]-Tabla15[[#This Row],[SFS]]-Tabla15[[#This Row],[AFP]],2)</f>
        <v>25</v>
      </c>
      <c r="Q1348" s="63">
        <v>56705.919999999998</v>
      </c>
      <c r="R1348" s="53" t="str">
        <f>_xlfn.XLOOKUP(Tabla15[[#This Row],[cedula]],Tabla8[Numero Documento],Tabla8[Gen])</f>
        <v>F</v>
      </c>
      <c r="S1348" s="53" t="str">
        <f>_xlfn.XLOOKUP(Tabla15[[#This Row],[cedula]],Tabla8[Numero Documento],Tabla8[Lugar Designado Codigo])</f>
        <v>01.83</v>
      </c>
    </row>
    <row r="1349" spans="1:19" hidden="1">
      <c r="A1349" s="53" t="s">
        <v>3048</v>
      </c>
      <c r="B1349" s="53" t="s">
        <v>2810</v>
      </c>
      <c r="C1349" s="53" t="s">
        <v>3084</v>
      </c>
      <c r="D1349" s="53" t="str">
        <f>Tabla15[[#This Row],[cedula]]&amp;Tabla15[[#This Row],[prog]]&amp;LEFT(Tabla15[[#This Row],[tipo]],3)</f>
        <v>0010071897201TEM</v>
      </c>
      <c r="E1349" s="53" t="s">
        <v>1295</v>
      </c>
      <c r="F1349" s="53" t="s">
        <v>100</v>
      </c>
      <c r="G1349" s="53" t="str">
        <f>_xlfn.XLOOKUP(Tabla15[[#This Row],[cedula]],Tabla8[Numero Documento],Tabla8[Lugar Designado])</f>
        <v>MINISTERIO DE CULTURA</v>
      </c>
      <c r="H1349" s="53" t="s">
        <v>3385</v>
      </c>
      <c r="I1349" s="62"/>
      <c r="J1349" s="53" t="str">
        <f>_xlfn.XLOOKUP(Tabla15[[#This Row],[cargo]],Tabla612[CARGO],Tabla612[CATEGORIA DEL SERVIDOR],"FIJO")</f>
        <v>FIJO</v>
      </c>
      <c r="K1349" s="53" t="str">
        <f>IF(ISTEXT(Tabla15[[#This Row],[CARRERA]]),Tabla15[[#This Row],[CARRERA]],Tabla15[[#This Row],[STATUS]])</f>
        <v>FIJO</v>
      </c>
      <c r="L1349" s="63">
        <v>65000</v>
      </c>
      <c r="M1349" s="64">
        <v>4427.58</v>
      </c>
      <c r="N1349" s="63">
        <v>1976</v>
      </c>
      <c r="O1349" s="63">
        <v>1865.5</v>
      </c>
      <c r="P1349" s="29">
        <f>ROUND(Tabla15[[#This Row],[sbruto]]-Tabla15[[#This Row],[sneto]]-Tabla15[[#This Row],[ISR]]-Tabla15[[#This Row],[SFS]]-Tabla15[[#This Row],[AFP]],2)</f>
        <v>25</v>
      </c>
      <c r="Q1349" s="63">
        <v>56705.919999999998</v>
      </c>
      <c r="R1349" s="53" t="str">
        <f>_xlfn.XLOOKUP(Tabla15[[#This Row],[cedula]],Tabla8[Numero Documento],Tabla8[Gen])</f>
        <v>M</v>
      </c>
      <c r="S1349" s="53" t="str">
        <f>_xlfn.XLOOKUP(Tabla15[[#This Row],[cedula]],Tabla8[Numero Documento],Tabla8[Lugar Designado Codigo])</f>
        <v>01.83</v>
      </c>
    </row>
    <row r="1350" spans="1:19" hidden="1">
      <c r="A1350" s="53" t="s">
        <v>3048</v>
      </c>
      <c r="B1350" s="53" t="s">
        <v>3649</v>
      </c>
      <c r="C1350" s="53" t="s">
        <v>3084</v>
      </c>
      <c r="D1350" s="53" t="str">
        <f>Tabla15[[#This Row],[cedula]]&amp;Tabla15[[#This Row],[prog]]&amp;LEFT(Tabla15[[#This Row],[tipo]],3)</f>
        <v>0011860015401TEM</v>
      </c>
      <c r="E1350" s="53" t="s">
        <v>3648</v>
      </c>
      <c r="F1350" s="53" t="s">
        <v>3210</v>
      </c>
      <c r="G1350" s="53" t="str">
        <f>_xlfn.XLOOKUP(Tabla15[[#This Row],[cedula]],Tabla8[Numero Documento],Tabla8[Lugar Designado])</f>
        <v>MINISTERIO DE CULTURA</v>
      </c>
      <c r="H1350" s="53" t="s">
        <v>3385</v>
      </c>
      <c r="I1350" s="62"/>
      <c r="J1350" s="53" t="str">
        <f>_xlfn.XLOOKUP(Tabla15[[#This Row],[cargo]],Tabla612[CARGO],Tabla612[CATEGORIA DEL SERVIDOR],"FIJO")</f>
        <v>FIJO</v>
      </c>
      <c r="K1350" s="53" t="str">
        <f>IF(ISTEXT(Tabla15[[#This Row],[CARRERA]]),Tabla15[[#This Row],[CARRERA]],Tabla15[[#This Row],[STATUS]])</f>
        <v>FIJO</v>
      </c>
      <c r="L1350" s="63">
        <v>65000</v>
      </c>
      <c r="M1350" s="63">
        <v>4427.58</v>
      </c>
      <c r="N1350" s="63">
        <v>1976</v>
      </c>
      <c r="O1350" s="63">
        <v>1865.5</v>
      </c>
      <c r="P1350" s="29">
        <f>ROUND(Tabla15[[#This Row],[sbruto]]-Tabla15[[#This Row],[sneto]]-Tabla15[[#This Row],[ISR]]-Tabla15[[#This Row],[SFS]]-Tabla15[[#This Row],[AFP]],2)</f>
        <v>25</v>
      </c>
      <c r="Q1350" s="63">
        <v>56705.919999999998</v>
      </c>
      <c r="R1350" s="53" t="str">
        <f>_xlfn.XLOOKUP(Tabla15[[#This Row],[cedula]],Tabla8[Numero Documento],Tabla8[Gen])</f>
        <v>F</v>
      </c>
      <c r="S1350" s="53" t="str">
        <f>_xlfn.XLOOKUP(Tabla15[[#This Row],[cedula]],Tabla8[Numero Documento],Tabla8[Lugar Designado Codigo])</f>
        <v>01.83</v>
      </c>
    </row>
    <row r="1351" spans="1:19" hidden="1">
      <c r="A1351" s="53" t="s">
        <v>3048</v>
      </c>
      <c r="B1351" s="53" t="s">
        <v>2814</v>
      </c>
      <c r="C1351" s="53" t="s">
        <v>3084</v>
      </c>
      <c r="D1351" s="53" t="str">
        <f>Tabla15[[#This Row],[cedula]]&amp;Tabla15[[#This Row],[prog]]&amp;LEFT(Tabla15[[#This Row],[tipo]],3)</f>
        <v>0010103218301TEM</v>
      </c>
      <c r="E1351" s="53" t="s">
        <v>1631</v>
      </c>
      <c r="F1351" s="53" t="s">
        <v>100</v>
      </c>
      <c r="G1351" s="53" t="str">
        <f>_xlfn.XLOOKUP(Tabla15[[#This Row],[cedula]],Tabla8[Numero Documento],Tabla8[Lugar Designado])</f>
        <v>MINISTERIO DE CULTURA</v>
      </c>
      <c r="H1351" s="53" t="s">
        <v>3385</v>
      </c>
      <c r="I1351" s="62"/>
      <c r="J1351" s="53" t="str">
        <f>_xlfn.XLOOKUP(Tabla15[[#This Row],[cargo]],Tabla612[CARGO],Tabla612[CATEGORIA DEL SERVIDOR],"FIJO")</f>
        <v>FIJO</v>
      </c>
      <c r="K1351" s="53" t="str">
        <f>IF(ISTEXT(Tabla15[[#This Row],[CARRERA]]),Tabla15[[#This Row],[CARRERA]],Tabla15[[#This Row],[STATUS]])</f>
        <v>FIJO</v>
      </c>
      <c r="L1351" s="63">
        <v>65000</v>
      </c>
      <c r="M1351" s="63">
        <v>4427.58</v>
      </c>
      <c r="N1351" s="63">
        <v>1976</v>
      </c>
      <c r="O1351" s="63">
        <v>1865.5</v>
      </c>
      <c r="P1351" s="29">
        <f>ROUND(Tabla15[[#This Row],[sbruto]]-Tabla15[[#This Row],[sneto]]-Tabla15[[#This Row],[ISR]]-Tabla15[[#This Row],[SFS]]-Tabla15[[#This Row],[AFP]],2)</f>
        <v>25</v>
      </c>
      <c r="Q1351" s="63">
        <v>56705.919999999998</v>
      </c>
      <c r="R1351" s="53" t="str">
        <f>_xlfn.XLOOKUP(Tabla15[[#This Row],[cedula]],Tabla8[Numero Documento],Tabla8[Gen])</f>
        <v>M</v>
      </c>
      <c r="S1351" s="53" t="str">
        <f>_xlfn.XLOOKUP(Tabla15[[#This Row],[cedula]],Tabla8[Numero Documento],Tabla8[Lugar Designado Codigo])</f>
        <v>01.83</v>
      </c>
    </row>
    <row r="1352" spans="1:19" hidden="1">
      <c r="A1352" s="53" t="s">
        <v>3048</v>
      </c>
      <c r="B1352" s="53" t="s">
        <v>2826</v>
      </c>
      <c r="C1352" s="53" t="s">
        <v>3084</v>
      </c>
      <c r="D1352" s="53" t="str">
        <f>Tabla15[[#This Row],[cedula]]&amp;Tabla15[[#This Row],[prog]]&amp;LEFT(Tabla15[[#This Row],[tipo]],3)</f>
        <v>4022324997601TEM</v>
      </c>
      <c r="E1352" s="53" t="s">
        <v>1838</v>
      </c>
      <c r="F1352" s="53" t="s">
        <v>3253</v>
      </c>
      <c r="G1352" s="53" t="str">
        <f>_xlfn.XLOOKUP(Tabla15[[#This Row],[cedula]],Tabla8[Numero Documento],Tabla8[Lugar Designado])</f>
        <v>MINISTERIO DE CULTURA</v>
      </c>
      <c r="H1352" s="53" t="s">
        <v>3385</v>
      </c>
      <c r="I1352" s="62"/>
      <c r="J1352" s="53" t="str">
        <f>_xlfn.XLOOKUP(Tabla15[[#This Row],[cargo]],Tabla612[CARGO],Tabla612[CATEGORIA DEL SERVIDOR],"FIJO")</f>
        <v>FIJO</v>
      </c>
      <c r="K1352" s="53" t="str">
        <f>IF(ISTEXT(Tabla15[[#This Row],[CARRERA]]),Tabla15[[#This Row],[CARRERA]],Tabla15[[#This Row],[STATUS]])</f>
        <v>FIJO</v>
      </c>
      <c r="L1352" s="63">
        <v>65000</v>
      </c>
      <c r="M1352" s="63">
        <v>4427.58</v>
      </c>
      <c r="N1352" s="63">
        <v>1976</v>
      </c>
      <c r="O1352" s="63">
        <v>1865.5</v>
      </c>
      <c r="P1352" s="29">
        <f>ROUND(Tabla15[[#This Row],[sbruto]]-Tabla15[[#This Row],[sneto]]-Tabla15[[#This Row],[ISR]]-Tabla15[[#This Row],[SFS]]-Tabla15[[#This Row],[AFP]],2)</f>
        <v>25</v>
      </c>
      <c r="Q1352" s="63">
        <v>56705.919999999998</v>
      </c>
      <c r="R1352" s="53" t="str">
        <f>_xlfn.XLOOKUP(Tabla15[[#This Row],[cedula]],Tabla8[Numero Documento],Tabla8[Gen])</f>
        <v>F</v>
      </c>
      <c r="S1352" s="53" t="str">
        <f>_xlfn.XLOOKUP(Tabla15[[#This Row],[cedula]],Tabla8[Numero Documento],Tabla8[Lugar Designado Codigo])</f>
        <v>01.83</v>
      </c>
    </row>
    <row r="1353" spans="1:19" hidden="1">
      <c r="A1353" s="53" t="s">
        <v>3048</v>
      </c>
      <c r="B1353" s="53" t="s">
        <v>3748</v>
      </c>
      <c r="C1353" s="53" t="s">
        <v>3084</v>
      </c>
      <c r="D1353" s="53" t="str">
        <f>Tabla15[[#This Row],[cedula]]&amp;Tabla15[[#This Row],[prog]]&amp;LEFT(Tabla15[[#This Row],[tipo]],3)</f>
        <v>0011892817501TEM</v>
      </c>
      <c r="E1353" s="53" t="s">
        <v>3747</v>
      </c>
      <c r="F1353" s="53" t="s">
        <v>1197</v>
      </c>
      <c r="G1353" s="53" t="str">
        <f>_xlfn.XLOOKUP(Tabla15[[#This Row],[cedula]],Tabla8[Numero Documento],Tabla8[Lugar Designado])</f>
        <v>MINISTERIO DE CULTURA</v>
      </c>
      <c r="H1353" s="53" t="s">
        <v>3385</v>
      </c>
      <c r="I1353" s="62"/>
      <c r="J1353" s="53" t="str">
        <f>_xlfn.XLOOKUP(Tabla15[[#This Row],[cargo]],Tabla612[CARGO],Tabla612[CATEGORIA DEL SERVIDOR],"FIJO")</f>
        <v>FIJO</v>
      </c>
      <c r="K1353" s="53" t="str">
        <f>IF(ISTEXT(Tabla15[[#This Row],[CARRERA]]),Tabla15[[#This Row],[CARRERA]],Tabla15[[#This Row],[STATUS]])</f>
        <v>FIJO</v>
      </c>
      <c r="L1353" s="63">
        <v>65000</v>
      </c>
      <c r="M1353" s="63">
        <v>4427.58</v>
      </c>
      <c r="N1353" s="63">
        <v>1976</v>
      </c>
      <c r="O1353" s="63">
        <v>1865.5</v>
      </c>
      <c r="P1353" s="29">
        <f>ROUND(Tabla15[[#This Row],[sbruto]]-Tabla15[[#This Row],[sneto]]-Tabla15[[#This Row],[ISR]]-Tabla15[[#This Row],[SFS]]-Tabla15[[#This Row],[AFP]],2)</f>
        <v>25</v>
      </c>
      <c r="Q1353" s="63">
        <v>56705.919999999998</v>
      </c>
      <c r="R1353" s="53" t="str">
        <f>_xlfn.XLOOKUP(Tabla15[[#This Row],[cedula]],Tabla8[Numero Documento],Tabla8[Gen])</f>
        <v>F</v>
      </c>
      <c r="S1353" s="53" t="str">
        <f>_xlfn.XLOOKUP(Tabla15[[#This Row],[cedula]],Tabla8[Numero Documento],Tabla8[Lugar Designado Codigo])</f>
        <v>01.83</v>
      </c>
    </row>
    <row r="1354" spans="1:19" hidden="1">
      <c r="A1354" s="53" t="s">
        <v>3048</v>
      </c>
      <c r="B1354" s="53" t="s">
        <v>3774</v>
      </c>
      <c r="C1354" s="53" t="s">
        <v>3084</v>
      </c>
      <c r="D1354" s="53" t="str">
        <f>Tabla15[[#This Row],[cedula]]&amp;Tabla15[[#This Row],[prog]]&amp;LEFT(Tabla15[[#This Row],[tipo]],3)</f>
        <v>2250028712701TEM</v>
      </c>
      <c r="E1354" s="53" t="s">
        <v>3773</v>
      </c>
      <c r="F1354" s="53" t="s">
        <v>1737</v>
      </c>
      <c r="G1354" s="53" t="str">
        <f>_xlfn.XLOOKUP(Tabla15[[#This Row],[cedula]],Tabla8[Numero Documento],Tabla8[Lugar Designado])</f>
        <v>MINISTERIO DE CULTURA</v>
      </c>
      <c r="H1354" s="53" t="s">
        <v>3385</v>
      </c>
      <c r="I1354" s="62"/>
      <c r="J1354" s="53" t="str">
        <f>_xlfn.XLOOKUP(Tabla15[[#This Row],[cargo]],Tabla612[CARGO],Tabla612[CATEGORIA DEL SERVIDOR],"FIJO")</f>
        <v>FIJO</v>
      </c>
      <c r="K1354" s="53" t="str">
        <f>IF(ISTEXT(Tabla15[[#This Row],[CARRERA]]),Tabla15[[#This Row],[CARRERA]],Tabla15[[#This Row],[STATUS]])</f>
        <v>FIJO</v>
      </c>
      <c r="L1354" s="63">
        <v>65000</v>
      </c>
      <c r="M1354" s="63">
        <v>4427.58</v>
      </c>
      <c r="N1354" s="63">
        <v>1976</v>
      </c>
      <c r="O1354" s="63">
        <v>1865.5</v>
      </c>
      <c r="P1354" s="29">
        <f>ROUND(Tabla15[[#This Row],[sbruto]]-Tabla15[[#This Row],[sneto]]-Tabla15[[#This Row],[ISR]]-Tabla15[[#This Row],[SFS]]-Tabla15[[#This Row],[AFP]],2)</f>
        <v>25</v>
      </c>
      <c r="Q1354" s="63">
        <v>56705.919999999998</v>
      </c>
      <c r="R1354" s="53" t="str">
        <f>_xlfn.XLOOKUP(Tabla15[[#This Row],[cedula]],Tabla8[Numero Documento],Tabla8[Gen])</f>
        <v>F</v>
      </c>
      <c r="S1354" s="53" t="str">
        <f>_xlfn.XLOOKUP(Tabla15[[#This Row],[cedula]],Tabla8[Numero Documento],Tabla8[Lugar Designado Codigo])</f>
        <v>01.83</v>
      </c>
    </row>
    <row r="1355" spans="1:19" hidden="1">
      <c r="A1355" s="53" t="s">
        <v>3048</v>
      </c>
      <c r="B1355" s="53" t="s">
        <v>2751</v>
      </c>
      <c r="C1355" s="53" t="s">
        <v>3084</v>
      </c>
      <c r="D1355" s="53" t="str">
        <f>Tabla15[[#This Row],[cedula]]&amp;Tabla15[[#This Row],[prog]]&amp;LEFT(Tabla15[[#This Row],[tipo]],3)</f>
        <v>4022300687101TEM</v>
      </c>
      <c r="E1355" s="53" t="s">
        <v>1581</v>
      </c>
      <c r="F1355" s="53" t="s">
        <v>3251</v>
      </c>
      <c r="G1355" s="53" t="str">
        <f>_xlfn.XLOOKUP(Tabla15[[#This Row],[cedula]],Tabla8[Numero Documento],Tabla8[Lugar Designado])</f>
        <v>MINISTERIO DE CULTURA</v>
      </c>
      <c r="H1355" s="53" t="s">
        <v>3385</v>
      </c>
      <c r="I1355" s="62"/>
      <c r="J1355" s="53" t="str">
        <f>_xlfn.XLOOKUP(Tabla15[[#This Row],[cargo]],Tabla612[CARGO],Tabla612[CATEGORIA DEL SERVIDOR],"FIJO")</f>
        <v>FIJO</v>
      </c>
      <c r="K1355" s="53" t="str">
        <f>IF(ISTEXT(Tabla15[[#This Row],[CARRERA]]),Tabla15[[#This Row],[CARRERA]],Tabla15[[#This Row],[STATUS]])</f>
        <v>FIJO</v>
      </c>
      <c r="L1355" s="63">
        <v>60000</v>
      </c>
      <c r="M1355" s="63">
        <v>3486.68</v>
      </c>
      <c r="N1355" s="63">
        <v>1824</v>
      </c>
      <c r="O1355" s="63">
        <v>1722</v>
      </c>
      <c r="P1355" s="29">
        <f>ROUND(Tabla15[[#This Row],[sbruto]]-Tabla15[[#This Row],[sneto]]-Tabla15[[#This Row],[ISR]]-Tabla15[[#This Row],[SFS]]-Tabla15[[#This Row],[AFP]],2)</f>
        <v>25</v>
      </c>
      <c r="Q1355" s="63">
        <v>52942.32</v>
      </c>
      <c r="R1355" s="53" t="str">
        <f>_xlfn.XLOOKUP(Tabla15[[#This Row],[cedula]],Tabla8[Numero Documento],Tabla8[Gen])</f>
        <v>M</v>
      </c>
      <c r="S1355" s="53" t="str">
        <f>_xlfn.XLOOKUP(Tabla15[[#This Row],[cedula]],Tabla8[Numero Documento],Tabla8[Lugar Designado Codigo])</f>
        <v>01.83</v>
      </c>
    </row>
    <row r="1356" spans="1:19" hidden="1">
      <c r="A1356" s="53" t="s">
        <v>3048</v>
      </c>
      <c r="B1356" s="53" t="s">
        <v>2770</v>
      </c>
      <c r="C1356" s="53" t="s">
        <v>3084</v>
      </c>
      <c r="D1356" s="53" t="str">
        <f>Tabla15[[#This Row],[cedula]]&amp;Tabla15[[#This Row],[prog]]&amp;LEFT(Tabla15[[#This Row],[tipo]],3)</f>
        <v>4022306948101TEM</v>
      </c>
      <c r="E1356" s="53" t="s">
        <v>1180</v>
      </c>
      <c r="F1356" s="53" t="s">
        <v>259</v>
      </c>
      <c r="G1356" s="53" t="str">
        <f>_xlfn.XLOOKUP(Tabla15[[#This Row],[cedula]],Tabla8[Numero Documento],Tabla8[Lugar Designado])</f>
        <v>MINISTERIO DE CULTURA</v>
      </c>
      <c r="H1356" s="53" t="s">
        <v>3385</v>
      </c>
      <c r="I1356" s="62"/>
      <c r="J1356" s="53" t="str">
        <f>_xlfn.XLOOKUP(Tabla15[[#This Row],[cargo]],Tabla612[CARGO],Tabla612[CATEGORIA DEL SERVIDOR],"FIJO")</f>
        <v>FIJO</v>
      </c>
      <c r="K1356" s="53" t="str">
        <f>IF(ISTEXT(Tabla15[[#This Row],[CARRERA]]),Tabla15[[#This Row],[CARRERA]],Tabla15[[#This Row],[STATUS]])</f>
        <v>FIJO</v>
      </c>
      <c r="L1356" s="63">
        <v>60000</v>
      </c>
      <c r="M1356" s="64">
        <v>3184.19</v>
      </c>
      <c r="N1356" s="63">
        <v>1824</v>
      </c>
      <c r="O1356" s="63">
        <v>1722</v>
      </c>
      <c r="P1356" s="29">
        <f>ROUND(Tabla15[[#This Row],[sbruto]]-Tabla15[[#This Row],[sneto]]-Tabla15[[#This Row],[ISR]]-Tabla15[[#This Row],[SFS]]-Tabla15[[#This Row],[AFP]],2)</f>
        <v>1537.45</v>
      </c>
      <c r="Q1356" s="63">
        <v>51732.36</v>
      </c>
      <c r="R1356" s="53" t="str">
        <f>_xlfn.XLOOKUP(Tabla15[[#This Row],[cedula]],Tabla8[Numero Documento],Tabla8[Gen])</f>
        <v>F</v>
      </c>
      <c r="S1356" s="53" t="str">
        <f>_xlfn.XLOOKUP(Tabla15[[#This Row],[cedula]],Tabla8[Numero Documento],Tabla8[Lugar Designado Codigo])</f>
        <v>01.83</v>
      </c>
    </row>
    <row r="1357" spans="1:19" hidden="1">
      <c r="A1357" s="53" t="s">
        <v>3048</v>
      </c>
      <c r="B1357" s="53" t="s">
        <v>3389</v>
      </c>
      <c r="C1357" s="53" t="s">
        <v>3084</v>
      </c>
      <c r="D1357" s="53" t="str">
        <f>Tabla15[[#This Row],[cedula]]&amp;Tabla15[[#This Row],[prog]]&amp;LEFT(Tabla15[[#This Row],[tipo]],3)</f>
        <v>0011891359901TEM</v>
      </c>
      <c r="E1357" s="53" t="s">
        <v>3388</v>
      </c>
      <c r="F1357" s="53" t="s">
        <v>261</v>
      </c>
      <c r="G1357" s="53" t="str">
        <f>_xlfn.XLOOKUP(Tabla15[[#This Row],[cedula]],Tabla8[Numero Documento],Tabla8[Lugar Designado])</f>
        <v>MINISTERIO DE CULTURA</v>
      </c>
      <c r="H1357" s="53" t="s">
        <v>3385</v>
      </c>
      <c r="I1357" s="62"/>
      <c r="J1357" s="53" t="str">
        <f>_xlfn.XLOOKUP(Tabla15[[#This Row],[cargo]],Tabla612[CARGO],Tabla612[CATEGORIA DEL SERVIDOR],"FIJO")</f>
        <v>FIJO</v>
      </c>
      <c r="K1357" s="53" t="str">
        <f>IF(ISTEXT(Tabla15[[#This Row],[CARRERA]]),Tabla15[[#This Row],[CARRERA]],Tabla15[[#This Row],[STATUS]])</f>
        <v>FIJO</v>
      </c>
      <c r="L1357" s="63">
        <v>60000</v>
      </c>
      <c r="M1357" s="63">
        <v>3486.68</v>
      </c>
      <c r="N1357" s="63">
        <v>1824</v>
      </c>
      <c r="O1357" s="63">
        <v>1722</v>
      </c>
      <c r="P1357" s="29">
        <f>ROUND(Tabla15[[#This Row],[sbruto]]-Tabla15[[#This Row],[sneto]]-Tabla15[[#This Row],[ISR]]-Tabla15[[#This Row],[SFS]]-Tabla15[[#This Row],[AFP]],2)</f>
        <v>25</v>
      </c>
      <c r="Q1357" s="63">
        <v>52942.32</v>
      </c>
      <c r="R1357" s="53" t="str">
        <f>_xlfn.XLOOKUP(Tabla15[[#This Row],[cedula]],Tabla8[Numero Documento],Tabla8[Gen])</f>
        <v>M</v>
      </c>
      <c r="S1357" s="53" t="str">
        <f>_xlfn.XLOOKUP(Tabla15[[#This Row],[cedula]],Tabla8[Numero Documento],Tabla8[Lugar Designado Codigo])</f>
        <v>01.83</v>
      </c>
    </row>
    <row r="1358" spans="1:19" hidden="1">
      <c r="A1358" s="53" t="s">
        <v>3048</v>
      </c>
      <c r="B1358" s="53" t="s">
        <v>2783</v>
      </c>
      <c r="C1358" s="53" t="s">
        <v>3084</v>
      </c>
      <c r="D1358" s="53" t="str">
        <f>Tabla15[[#This Row],[cedula]]&amp;Tabla15[[#This Row],[prog]]&amp;LEFT(Tabla15[[#This Row],[tipo]],3)</f>
        <v>0310348585401TEM</v>
      </c>
      <c r="E1358" s="53" t="s">
        <v>1625</v>
      </c>
      <c r="F1358" s="53" t="s">
        <v>1617</v>
      </c>
      <c r="G1358" s="53" t="str">
        <f>_xlfn.XLOOKUP(Tabla15[[#This Row],[cedula]],Tabla8[Numero Documento],Tabla8[Lugar Designado])</f>
        <v>MINISTERIO DE CULTURA</v>
      </c>
      <c r="H1358" s="53" t="s">
        <v>3385</v>
      </c>
      <c r="I1358" s="62"/>
      <c r="J1358" s="53" t="str">
        <f>_xlfn.XLOOKUP(Tabla15[[#This Row],[cargo]],Tabla612[CARGO],Tabla612[CATEGORIA DEL SERVIDOR],"FIJO")</f>
        <v>FIJO</v>
      </c>
      <c r="K1358" s="53" t="str">
        <f>IF(ISTEXT(Tabla15[[#This Row],[CARRERA]]),Tabla15[[#This Row],[CARRERA]],Tabla15[[#This Row],[STATUS]])</f>
        <v>FIJO</v>
      </c>
      <c r="L1358" s="63">
        <v>60000</v>
      </c>
      <c r="M1358" s="63">
        <v>3184.19</v>
      </c>
      <c r="N1358" s="63">
        <v>1824</v>
      </c>
      <c r="O1358" s="63">
        <v>1722</v>
      </c>
      <c r="P1358" s="29">
        <f>ROUND(Tabla15[[#This Row],[sbruto]]-Tabla15[[#This Row],[sneto]]-Tabla15[[#This Row],[ISR]]-Tabla15[[#This Row],[SFS]]-Tabla15[[#This Row],[AFP]],2)</f>
        <v>1537.45</v>
      </c>
      <c r="Q1358" s="63">
        <v>51732.36</v>
      </c>
      <c r="R1358" s="53" t="str">
        <f>_xlfn.XLOOKUP(Tabla15[[#This Row],[cedula]],Tabla8[Numero Documento],Tabla8[Gen])</f>
        <v>F</v>
      </c>
      <c r="S1358" s="53" t="str">
        <f>_xlfn.XLOOKUP(Tabla15[[#This Row],[cedula]],Tabla8[Numero Documento],Tabla8[Lugar Designado Codigo])</f>
        <v>01.83</v>
      </c>
    </row>
    <row r="1359" spans="1:19" hidden="1">
      <c r="A1359" s="53" t="s">
        <v>3048</v>
      </c>
      <c r="B1359" s="53" t="s">
        <v>3569</v>
      </c>
      <c r="C1359" s="53" t="s">
        <v>3084</v>
      </c>
      <c r="D1359" s="53" t="str">
        <f>Tabla15[[#This Row],[cedula]]&amp;Tabla15[[#This Row],[prog]]&amp;LEFT(Tabla15[[#This Row],[tipo]],3)</f>
        <v>0011790322901TEM</v>
      </c>
      <c r="E1359" s="53" t="s">
        <v>3568</v>
      </c>
      <c r="F1359" s="53" t="s">
        <v>261</v>
      </c>
      <c r="G1359" s="53" t="str">
        <f>_xlfn.XLOOKUP(Tabla15[[#This Row],[cedula]],Tabla8[Numero Documento],Tabla8[Lugar Designado])</f>
        <v>MINISTERIO DE CULTURA</v>
      </c>
      <c r="H1359" s="53" t="s">
        <v>3385</v>
      </c>
      <c r="I1359" s="62"/>
      <c r="J1359" s="53" t="str">
        <f>_xlfn.XLOOKUP(Tabla15[[#This Row],[cargo]],Tabla612[CARGO],Tabla612[CATEGORIA DEL SERVIDOR],"FIJO")</f>
        <v>FIJO</v>
      </c>
      <c r="K1359" s="53" t="str">
        <f>IF(ISTEXT(Tabla15[[#This Row],[CARRERA]]),Tabla15[[#This Row],[CARRERA]],Tabla15[[#This Row],[STATUS]])</f>
        <v>FIJO</v>
      </c>
      <c r="L1359" s="63">
        <v>60000</v>
      </c>
      <c r="M1359" s="64">
        <v>3486.68</v>
      </c>
      <c r="N1359" s="63">
        <v>1824</v>
      </c>
      <c r="O1359" s="63">
        <v>1722</v>
      </c>
      <c r="P1359" s="29">
        <f>ROUND(Tabla15[[#This Row],[sbruto]]-Tabla15[[#This Row],[sneto]]-Tabla15[[#This Row],[ISR]]-Tabla15[[#This Row],[SFS]]-Tabla15[[#This Row],[AFP]],2)</f>
        <v>25</v>
      </c>
      <c r="Q1359" s="63">
        <v>52942.32</v>
      </c>
      <c r="R1359" s="53" t="str">
        <f>_xlfn.XLOOKUP(Tabla15[[#This Row],[cedula]],Tabla8[Numero Documento],Tabla8[Gen])</f>
        <v>M</v>
      </c>
      <c r="S1359" s="53" t="str">
        <f>_xlfn.XLOOKUP(Tabla15[[#This Row],[cedula]],Tabla8[Numero Documento],Tabla8[Lugar Designado Codigo])</f>
        <v>01.83</v>
      </c>
    </row>
    <row r="1360" spans="1:19" hidden="1">
      <c r="A1360" s="53" t="s">
        <v>3048</v>
      </c>
      <c r="B1360" s="53" t="s">
        <v>2786</v>
      </c>
      <c r="C1360" s="53" t="s">
        <v>3084</v>
      </c>
      <c r="D1360" s="53" t="str">
        <f>Tabla15[[#This Row],[cedula]]&amp;Tabla15[[#This Row],[prog]]&amp;LEFT(Tabla15[[#This Row],[tipo]],3)</f>
        <v>0020163591901TEM</v>
      </c>
      <c r="E1360" s="53" t="s">
        <v>1870</v>
      </c>
      <c r="F1360" s="53" t="s">
        <v>100</v>
      </c>
      <c r="G1360" s="53" t="str">
        <f>_xlfn.XLOOKUP(Tabla15[[#This Row],[cedula]],Tabla8[Numero Documento],Tabla8[Lugar Designado])</f>
        <v>MINISTERIO DE CULTURA</v>
      </c>
      <c r="H1360" s="53" t="s">
        <v>3385</v>
      </c>
      <c r="I1360" s="62"/>
      <c r="J1360" s="53" t="str">
        <f>_xlfn.XLOOKUP(Tabla15[[#This Row],[cargo]],Tabla612[CARGO],Tabla612[CATEGORIA DEL SERVIDOR],"FIJO")</f>
        <v>FIJO</v>
      </c>
      <c r="K1360" s="53" t="str">
        <f>IF(ISTEXT(Tabla15[[#This Row],[CARRERA]]),Tabla15[[#This Row],[CARRERA]],Tabla15[[#This Row],[STATUS]])</f>
        <v>FIJO</v>
      </c>
      <c r="L1360" s="63">
        <v>60000</v>
      </c>
      <c r="M1360" s="64">
        <v>3486.68</v>
      </c>
      <c r="N1360" s="63">
        <v>1824</v>
      </c>
      <c r="O1360" s="63">
        <v>1722</v>
      </c>
      <c r="P1360" s="29">
        <f>ROUND(Tabla15[[#This Row],[sbruto]]-Tabla15[[#This Row],[sneto]]-Tabla15[[#This Row],[ISR]]-Tabla15[[#This Row],[SFS]]-Tabla15[[#This Row],[AFP]],2)</f>
        <v>25</v>
      </c>
      <c r="Q1360" s="63">
        <v>52942.32</v>
      </c>
      <c r="R1360" s="53" t="str">
        <f>_xlfn.XLOOKUP(Tabla15[[#This Row],[cedula]],Tabla8[Numero Documento],Tabla8[Gen])</f>
        <v>M</v>
      </c>
      <c r="S1360" s="53" t="str">
        <f>_xlfn.XLOOKUP(Tabla15[[#This Row],[cedula]],Tabla8[Numero Documento],Tabla8[Lugar Designado Codigo])</f>
        <v>01.83</v>
      </c>
    </row>
    <row r="1361" spans="1:19" hidden="1">
      <c r="A1361" s="53" t="s">
        <v>3048</v>
      </c>
      <c r="B1361" s="53" t="s">
        <v>3608</v>
      </c>
      <c r="C1361" s="53" t="s">
        <v>3084</v>
      </c>
      <c r="D1361" s="53" t="str">
        <f>Tabla15[[#This Row],[cedula]]&amp;Tabla15[[#This Row],[prog]]&amp;LEFT(Tabla15[[#This Row],[tipo]],3)</f>
        <v>0010524116001TEM</v>
      </c>
      <c r="E1361" s="53" t="s">
        <v>3607</v>
      </c>
      <c r="F1361" s="53" t="s">
        <v>1738</v>
      </c>
      <c r="G1361" s="53" t="str">
        <f>_xlfn.XLOOKUP(Tabla15[[#This Row],[cedula]],Tabla8[Numero Documento],Tabla8[Lugar Designado])</f>
        <v>MINISTERIO DE CULTURA</v>
      </c>
      <c r="H1361" s="53" t="s">
        <v>3385</v>
      </c>
      <c r="I1361" s="62"/>
      <c r="J1361" s="53" t="str">
        <f>_xlfn.XLOOKUP(Tabla15[[#This Row],[cargo]],Tabla612[CARGO],Tabla612[CATEGORIA DEL SERVIDOR],"FIJO")</f>
        <v>FIJO</v>
      </c>
      <c r="K1361" s="53" t="str">
        <f>IF(ISTEXT(Tabla15[[#This Row],[CARRERA]]),Tabla15[[#This Row],[CARRERA]],Tabla15[[#This Row],[STATUS]])</f>
        <v>FIJO</v>
      </c>
      <c r="L1361" s="63">
        <v>60000</v>
      </c>
      <c r="M1361" s="63">
        <v>3486.68</v>
      </c>
      <c r="N1361" s="63">
        <v>1824</v>
      </c>
      <c r="O1361" s="63">
        <v>1722</v>
      </c>
      <c r="P1361" s="29">
        <f>ROUND(Tabla15[[#This Row],[sbruto]]-Tabla15[[#This Row],[sneto]]-Tabla15[[#This Row],[ISR]]-Tabla15[[#This Row],[SFS]]-Tabla15[[#This Row],[AFP]],2)</f>
        <v>25</v>
      </c>
      <c r="Q1361" s="63">
        <v>52942.32</v>
      </c>
      <c r="R1361" s="53" t="str">
        <f>_xlfn.XLOOKUP(Tabla15[[#This Row],[cedula]],Tabla8[Numero Documento],Tabla8[Gen])</f>
        <v>M</v>
      </c>
      <c r="S1361" s="53" t="str">
        <f>_xlfn.XLOOKUP(Tabla15[[#This Row],[cedula]],Tabla8[Numero Documento],Tabla8[Lugar Designado Codigo])</f>
        <v>01.83</v>
      </c>
    </row>
    <row r="1362" spans="1:19" hidden="1">
      <c r="A1362" s="53" t="s">
        <v>3048</v>
      </c>
      <c r="B1362" s="53" t="s">
        <v>2809</v>
      </c>
      <c r="C1362" s="53" t="s">
        <v>3084</v>
      </c>
      <c r="D1362" s="53" t="str">
        <f>Tabla15[[#This Row],[cedula]]&amp;Tabla15[[#This Row],[prog]]&amp;LEFT(Tabla15[[#This Row],[tipo]],3)</f>
        <v>0020144258901TEM</v>
      </c>
      <c r="E1362" s="53" t="s">
        <v>1903</v>
      </c>
      <c r="F1362" s="53" t="s">
        <v>100</v>
      </c>
      <c r="G1362" s="53" t="str">
        <f>_xlfn.XLOOKUP(Tabla15[[#This Row],[cedula]],Tabla8[Numero Documento],Tabla8[Lugar Designado])</f>
        <v>MINISTERIO DE CULTURA</v>
      </c>
      <c r="H1362" s="53" t="s">
        <v>3385</v>
      </c>
      <c r="I1362" s="62"/>
      <c r="J1362" s="53" t="str">
        <f>_xlfn.XLOOKUP(Tabla15[[#This Row],[cargo]],Tabla612[CARGO],Tabla612[CATEGORIA DEL SERVIDOR],"FIJO")</f>
        <v>FIJO</v>
      </c>
      <c r="K1362" s="53" t="str">
        <f>IF(ISTEXT(Tabla15[[#This Row],[CARRERA]]),Tabla15[[#This Row],[CARRERA]],Tabla15[[#This Row],[STATUS]])</f>
        <v>FIJO</v>
      </c>
      <c r="L1362" s="63">
        <v>60000</v>
      </c>
      <c r="M1362" s="64">
        <v>3486.68</v>
      </c>
      <c r="N1362" s="63">
        <v>1824</v>
      </c>
      <c r="O1362" s="63">
        <v>1722</v>
      </c>
      <c r="P1362" s="29">
        <f>ROUND(Tabla15[[#This Row],[sbruto]]-Tabla15[[#This Row],[sneto]]-Tabla15[[#This Row],[ISR]]-Tabla15[[#This Row],[SFS]]-Tabla15[[#This Row],[AFP]],2)</f>
        <v>25</v>
      </c>
      <c r="Q1362" s="63">
        <v>52942.32</v>
      </c>
      <c r="R1362" s="53" t="str">
        <f>_xlfn.XLOOKUP(Tabla15[[#This Row],[cedula]],Tabla8[Numero Documento],Tabla8[Gen])</f>
        <v>F</v>
      </c>
      <c r="S1362" s="53" t="str">
        <f>_xlfn.XLOOKUP(Tabla15[[#This Row],[cedula]],Tabla8[Numero Documento],Tabla8[Lugar Designado Codigo])</f>
        <v>01.83</v>
      </c>
    </row>
    <row r="1363" spans="1:19" hidden="1">
      <c r="A1363" s="53" t="s">
        <v>3048</v>
      </c>
      <c r="B1363" s="53" t="s">
        <v>2830</v>
      </c>
      <c r="C1363" s="53" t="s">
        <v>3084</v>
      </c>
      <c r="D1363" s="53" t="str">
        <f>Tabla15[[#This Row],[cedula]]&amp;Tabla15[[#This Row],[prog]]&amp;LEFT(Tabla15[[#This Row],[tipo]],3)</f>
        <v>0011499328001TEM</v>
      </c>
      <c r="E1363" s="53" t="s">
        <v>1298</v>
      </c>
      <c r="F1363" s="53" t="s">
        <v>100</v>
      </c>
      <c r="G1363" s="53" t="str">
        <f>_xlfn.XLOOKUP(Tabla15[[#This Row],[cedula]],Tabla8[Numero Documento],Tabla8[Lugar Designado])</f>
        <v>MINISTERIO DE CULTURA</v>
      </c>
      <c r="H1363" s="53" t="s">
        <v>3385</v>
      </c>
      <c r="I1363" s="62"/>
      <c r="J1363" s="53" t="str">
        <f>_xlfn.XLOOKUP(Tabla15[[#This Row],[cargo]],Tabla612[CARGO],Tabla612[CATEGORIA DEL SERVIDOR],"FIJO")</f>
        <v>FIJO</v>
      </c>
      <c r="K1363" s="53" t="str">
        <f>IF(ISTEXT(Tabla15[[#This Row],[CARRERA]]),Tabla15[[#This Row],[CARRERA]],Tabla15[[#This Row],[STATUS]])</f>
        <v>FIJO</v>
      </c>
      <c r="L1363" s="63">
        <v>60000</v>
      </c>
      <c r="M1363" s="63">
        <v>3486.68</v>
      </c>
      <c r="N1363" s="63">
        <v>1824</v>
      </c>
      <c r="O1363" s="63">
        <v>1722</v>
      </c>
      <c r="P1363" s="29">
        <f>ROUND(Tabla15[[#This Row],[sbruto]]-Tabla15[[#This Row],[sneto]]-Tabla15[[#This Row],[ISR]]-Tabla15[[#This Row],[SFS]]-Tabla15[[#This Row],[AFP]],2)</f>
        <v>625</v>
      </c>
      <c r="Q1363" s="63">
        <v>52342.32</v>
      </c>
      <c r="R1363" s="53" t="str">
        <f>_xlfn.XLOOKUP(Tabla15[[#This Row],[cedula]],Tabla8[Numero Documento],Tabla8[Gen])</f>
        <v>F</v>
      </c>
      <c r="S1363" s="53" t="str">
        <f>_xlfn.XLOOKUP(Tabla15[[#This Row],[cedula]],Tabla8[Numero Documento],Tabla8[Lugar Designado Codigo])</f>
        <v>01.83</v>
      </c>
    </row>
    <row r="1364" spans="1:19" hidden="1">
      <c r="A1364" s="53" t="s">
        <v>3048</v>
      </c>
      <c r="B1364" s="53" t="s">
        <v>2831</v>
      </c>
      <c r="C1364" s="53" t="s">
        <v>3084</v>
      </c>
      <c r="D1364" s="53" t="str">
        <f>Tabla15[[#This Row],[cedula]]&amp;Tabla15[[#This Row],[prog]]&amp;LEFT(Tabla15[[#This Row],[tipo]],3)</f>
        <v>0010087203501TEM</v>
      </c>
      <c r="E1364" s="53" t="s">
        <v>1878</v>
      </c>
      <c r="F1364" s="53" t="s">
        <v>100</v>
      </c>
      <c r="G1364" s="53" t="str">
        <f>_xlfn.XLOOKUP(Tabla15[[#This Row],[cedula]],Tabla8[Numero Documento],Tabla8[Lugar Designado])</f>
        <v>MINISTERIO DE CULTURA</v>
      </c>
      <c r="H1364" s="53" t="s">
        <v>3385</v>
      </c>
      <c r="I1364" s="62"/>
      <c r="J1364" s="53" t="str">
        <f>_xlfn.XLOOKUP(Tabla15[[#This Row],[cargo]],Tabla612[CARGO],Tabla612[CATEGORIA DEL SERVIDOR],"FIJO")</f>
        <v>FIJO</v>
      </c>
      <c r="K1364" s="53" t="str">
        <f>IF(ISTEXT(Tabla15[[#This Row],[CARRERA]]),Tabla15[[#This Row],[CARRERA]],Tabla15[[#This Row],[STATUS]])</f>
        <v>FIJO</v>
      </c>
      <c r="L1364" s="63">
        <v>60000</v>
      </c>
      <c r="M1364" s="63">
        <v>3486.68</v>
      </c>
      <c r="N1364" s="63">
        <v>1824</v>
      </c>
      <c r="O1364" s="63">
        <v>1722</v>
      </c>
      <c r="P1364" s="29">
        <f>ROUND(Tabla15[[#This Row],[sbruto]]-Tabla15[[#This Row],[sneto]]-Tabla15[[#This Row],[ISR]]-Tabla15[[#This Row],[SFS]]-Tabla15[[#This Row],[AFP]],2)</f>
        <v>25</v>
      </c>
      <c r="Q1364" s="63">
        <v>52942.32</v>
      </c>
      <c r="R1364" s="53" t="str">
        <f>_xlfn.XLOOKUP(Tabla15[[#This Row],[cedula]],Tabla8[Numero Documento],Tabla8[Gen])</f>
        <v>F</v>
      </c>
      <c r="S1364" s="53" t="str">
        <f>_xlfn.XLOOKUP(Tabla15[[#This Row],[cedula]],Tabla8[Numero Documento],Tabla8[Lugar Designado Codigo])</f>
        <v>01.83</v>
      </c>
    </row>
    <row r="1365" spans="1:19" hidden="1">
      <c r="A1365" s="53" t="s">
        <v>3048</v>
      </c>
      <c r="B1365" s="53" t="s">
        <v>3399</v>
      </c>
      <c r="C1365" s="53" t="s">
        <v>3084</v>
      </c>
      <c r="D1365" s="53" t="str">
        <f>Tabla15[[#This Row],[cedula]]&amp;Tabla15[[#This Row],[prog]]&amp;LEFT(Tabla15[[#This Row],[tipo]],3)</f>
        <v>0930029780201TEM</v>
      </c>
      <c r="E1365" s="53" t="s">
        <v>3398</v>
      </c>
      <c r="F1365" s="53" t="s">
        <v>284</v>
      </c>
      <c r="G1365" s="53" t="str">
        <f>_xlfn.XLOOKUP(Tabla15[[#This Row],[cedula]],Tabla8[Numero Documento],Tabla8[Lugar Designado])</f>
        <v>MINISTERIO DE CULTURA</v>
      </c>
      <c r="H1365" s="53" t="s">
        <v>3385</v>
      </c>
      <c r="I1365" s="62"/>
      <c r="J1365" s="53" t="str">
        <f>_xlfn.XLOOKUP(Tabla15[[#This Row],[cargo]],Tabla612[CARGO],Tabla612[CATEGORIA DEL SERVIDOR],"FIJO")</f>
        <v>FIJO</v>
      </c>
      <c r="K1365" s="53" t="str">
        <f>IF(ISTEXT(Tabla15[[#This Row],[CARRERA]]),Tabla15[[#This Row],[CARRERA]],Tabla15[[#This Row],[STATUS]])</f>
        <v>FIJO</v>
      </c>
      <c r="L1365" s="63">
        <v>60000</v>
      </c>
      <c r="M1365" s="63">
        <v>3486.68</v>
      </c>
      <c r="N1365" s="63">
        <v>1824</v>
      </c>
      <c r="O1365" s="63">
        <v>1722</v>
      </c>
      <c r="P1365" s="29">
        <f>ROUND(Tabla15[[#This Row],[sbruto]]-Tabla15[[#This Row],[sneto]]-Tabla15[[#This Row],[ISR]]-Tabla15[[#This Row],[SFS]]-Tabla15[[#This Row],[AFP]],2)</f>
        <v>25</v>
      </c>
      <c r="Q1365" s="63">
        <v>52942.32</v>
      </c>
      <c r="R1365" s="53" t="str">
        <f>_xlfn.XLOOKUP(Tabla15[[#This Row],[cedula]],Tabla8[Numero Documento],Tabla8[Gen])</f>
        <v>F</v>
      </c>
      <c r="S1365" s="53" t="str">
        <f>_xlfn.XLOOKUP(Tabla15[[#This Row],[cedula]],Tabla8[Numero Documento],Tabla8[Lugar Designado Codigo])</f>
        <v>01.83</v>
      </c>
    </row>
    <row r="1366" spans="1:19" hidden="1">
      <c r="A1366" s="53" t="s">
        <v>3048</v>
      </c>
      <c r="B1366" s="53" t="s">
        <v>2832</v>
      </c>
      <c r="C1366" s="53" t="s">
        <v>3084</v>
      </c>
      <c r="D1366" s="53" t="str">
        <f>Tabla15[[#This Row],[cedula]]&amp;Tabla15[[#This Row],[prog]]&amp;LEFT(Tabla15[[#This Row],[tipo]],3)</f>
        <v>0010495315301TEM</v>
      </c>
      <c r="E1366" s="53" t="s">
        <v>1879</v>
      </c>
      <c r="F1366" s="53" t="s">
        <v>3254</v>
      </c>
      <c r="G1366" s="53" t="str">
        <f>_xlfn.XLOOKUP(Tabla15[[#This Row],[cedula]],Tabla8[Numero Documento],Tabla8[Lugar Designado])</f>
        <v>MINISTERIO DE CULTURA</v>
      </c>
      <c r="H1366" s="53" t="s">
        <v>3385</v>
      </c>
      <c r="I1366" s="62"/>
      <c r="J1366" s="53" t="str">
        <f>_xlfn.XLOOKUP(Tabla15[[#This Row],[cargo]],Tabla612[CARGO],Tabla612[CATEGORIA DEL SERVIDOR],"FIJO")</f>
        <v>FIJO</v>
      </c>
      <c r="K1366" s="53" t="str">
        <f>IF(ISTEXT(Tabla15[[#This Row],[CARRERA]]),Tabla15[[#This Row],[CARRERA]],Tabla15[[#This Row],[STATUS]])</f>
        <v>FIJO</v>
      </c>
      <c r="L1366" s="63">
        <v>60000</v>
      </c>
      <c r="M1366" s="63">
        <v>3486.68</v>
      </c>
      <c r="N1366" s="63">
        <v>1824</v>
      </c>
      <c r="O1366" s="63">
        <v>1722</v>
      </c>
      <c r="P1366" s="29">
        <f>ROUND(Tabla15[[#This Row],[sbruto]]-Tabla15[[#This Row],[sneto]]-Tabla15[[#This Row],[ISR]]-Tabla15[[#This Row],[SFS]]-Tabla15[[#This Row],[AFP]],2)</f>
        <v>25</v>
      </c>
      <c r="Q1366" s="63">
        <v>52942.32</v>
      </c>
      <c r="R1366" s="53" t="str">
        <f>_xlfn.XLOOKUP(Tabla15[[#This Row],[cedula]],Tabla8[Numero Documento],Tabla8[Gen])</f>
        <v>M</v>
      </c>
      <c r="S1366" s="53" t="str">
        <f>_xlfn.XLOOKUP(Tabla15[[#This Row],[cedula]],Tabla8[Numero Documento],Tabla8[Lugar Designado Codigo])</f>
        <v>01.83</v>
      </c>
    </row>
    <row r="1367" spans="1:19" hidden="1">
      <c r="A1367" s="53" t="s">
        <v>3048</v>
      </c>
      <c r="B1367" s="53" t="s">
        <v>2842</v>
      </c>
      <c r="C1367" s="53" t="s">
        <v>3084</v>
      </c>
      <c r="D1367" s="53" t="str">
        <f>Tabla15[[#This Row],[cedula]]&amp;Tabla15[[#This Row],[prog]]&amp;LEFT(Tabla15[[#This Row],[tipo]],3)</f>
        <v>0020149125501TEM</v>
      </c>
      <c r="E1367" s="53" t="s">
        <v>1970</v>
      </c>
      <c r="F1367" s="53" t="s">
        <v>100</v>
      </c>
      <c r="G1367" s="53" t="str">
        <f>_xlfn.XLOOKUP(Tabla15[[#This Row],[cedula]],Tabla8[Numero Documento],Tabla8[Lugar Designado])</f>
        <v>MINISTERIO DE CULTURA</v>
      </c>
      <c r="H1367" s="53" t="s">
        <v>3385</v>
      </c>
      <c r="I1367" s="62"/>
      <c r="J1367" s="53" t="str">
        <f>_xlfn.XLOOKUP(Tabla15[[#This Row],[cargo]],Tabla612[CARGO],Tabla612[CATEGORIA DEL SERVIDOR],"FIJO")</f>
        <v>FIJO</v>
      </c>
      <c r="K1367" s="53" t="str">
        <f>IF(ISTEXT(Tabla15[[#This Row],[CARRERA]]),Tabla15[[#This Row],[CARRERA]],Tabla15[[#This Row],[STATUS]])</f>
        <v>FIJO</v>
      </c>
      <c r="L1367" s="63">
        <v>60000</v>
      </c>
      <c r="M1367" s="63">
        <v>3486.68</v>
      </c>
      <c r="N1367" s="63">
        <v>1824</v>
      </c>
      <c r="O1367" s="63">
        <v>1722</v>
      </c>
      <c r="P1367" s="29">
        <f>ROUND(Tabla15[[#This Row],[sbruto]]-Tabla15[[#This Row],[sneto]]-Tabla15[[#This Row],[ISR]]-Tabla15[[#This Row],[SFS]]-Tabla15[[#This Row],[AFP]],2)</f>
        <v>6896.07</v>
      </c>
      <c r="Q1367" s="63">
        <v>46071.25</v>
      </c>
      <c r="R1367" s="53" t="str">
        <f>_xlfn.XLOOKUP(Tabla15[[#This Row],[cedula]],Tabla8[Numero Documento],Tabla8[Gen])</f>
        <v>F</v>
      </c>
      <c r="S1367" s="53" t="str">
        <f>_xlfn.XLOOKUP(Tabla15[[#This Row],[cedula]],Tabla8[Numero Documento],Tabla8[Lugar Designado Codigo])</f>
        <v>01.83</v>
      </c>
    </row>
    <row r="1368" spans="1:19" hidden="1">
      <c r="A1368" s="53" t="s">
        <v>3048</v>
      </c>
      <c r="B1368" s="53" t="s">
        <v>2845</v>
      </c>
      <c r="C1368" s="53" t="s">
        <v>3084</v>
      </c>
      <c r="D1368" s="53" t="str">
        <f>Tabla15[[#This Row],[cedula]]&amp;Tabla15[[#This Row],[prog]]&amp;LEFT(Tabla15[[#This Row],[tipo]],3)</f>
        <v>0130049657501TEM</v>
      </c>
      <c r="E1368" s="53" t="s">
        <v>2004</v>
      </c>
      <c r="F1368" s="53" t="s">
        <v>284</v>
      </c>
      <c r="G1368" s="53" t="str">
        <f>_xlfn.XLOOKUP(Tabla15[[#This Row],[cedula]],Tabla8[Numero Documento],Tabla8[Lugar Designado])</f>
        <v>MINISTERIO DE CULTURA</v>
      </c>
      <c r="H1368" s="53" t="s">
        <v>3385</v>
      </c>
      <c r="I1368" s="62"/>
      <c r="J1368" s="53" t="str">
        <f>_xlfn.XLOOKUP(Tabla15[[#This Row],[cargo]],Tabla612[CARGO],Tabla612[CATEGORIA DEL SERVIDOR],"FIJO")</f>
        <v>FIJO</v>
      </c>
      <c r="K1368" s="53" t="str">
        <f>IF(ISTEXT(Tabla15[[#This Row],[CARRERA]]),Tabla15[[#This Row],[CARRERA]],Tabla15[[#This Row],[STATUS]])</f>
        <v>FIJO</v>
      </c>
      <c r="L1368" s="63">
        <v>60000</v>
      </c>
      <c r="M1368" s="64">
        <v>3486.68</v>
      </c>
      <c r="N1368" s="63">
        <v>1824</v>
      </c>
      <c r="O1368" s="63">
        <v>1722</v>
      </c>
      <c r="P1368" s="29">
        <f>ROUND(Tabla15[[#This Row],[sbruto]]-Tabla15[[#This Row],[sneto]]-Tabla15[[#This Row],[ISR]]-Tabla15[[#This Row],[SFS]]-Tabla15[[#This Row],[AFP]],2)</f>
        <v>3530.34</v>
      </c>
      <c r="Q1368" s="63">
        <v>49436.98</v>
      </c>
      <c r="R1368" s="53" t="str">
        <f>_xlfn.XLOOKUP(Tabla15[[#This Row],[cedula]],Tabla8[Numero Documento],Tabla8[Gen])</f>
        <v>F</v>
      </c>
      <c r="S1368" s="53" t="str">
        <f>_xlfn.XLOOKUP(Tabla15[[#This Row],[cedula]],Tabla8[Numero Documento],Tabla8[Lugar Designado Codigo])</f>
        <v>01.83</v>
      </c>
    </row>
    <row r="1369" spans="1:19" hidden="1">
      <c r="A1369" s="53" t="s">
        <v>3048</v>
      </c>
      <c r="B1369" s="53" t="s">
        <v>2861</v>
      </c>
      <c r="C1369" s="53" t="s">
        <v>3084</v>
      </c>
      <c r="D1369" s="53" t="str">
        <f>Tabla15[[#This Row],[cedula]]&amp;Tabla15[[#This Row],[prog]]&amp;LEFT(Tabla15[[#This Row],[tipo]],3)</f>
        <v>4022204719901TEM</v>
      </c>
      <c r="E1369" s="53" t="s">
        <v>2860</v>
      </c>
      <c r="F1369" s="53" t="s">
        <v>1617</v>
      </c>
      <c r="G1369" s="53" t="str">
        <f>_xlfn.XLOOKUP(Tabla15[[#This Row],[cedula]],Tabla8[Numero Documento],Tabla8[Lugar Designado])</f>
        <v>MINISTERIO DE CULTURA</v>
      </c>
      <c r="H1369" s="53" t="s">
        <v>3385</v>
      </c>
      <c r="I1369" s="62"/>
      <c r="J1369" s="53" t="str">
        <f>_xlfn.XLOOKUP(Tabla15[[#This Row],[cargo]],Tabla612[CARGO],Tabla612[CATEGORIA DEL SERVIDOR],"FIJO")</f>
        <v>FIJO</v>
      </c>
      <c r="K1369" s="53" t="str">
        <f>IF(ISTEXT(Tabla15[[#This Row],[CARRERA]]),Tabla15[[#This Row],[CARRERA]],Tabla15[[#This Row],[STATUS]])</f>
        <v>FIJO</v>
      </c>
      <c r="L1369" s="63">
        <v>60000</v>
      </c>
      <c r="M1369" s="64">
        <v>2881.7</v>
      </c>
      <c r="N1369" s="63">
        <v>1824</v>
      </c>
      <c r="O1369" s="63">
        <v>1722</v>
      </c>
      <c r="P1369" s="29">
        <f>ROUND(Tabla15[[#This Row],[sbruto]]-Tabla15[[#This Row],[sneto]]-Tabla15[[#This Row],[ISR]]-Tabla15[[#This Row],[SFS]]-Tabla15[[#This Row],[AFP]],2)</f>
        <v>3049.9</v>
      </c>
      <c r="Q1369" s="63">
        <v>50522.400000000001</v>
      </c>
      <c r="R1369" s="53" t="str">
        <f>_xlfn.XLOOKUP(Tabla15[[#This Row],[cedula]],Tabla8[Numero Documento],Tabla8[Gen])</f>
        <v>F</v>
      </c>
      <c r="S1369" s="53" t="str">
        <f>_xlfn.XLOOKUP(Tabla15[[#This Row],[cedula]],Tabla8[Numero Documento],Tabla8[Lugar Designado Codigo])</f>
        <v>01.83</v>
      </c>
    </row>
    <row r="1370" spans="1:19" hidden="1">
      <c r="A1370" s="53" t="s">
        <v>3048</v>
      </c>
      <c r="B1370" s="53" t="s">
        <v>3768</v>
      </c>
      <c r="C1370" s="53" t="s">
        <v>3084</v>
      </c>
      <c r="D1370" s="53" t="str">
        <f>Tabla15[[#This Row],[cedula]]&amp;Tabla15[[#This Row],[prog]]&amp;LEFT(Tabla15[[#This Row],[tipo]],3)</f>
        <v>0500006377501TEM</v>
      </c>
      <c r="E1370" s="53" t="s">
        <v>3767</v>
      </c>
      <c r="F1370" s="53" t="s">
        <v>261</v>
      </c>
      <c r="G1370" s="53" t="str">
        <f>_xlfn.XLOOKUP(Tabla15[[#This Row],[cedula]],Tabla8[Numero Documento],Tabla8[Lugar Designado])</f>
        <v>MINISTERIO DE CULTURA</v>
      </c>
      <c r="H1370" s="53" t="s">
        <v>3385</v>
      </c>
      <c r="I1370" s="62"/>
      <c r="J1370" s="53" t="str">
        <f>_xlfn.XLOOKUP(Tabla15[[#This Row],[cargo]],Tabla612[CARGO],Tabla612[CATEGORIA DEL SERVIDOR],"FIJO")</f>
        <v>FIJO</v>
      </c>
      <c r="K1370" s="53" t="str">
        <f>IF(ISTEXT(Tabla15[[#This Row],[CARRERA]]),Tabla15[[#This Row],[CARRERA]],Tabla15[[#This Row],[STATUS]])</f>
        <v>FIJO</v>
      </c>
      <c r="L1370" s="63">
        <v>60000</v>
      </c>
      <c r="M1370" s="63">
        <v>3486.68</v>
      </c>
      <c r="N1370" s="63">
        <v>1824</v>
      </c>
      <c r="O1370" s="63">
        <v>1722</v>
      </c>
      <c r="P1370" s="29">
        <f>ROUND(Tabla15[[#This Row],[sbruto]]-Tabla15[[#This Row],[sneto]]-Tabla15[[#This Row],[ISR]]-Tabla15[[#This Row],[SFS]]-Tabla15[[#This Row],[AFP]],2)</f>
        <v>25</v>
      </c>
      <c r="Q1370" s="63">
        <v>52942.32</v>
      </c>
      <c r="R1370" s="53" t="str">
        <f>_xlfn.XLOOKUP(Tabla15[[#This Row],[cedula]],Tabla8[Numero Documento],Tabla8[Gen])</f>
        <v>F</v>
      </c>
      <c r="S1370" s="53" t="str">
        <f>_xlfn.XLOOKUP(Tabla15[[#This Row],[cedula]],Tabla8[Numero Documento],Tabla8[Lugar Designado Codigo])</f>
        <v>01.83</v>
      </c>
    </row>
    <row r="1371" spans="1:19" hidden="1">
      <c r="A1371" s="53" t="s">
        <v>3048</v>
      </c>
      <c r="B1371" s="53" t="s">
        <v>3811</v>
      </c>
      <c r="C1371" s="53" t="s">
        <v>3084</v>
      </c>
      <c r="D1371" s="53" t="str">
        <f>Tabla15[[#This Row],[cedula]]&amp;Tabla15[[#This Row],[prog]]&amp;LEFT(Tabla15[[#This Row],[tipo]],3)</f>
        <v>2230119020701TEM</v>
      </c>
      <c r="E1371" s="53" t="s">
        <v>3810</v>
      </c>
      <c r="F1371" s="53" t="s">
        <v>3217</v>
      </c>
      <c r="G1371" s="53" t="str">
        <f>_xlfn.XLOOKUP(Tabla15[[#This Row],[cedula]],Tabla8[Numero Documento],Tabla8[Lugar Designado])</f>
        <v>MINISTERIO DE CULTURA</v>
      </c>
      <c r="H1371" s="53" t="s">
        <v>3385</v>
      </c>
      <c r="I1371" s="62"/>
      <c r="J1371" s="53" t="str">
        <f>_xlfn.XLOOKUP(Tabla15[[#This Row],[cargo]],Tabla612[CARGO],Tabla612[CATEGORIA DEL SERVIDOR],"FIJO")</f>
        <v>FIJO</v>
      </c>
      <c r="K1371" s="53" t="str">
        <f>IF(ISTEXT(Tabla15[[#This Row],[CARRERA]]),Tabla15[[#This Row],[CARRERA]],Tabla15[[#This Row],[STATUS]])</f>
        <v>FIJO</v>
      </c>
      <c r="L1371" s="63">
        <v>60000</v>
      </c>
      <c r="M1371" s="63">
        <v>3486.68</v>
      </c>
      <c r="N1371" s="63">
        <v>1824</v>
      </c>
      <c r="O1371" s="63">
        <v>1722</v>
      </c>
      <c r="P1371" s="29">
        <f>ROUND(Tabla15[[#This Row],[sbruto]]-Tabla15[[#This Row],[sneto]]-Tabla15[[#This Row],[ISR]]-Tabla15[[#This Row],[SFS]]-Tabla15[[#This Row],[AFP]],2)</f>
        <v>25</v>
      </c>
      <c r="Q1371" s="63">
        <v>52942.32</v>
      </c>
      <c r="R1371" s="53" t="str">
        <f>_xlfn.XLOOKUP(Tabla15[[#This Row],[cedula]],Tabla8[Numero Documento],Tabla8[Gen])</f>
        <v>F</v>
      </c>
      <c r="S1371" s="53" t="str">
        <f>_xlfn.XLOOKUP(Tabla15[[#This Row],[cedula]],Tabla8[Numero Documento],Tabla8[Lugar Designado Codigo])</f>
        <v>01.83</v>
      </c>
    </row>
    <row r="1372" spans="1:19" hidden="1">
      <c r="A1372" s="53" t="s">
        <v>3048</v>
      </c>
      <c r="B1372" s="53" t="s">
        <v>2755</v>
      </c>
      <c r="C1372" s="53" t="s">
        <v>3084</v>
      </c>
      <c r="D1372" s="53" t="str">
        <f>Tabla15[[#This Row],[cedula]]&amp;Tabla15[[#This Row],[prog]]&amp;LEFT(Tabla15[[#This Row],[tipo]],3)</f>
        <v>4022505366501TEM</v>
      </c>
      <c r="E1372" s="53" t="s">
        <v>1861</v>
      </c>
      <c r="F1372" s="53" t="s">
        <v>1860</v>
      </c>
      <c r="G1372" s="53" t="str">
        <f>_xlfn.XLOOKUP(Tabla15[[#This Row],[cedula]],Tabla8[Numero Documento],Tabla8[Lugar Designado])</f>
        <v>MINISTERIO DE CULTURA</v>
      </c>
      <c r="H1372" s="53" t="s">
        <v>3385</v>
      </c>
      <c r="I1372" s="62"/>
      <c r="J1372" s="53" t="str">
        <f>_xlfn.XLOOKUP(Tabla15[[#This Row],[cargo]],Tabla612[CARGO],Tabla612[CATEGORIA DEL SERVIDOR],"FIJO")</f>
        <v>FIJO</v>
      </c>
      <c r="K1372" s="53" t="str">
        <f>IF(ISTEXT(Tabla15[[#This Row],[CARRERA]]),Tabla15[[#This Row],[CARRERA]],Tabla15[[#This Row],[STATUS]])</f>
        <v>FIJO</v>
      </c>
      <c r="L1372" s="63">
        <v>55000</v>
      </c>
      <c r="M1372" s="64">
        <v>2559.6799999999998</v>
      </c>
      <c r="N1372" s="63">
        <v>1672</v>
      </c>
      <c r="O1372" s="63">
        <v>1578.5</v>
      </c>
      <c r="P1372" s="29">
        <f>ROUND(Tabla15[[#This Row],[sbruto]]-Tabla15[[#This Row],[sneto]]-Tabla15[[#This Row],[ISR]]-Tabla15[[#This Row],[SFS]]-Tabla15[[#This Row],[AFP]],2)</f>
        <v>25</v>
      </c>
      <c r="Q1372" s="63">
        <v>49164.82</v>
      </c>
      <c r="R1372" s="53" t="str">
        <f>_xlfn.XLOOKUP(Tabla15[[#This Row],[cedula]],Tabla8[Numero Documento],Tabla8[Gen])</f>
        <v>M</v>
      </c>
      <c r="S1372" s="53" t="str">
        <f>_xlfn.XLOOKUP(Tabla15[[#This Row],[cedula]],Tabla8[Numero Documento],Tabla8[Lugar Designado Codigo])</f>
        <v>01.83</v>
      </c>
    </row>
    <row r="1373" spans="1:19" hidden="1">
      <c r="A1373" s="53" t="s">
        <v>3048</v>
      </c>
      <c r="B1373" s="53" t="s">
        <v>2782</v>
      </c>
      <c r="C1373" s="53" t="s">
        <v>3084</v>
      </c>
      <c r="D1373" s="53" t="str">
        <f>Tabla15[[#This Row],[cedula]]&amp;Tabla15[[#This Row],[prog]]&amp;LEFT(Tabla15[[#This Row],[tipo]],3)</f>
        <v>4022099927601TEM</v>
      </c>
      <c r="E1373" s="53" t="s">
        <v>1293</v>
      </c>
      <c r="F1373" s="53" t="s">
        <v>100</v>
      </c>
      <c r="G1373" s="53" t="str">
        <f>_xlfn.XLOOKUP(Tabla15[[#This Row],[cedula]],Tabla8[Numero Documento],Tabla8[Lugar Designado])</f>
        <v>MINISTERIO DE CULTURA</v>
      </c>
      <c r="H1373" s="53" t="s">
        <v>3385</v>
      </c>
      <c r="I1373" s="62"/>
      <c r="J1373" s="53" t="str">
        <f>_xlfn.XLOOKUP(Tabla15[[#This Row],[cargo]],Tabla612[CARGO],Tabla612[CATEGORIA DEL SERVIDOR],"FIJO")</f>
        <v>FIJO</v>
      </c>
      <c r="K1373" s="53" t="str">
        <f>IF(ISTEXT(Tabla15[[#This Row],[CARRERA]]),Tabla15[[#This Row],[CARRERA]],Tabla15[[#This Row],[STATUS]])</f>
        <v>FIJO</v>
      </c>
      <c r="L1373" s="63">
        <v>55000</v>
      </c>
      <c r="M1373" s="63">
        <v>2559.6799999999998</v>
      </c>
      <c r="N1373" s="63">
        <v>1672</v>
      </c>
      <c r="O1373" s="63">
        <v>1578.5</v>
      </c>
      <c r="P1373" s="29">
        <f>ROUND(Tabla15[[#This Row],[sbruto]]-Tabla15[[#This Row],[sneto]]-Tabla15[[#This Row],[ISR]]-Tabla15[[#This Row],[SFS]]-Tabla15[[#This Row],[AFP]],2)</f>
        <v>25</v>
      </c>
      <c r="Q1373" s="63">
        <v>49164.82</v>
      </c>
      <c r="R1373" s="53" t="str">
        <f>_xlfn.XLOOKUP(Tabla15[[#This Row],[cedula]],Tabla8[Numero Documento],Tabla8[Gen])</f>
        <v>F</v>
      </c>
      <c r="S1373" s="53" t="str">
        <f>_xlfn.XLOOKUP(Tabla15[[#This Row],[cedula]],Tabla8[Numero Documento],Tabla8[Lugar Designado Codigo])</f>
        <v>01.83</v>
      </c>
    </row>
    <row r="1374" spans="1:19" hidden="1">
      <c r="A1374" s="53" t="s">
        <v>3048</v>
      </c>
      <c r="B1374" s="53" t="s">
        <v>2791</v>
      </c>
      <c r="C1374" s="53" t="s">
        <v>3084</v>
      </c>
      <c r="D1374" s="53" t="str">
        <f>Tabla15[[#This Row],[cedula]]&amp;Tabla15[[#This Row],[prog]]&amp;LEFT(Tabla15[[#This Row],[tipo]],3)</f>
        <v>2250015076201TEM</v>
      </c>
      <c r="E1374" s="53" t="s">
        <v>1913</v>
      </c>
      <c r="F1374" s="53" t="s">
        <v>100</v>
      </c>
      <c r="G1374" s="53" t="str">
        <f>_xlfn.XLOOKUP(Tabla15[[#This Row],[cedula]],Tabla8[Numero Documento],Tabla8[Lugar Designado])</f>
        <v>MINISTERIO DE CULTURA</v>
      </c>
      <c r="H1374" s="53" t="s">
        <v>3385</v>
      </c>
      <c r="I1374" s="62"/>
      <c r="J1374" s="53" t="str">
        <f>_xlfn.XLOOKUP(Tabla15[[#This Row],[cargo]],Tabla612[CARGO],Tabla612[CATEGORIA DEL SERVIDOR],"FIJO")</f>
        <v>FIJO</v>
      </c>
      <c r="K1374" s="53" t="str">
        <f>IF(ISTEXT(Tabla15[[#This Row],[CARRERA]]),Tabla15[[#This Row],[CARRERA]],Tabla15[[#This Row],[STATUS]])</f>
        <v>FIJO</v>
      </c>
      <c r="L1374" s="63">
        <v>55000</v>
      </c>
      <c r="M1374" s="63">
        <v>2559.6799999999998</v>
      </c>
      <c r="N1374" s="63">
        <v>1672</v>
      </c>
      <c r="O1374" s="63">
        <v>1578.5</v>
      </c>
      <c r="P1374" s="29">
        <f>ROUND(Tabla15[[#This Row],[sbruto]]-Tabla15[[#This Row],[sneto]]-Tabla15[[#This Row],[ISR]]-Tabla15[[#This Row],[SFS]]-Tabla15[[#This Row],[AFP]],2)</f>
        <v>25</v>
      </c>
      <c r="Q1374" s="63">
        <v>49164.82</v>
      </c>
      <c r="R1374" s="53" t="str">
        <f>_xlfn.XLOOKUP(Tabla15[[#This Row],[cedula]],Tabla8[Numero Documento],Tabla8[Gen])</f>
        <v>M</v>
      </c>
      <c r="S1374" s="53" t="str">
        <f>_xlfn.XLOOKUP(Tabla15[[#This Row],[cedula]],Tabla8[Numero Documento],Tabla8[Lugar Designado Codigo])</f>
        <v>01.83</v>
      </c>
    </row>
    <row r="1375" spans="1:19" hidden="1">
      <c r="A1375" s="53" t="s">
        <v>3048</v>
      </c>
      <c r="B1375" s="53" t="s">
        <v>2803</v>
      </c>
      <c r="C1375" s="53" t="s">
        <v>3084</v>
      </c>
      <c r="D1375" s="53" t="str">
        <f>Tabla15[[#This Row],[cedula]]&amp;Tabla15[[#This Row],[prog]]&amp;LEFT(Tabla15[[#This Row],[tipo]],3)</f>
        <v>0260080990501TEM</v>
      </c>
      <c r="E1375" s="53" t="s">
        <v>1037</v>
      </c>
      <c r="F1375" s="53" t="s">
        <v>100</v>
      </c>
      <c r="G1375" s="53" t="str">
        <f>_xlfn.XLOOKUP(Tabla15[[#This Row],[cedula]],Tabla8[Numero Documento],Tabla8[Lugar Designado])</f>
        <v>MINISTERIO DE CULTURA</v>
      </c>
      <c r="H1375" s="53" t="s">
        <v>3385</v>
      </c>
      <c r="I1375" s="62"/>
      <c r="J1375" s="53" t="str">
        <f>_xlfn.XLOOKUP(Tabla15[[#This Row],[cargo]],Tabla612[CARGO],Tabla612[CATEGORIA DEL SERVIDOR],"FIJO")</f>
        <v>FIJO</v>
      </c>
      <c r="K1375" s="53" t="str">
        <f>IF(ISTEXT(Tabla15[[#This Row],[CARRERA]]),Tabla15[[#This Row],[CARRERA]],Tabla15[[#This Row],[STATUS]])</f>
        <v>FIJO</v>
      </c>
      <c r="L1375" s="63">
        <v>55000</v>
      </c>
      <c r="M1375" s="64">
        <v>2559.6799999999998</v>
      </c>
      <c r="N1375" s="63">
        <v>1672</v>
      </c>
      <c r="O1375" s="63">
        <v>1578.5</v>
      </c>
      <c r="P1375" s="29">
        <f>ROUND(Tabla15[[#This Row],[sbruto]]-Tabla15[[#This Row],[sneto]]-Tabla15[[#This Row],[ISR]]-Tabla15[[#This Row],[SFS]]-Tabla15[[#This Row],[AFP]],2)</f>
        <v>25</v>
      </c>
      <c r="Q1375" s="63">
        <v>49164.82</v>
      </c>
      <c r="R1375" s="53" t="str">
        <f>_xlfn.XLOOKUP(Tabla15[[#This Row],[cedula]],Tabla8[Numero Documento],Tabla8[Gen])</f>
        <v>M</v>
      </c>
      <c r="S1375" s="53" t="str">
        <f>_xlfn.XLOOKUP(Tabla15[[#This Row],[cedula]],Tabla8[Numero Documento],Tabla8[Lugar Designado Codigo])</f>
        <v>01.83</v>
      </c>
    </row>
    <row r="1376" spans="1:19" hidden="1">
      <c r="A1376" s="53" t="s">
        <v>3048</v>
      </c>
      <c r="B1376" s="53" t="s">
        <v>3109</v>
      </c>
      <c r="C1376" s="53" t="s">
        <v>3084</v>
      </c>
      <c r="D1376" s="53" t="str">
        <f>Tabla15[[#This Row],[cedula]]&amp;Tabla15[[#This Row],[prog]]&amp;LEFT(Tabla15[[#This Row],[tipo]],3)</f>
        <v>0310199386701TEM</v>
      </c>
      <c r="E1376" s="53" t="s">
        <v>3108</v>
      </c>
      <c r="F1376" s="53" t="s">
        <v>100</v>
      </c>
      <c r="G1376" s="53" t="str">
        <f>_xlfn.XLOOKUP(Tabla15[[#This Row],[cedula]],Tabla8[Numero Documento],Tabla8[Lugar Designado])</f>
        <v>MINISTERIO DE CULTURA</v>
      </c>
      <c r="H1376" s="53" t="s">
        <v>3385</v>
      </c>
      <c r="I1376" s="62"/>
      <c r="J1376" s="53" t="str">
        <f>_xlfn.XLOOKUP(Tabla15[[#This Row],[cargo]],Tabla612[CARGO],Tabla612[CATEGORIA DEL SERVIDOR],"FIJO")</f>
        <v>FIJO</v>
      </c>
      <c r="K1376" s="53" t="str">
        <f>IF(ISTEXT(Tabla15[[#This Row],[CARRERA]]),Tabla15[[#This Row],[CARRERA]],Tabla15[[#This Row],[STATUS]])</f>
        <v>FIJO</v>
      </c>
      <c r="L1376" s="63">
        <v>55000</v>
      </c>
      <c r="M1376" s="63">
        <v>2559.6799999999998</v>
      </c>
      <c r="N1376" s="63">
        <v>1672</v>
      </c>
      <c r="O1376" s="63">
        <v>1578.5</v>
      </c>
      <c r="P1376" s="29">
        <f>ROUND(Tabla15[[#This Row],[sbruto]]-Tabla15[[#This Row],[sneto]]-Tabla15[[#This Row],[ISR]]-Tabla15[[#This Row],[SFS]]-Tabla15[[#This Row],[AFP]],2)</f>
        <v>25</v>
      </c>
      <c r="Q1376" s="63">
        <v>49164.82</v>
      </c>
      <c r="R1376" s="53" t="str">
        <f>_xlfn.XLOOKUP(Tabla15[[#This Row],[cedula]],Tabla8[Numero Documento],Tabla8[Gen])</f>
        <v>F</v>
      </c>
      <c r="S1376" s="53" t="str">
        <f>_xlfn.XLOOKUP(Tabla15[[#This Row],[cedula]],Tabla8[Numero Documento],Tabla8[Lugar Designado Codigo])</f>
        <v>01.83</v>
      </c>
    </row>
    <row r="1377" spans="1:19" hidden="1">
      <c r="A1377" s="53" t="s">
        <v>3048</v>
      </c>
      <c r="B1377" s="53" t="s">
        <v>2854</v>
      </c>
      <c r="C1377" s="53" t="s">
        <v>3084</v>
      </c>
      <c r="D1377" s="53" t="str">
        <f>Tabla15[[#This Row],[cedula]]&amp;Tabla15[[#This Row],[prog]]&amp;LEFT(Tabla15[[#This Row],[tipo]],3)</f>
        <v>4022369978201TEM</v>
      </c>
      <c r="E1377" s="53" t="s">
        <v>1641</v>
      </c>
      <c r="F1377" s="53" t="s">
        <v>1197</v>
      </c>
      <c r="G1377" s="53" t="str">
        <f>_xlfn.XLOOKUP(Tabla15[[#This Row],[cedula]],Tabla8[Numero Documento],Tabla8[Lugar Designado])</f>
        <v>MINISTERIO DE CULTURA</v>
      </c>
      <c r="H1377" s="53" t="s">
        <v>3385</v>
      </c>
      <c r="I1377" s="62"/>
      <c r="J1377" s="53" t="str">
        <f>_xlfn.XLOOKUP(Tabla15[[#This Row],[cargo]],Tabla612[CARGO],Tabla612[CATEGORIA DEL SERVIDOR],"FIJO")</f>
        <v>FIJO</v>
      </c>
      <c r="K1377" s="53" t="str">
        <f>IF(ISTEXT(Tabla15[[#This Row],[CARRERA]]),Tabla15[[#This Row],[CARRERA]],Tabla15[[#This Row],[STATUS]])</f>
        <v>FIJO</v>
      </c>
      <c r="L1377" s="63">
        <v>55000</v>
      </c>
      <c r="M1377" s="64">
        <v>2559.6799999999998</v>
      </c>
      <c r="N1377" s="63">
        <v>1672</v>
      </c>
      <c r="O1377" s="63">
        <v>1578.5</v>
      </c>
      <c r="P1377" s="29">
        <f>ROUND(Tabla15[[#This Row],[sbruto]]-Tabla15[[#This Row],[sneto]]-Tabla15[[#This Row],[ISR]]-Tabla15[[#This Row],[SFS]]-Tabla15[[#This Row],[AFP]],2)</f>
        <v>25</v>
      </c>
      <c r="Q1377" s="63">
        <v>49164.82</v>
      </c>
      <c r="R1377" s="53" t="str">
        <f>_xlfn.XLOOKUP(Tabla15[[#This Row],[cedula]],Tabla8[Numero Documento],Tabla8[Gen])</f>
        <v>F</v>
      </c>
      <c r="S1377" s="53" t="str">
        <f>_xlfn.XLOOKUP(Tabla15[[#This Row],[cedula]],Tabla8[Numero Documento],Tabla8[Lugar Designado Codigo])</f>
        <v>01.83</v>
      </c>
    </row>
    <row r="1378" spans="1:19" hidden="1">
      <c r="A1378" s="53" t="s">
        <v>3048</v>
      </c>
      <c r="B1378" s="53" t="s">
        <v>2216</v>
      </c>
      <c r="C1378" s="53" t="s">
        <v>3084</v>
      </c>
      <c r="D1378" s="53" t="str">
        <f>Tabla15[[#This Row],[cedula]]&amp;Tabla15[[#This Row],[prog]]&amp;LEFT(Tabla15[[#This Row],[tipo]],3)</f>
        <v>0010733020101TEM</v>
      </c>
      <c r="E1378" s="53" t="s">
        <v>286</v>
      </c>
      <c r="F1378" s="53" t="s">
        <v>82</v>
      </c>
      <c r="G1378" s="53" t="str">
        <f>_xlfn.XLOOKUP(Tabla15[[#This Row],[cedula]],Tabla8[Numero Documento],Tabla8[Lugar Designado])</f>
        <v>MINISTERIO DE CULTURA</v>
      </c>
      <c r="H1378" s="53" t="s">
        <v>3385</v>
      </c>
      <c r="I1378" s="62"/>
      <c r="J1378" s="53" t="str">
        <f>_xlfn.XLOOKUP(Tabla15[[#This Row],[cargo]],Tabla612[CARGO],Tabla612[CATEGORIA DEL SERVIDOR],"FIJO")</f>
        <v>FIJO</v>
      </c>
      <c r="K1378" s="53" t="str">
        <f>IF(ISTEXT(Tabla15[[#This Row],[CARRERA]]),Tabla15[[#This Row],[CARRERA]],Tabla15[[#This Row],[STATUS]])</f>
        <v>FIJO</v>
      </c>
      <c r="L1378" s="63">
        <v>55000</v>
      </c>
      <c r="M1378" s="63">
        <v>2559.6799999999998</v>
      </c>
      <c r="N1378" s="63">
        <v>1672</v>
      </c>
      <c r="O1378" s="63">
        <v>1578.5</v>
      </c>
      <c r="P1378" s="29">
        <f>ROUND(Tabla15[[#This Row],[sbruto]]-Tabla15[[#This Row],[sneto]]-Tabla15[[#This Row],[ISR]]-Tabla15[[#This Row],[SFS]]-Tabla15[[#This Row],[AFP]],2)</f>
        <v>1351</v>
      </c>
      <c r="Q1378" s="63">
        <v>47838.82</v>
      </c>
      <c r="R1378" s="53" t="str">
        <f>_xlfn.XLOOKUP(Tabla15[[#This Row],[cedula]],Tabla8[Numero Documento],Tabla8[Gen])</f>
        <v>F</v>
      </c>
      <c r="S1378" s="53" t="str">
        <f>_xlfn.XLOOKUP(Tabla15[[#This Row],[cedula]],Tabla8[Numero Documento],Tabla8[Lugar Designado Codigo])</f>
        <v>01.83</v>
      </c>
    </row>
    <row r="1379" spans="1:19" hidden="1">
      <c r="A1379" s="53" t="s">
        <v>3048</v>
      </c>
      <c r="B1379" s="53" t="s">
        <v>2864</v>
      </c>
      <c r="C1379" s="53" t="s">
        <v>3084</v>
      </c>
      <c r="D1379" s="53" t="str">
        <f>Tabla15[[#This Row],[cedula]]&amp;Tabla15[[#This Row],[prog]]&amp;LEFT(Tabla15[[#This Row],[tipo]],3)</f>
        <v>0010153506001TEM</v>
      </c>
      <c r="E1379" s="53" t="s">
        <v>3241</v>
      </c>
      <c r="F1379" s="53" t="s">
        <v>1738</v>
      </c>
      <c r="G1379" s="53" t="str">
        <f>_xlfn.XLOOKUP(Tabla15[[#This Row],[cedula]],Tabla8[Numero Documento],Tabla8[Lugar Designado])</f>
        <v>MINISTERIO DE CULTURA</v>
      </c>
      <c r="H1379" s="53" t="s">
        <v>3385</v>
      </c>
      <c r="I1379" s="62"/>
      <c r="J1379" s="53" t="str">
        <f>_xlfn.XLOOKUP(Tabla15[[#This Row],[cargo]],Tabla612[CARGO],Tabla612[CATEGORIA DEL SERVIDOR],"FIJO")</f>
        <v>FIJO</v>
      </c>
      <c r="K1379" s="53" t="str">
        <f>IF(ISTEXT(Tabla15[[#This Row],[CARRERA]]),Tabla15[[#This Row],[CARRERA]],Tabla15[[#This Row],[STATUS]])</f>
        <v>FIJO</v>
      </c>
      <c r="L1379" s="63">
        <v>55000</v>
      </c>
      <c r="M1379" s="63">
        <v>2559.6799999999998</v>
      </c>
      <c r="N1379" s="63">
        <v>1672</v>
      </c>
      <c r="O1379" s="63">
        <v>1578.5</v>
      </c>
      <c r="P1379" s="29">
        <f>ROUND(Tabla15[[#This Row],[sbruto]]-Tabla15[[#This Row],[sneto]]-Tabla15[[#This Row],[ISR]]-Tabla15[[#This Row],[SFS]]-Tabla15[[#This Row],[AFP]],2)</f>
        <v>25</v>
      </c>
      <c r="Q1379" s="63">
        <v>49164.82</v>
      </c>
      <c r="R1379" s="53" t="str">
        <f>_xlfn.XLOOKUP(Tabla15[[#This Row],[cedula]],Tabla8[Numero Documento],Tabla8[Gen])</f>
        <v>F</v>
      </c>
      <c r="S1379" s="53" t="str">
        <f>_xlfn.XLOOKUP(Tabla15[[#This Row],[cedula]],Tabla8[Numero Documento],Tabla8[Lugar Designado Codigo])</f>
        <v>01.83</v>
      </c>
    </row>
    <row r="1380" spans="1:19" hidden="1">
      <c r="A1380" s="53" t="s">
        <v>3048</v>
      </c>
      <c r="B1380" s="53" t="s">
        <v>2877</v>
      </c>
      <c r="C1380" s="53" t="s">
        <v>3084</v>
      </c>
      <c r="D1380" s="53" t="str">
        <f>Tabla15[[#This Row],[cedula]]&amp;Tabla15[[#This Row],[prog]]&amp;LEFT(Tabla15[[#This Row],[tipo]],3)</f>
        <v>2260002385101TEM</v>
      </c>
      <c r="E1380" s="53" t="s">
        <v>1972</v>
      </c>
      <c r="F1380" s="53" t="s">
        <v>1197</v>
      </c>
      <c r="G1380" s="53" t="str">
        <f>_xlfn.XLOOKUP(Tabla15[[#This Row],[cedula]],Tabla8[Numero Documento],Tabla8[Lugar Designado])</f>
        <v>MINISTERIO DE CULTURA</v>
      </c>
      <c r="H1380" s="53" t="s">
        <v>3385</v>
      </c>
      <c r="I1380" s="62"/>
      <c r="J1380" s="53" t="str">
        <f>_xlfn.XLOOKUP(Tabla15[[#This Row],[cargo]],Tabla612[CARGO],Tabla612[CATEGORIA DEL SERVIDOR],"FIJO")</f>
        <v>FIJO</v>
      </c>
      <c r="K1380" s="53" t="str">
        <f>IF(ISTEXT(Tabla15[[#This Row],[CARRERA]]),Tabla15[[#This Row],[CARRERA]],Tabla15[[#This Row],[STATUS]])</f>
        <v>FIJO</v>
      </c>
      <c r="L1380" s="63">
        <v>55000</v>
      </c>
      <c r="M1380" s="63">
        <v>2559.6799999999998</v>
      </c>
      <c r="N1380" s="63">
        <v>1672</v>
      </c>
      <c r="O1380" s="63">
        <v>1578.5</v>
      </c>
      <c r="P1380" s="29">
        <f>ROUND(Tabla15[[#This Row],[sbruto]]-Tabla15[[#This Row],[sneto]]-Tabla15[[#This Row],[ISR]]-Tabla15[[#This Row],[SFS]]-Tabla15[[#This Row],[AFP]],2)</f>
        <v>25</v>
      </c>
      <c r="Q1380" s="63">
        <v>49164.82</v>
      </c>
      <c r="R1380" s="53" t="str">
        <f>_xlfn.XLOOKUP(Tabla15[[#This Row],[cedula]],Tabla8[Numero Documento],Tabla8[Gen])</f>
        <v>F</v>
      </c>
      <c r="S1380" s="53" t="str">
        <f>_xlfn.XLOOKUP(Tabla15[[#This Row],[cedula]],Tabla8[Numero Documento],Tabla8[Lugar Designado Codigo])</f>
        <v>01.83</v>
      </c>
    </row>
    <row r="1381" spans="1:19" hidden="1">
      <c r="A1381" s="53" t="s">
        <v>3048</v>
      </c>
      <c r="B1381" s="53" t="s">
        <v>3799</v>
      </c>
      <c r="C1381" s="53" t="s">
        <v>3084</v>
      </c>
      <c r="D1381" s="53" t="str">
        <f>Tabla15[[#This Row],[cedula]]&amp;Tabla15[[#This Row],[prog]]&amp;LEFT(Tabla15[[#This Row],[tipo]],3)</f>
        <v>0011034578201TEM</v>
      </c>
      <c r="E1381" s="53" t="s">
        <v>3798</v>
      </c>
      <c r="F1381" s="53" t="s">
        <v>100</v>
      </c>
      <c r="G1381" s="53" t="str">
        <f>_xlfn.XLOOKUP(Tabla15[[#This Row],[cedula]],Tabla8[Numero Documento],Tabla8[Lugar Designado])</f>
        <v>MINISTERIO DE CULTURA</v>
      </c>
      <c r="H1381" s="53" t="s">
        <v>3385</v>
      </c>
      <c r="I1381" s="62"/>
      <c r="J1381" s="53" t="str">
        <f>_xlfn.XLOOKUP(Tabla15[[#This Row],[cargo]],Tabla612[CARGO],Tabla612[CATEGORIA DEL SERVIDOR],"FIJO")</f>
        <v>FIJO</v>
      </c>
      <c r="K1381" s="53" t="str">
        <f>IF(ISTEXT(Tabla15[[#This Row],[CARRERA]]),Tabla15[[#This Row],[CARRERA]],Tabla15[[#This Row],[STATUS]])</f>
        <v>FIJO</v>
      </c>
      <c r="L1381" s="63">
        <v>55000</v>
      </c>
      <c r="M1381" s="64">
        <v>2559.6799999999998</v>
      </c>
      <c r="N1381" s="63">
        <v>1672</v>
      </c>
      <c r="O1381" s="63">
        <v>1578.5</v>
      </c>
      <c r="P1381" s="29">
        <f>ROUND(Tabla15[[#This Row],[sbruto]]-Tabla15[[#This Row],[sneto]]-Tabla15[[#This Row],[ISR]]-Tabla15[[#This Row],[SFS]]-Tabla15[[#This Row],[AFP]],2)</f>
        <v>25</v>
      </c>
      <c r="Q1381" s="63">
        <v>49164.82</v>
      </c>
      <c r="R1381" s="53" t="str">
        <f>_xlfn.XLOOKUP(Tabla15[[#This Row],[cedula]],Tabla8[Numero Documento],Tabla8[Gen])</f>
        <v>M</v>
      </c>
      <c r="S1381" s="53" t="str">
        <f>_xlfn.XLOOKUP(Tabla15[[#This Row],[cedula]],Tabla8[Numero Documento],Tabla8[Lugar Designado Codigo])</f>
        <v>01.83</v>
      </c>
    </row>
    <row r="1382" spans="1:19" hidden="1">
      <c r="A1382" s="53" t="s">
        <v>3048</v>
      </c>
      <c r="B1382" s="53" t="s">
        <v>3298</v>
      </c>
      <c r="C1382" s="53" t="s">
        <v>3084</v>
      </c>
      <c r="D1382" s="53" t="str">
        <f>Tabla15[[#This Row],[cedula]]&amp;Tabla15[[#This Row],[prog]]&amp;LEFT(Tabla15[[#This Row],[tipo]],3)</f>
        <v>4021477529401TEM</v>
      </c>
      <c r="E1382" s="53" t="s">
        <v>3265</v>
      </c>
      <c r="F1382" s="53" t="s">
        <v>1860</v>
      </c>
      <c r="G1382" s="53" t="str">
        <f>_xlfn.XLOOKUP(Tabla15[[#This Row],[cedula]],Tabla8[Numero Documento],Tabla8[Lugar Designado])</f>
        <v>MINISTERIO DE CULTURA</v>
      </c>
      <c r="H1382" s="53" t="s">
        <v>3385</v>
      </c>
      <c r="I1382" s="62"/>
      <c r="J1382" s="53" t="str">
        <f>_xlfn.XLOOKUP(Tabla15[[#This Row],[cargo]],Tabla612[CARGO],Tabla612[CATEGORIA DEL SERVIDOR],"FIJO")</f>
        <v>FIJO</v>
      </c>
      <c r="K1382" s="53" t="str">
        <f>IF(ISTEXT(Tabla15[[#This Row],[CARRERA]]),Tabla15[[#This Row],[CARRERA]],Tabla15[[#This Row],[STATUS]])</f>
        <v>FIJO</v>
      </c>
      <c r="L1382" s="63">
        <v>50000</v>
      </c>
      <c r="M1382" s="64">
        <v>1854</v>
      </c>
      <c r="N1382" s="63">
        <v>1520</v>
      </c>
      <c r="O1382" s="63">
        <v>1435</v>
      </c>
      <c r="P1382" s="29">
        <f>ROUND(Tabla15[[#This Row],[sbruto]]-Tabla15[[#This Row],[sneto]]-Tabla15[[#This Row],[ISR]]-Tabla15[[#This Row],[SFS]]-Tabla15[[#This Row],[AFP]],2)</f>
        <v>25</v>
      </c>
      <c r="Q1382" s="63">
        <v>45166</v>
      </c>
      <c r="R1382" s="53" t="str">
        <f>_xlfn.XLOOKUP(Tabla15[[#This Row],[cedula]],Tabla8[Numero Documento],Tabla8[Gen])</f>
        <v>M</v>
      </c>
      <c r="S1382" s="53" t="str">
        <f>_xlfn.XLOOKUP(Tabla15[[#This Row],[cedula]],Tabla8[Numero Documento],Tabla8[Lugar Designado Codigo])</f>
        <v>01.83</v>
      </c>
    </row>
    <row r="1383" spans="1:19" hidden="1">
      <c r="A1383" s="53" t="s">
        <v>3048</v>
      </c>
      <c r="B1383" s="53" t="s">
        <v>2752</v>
      </c>
      <c r="C1383" s="53" t="s">
        <v>3084</v>
      </c>
      <c r="D1383" s="53" t="str">
        <f>Tabla15[[#This Row],[cedula]]&amp;Tabla15[[#This Row],[prog]]&amp;LEFT(Tabla15[[#This Row],[tipo]],3)</f>
        <v>4022415755801TEM</v>
      </c>
      <c r="E1383" s="53" t="s">
        <v>1859</v>
      </c>
      <c r="F1383" s="53" t="s">
        <v>1860</v>
      </c>
      <c r="G1383" s="53" t="str">
        <f>_xlfn.XLOOKUP(Tabla15[[#This Row],[cedula]],Tabla8[Numero Documento],Tabla8[Lugar Designado])</f>
        <v>MINISTERIO DE CULTURA</v>
      </c>
      <c r="H1383" s="53" t="s">
        <v>3385</v>
      </c>
      <c r="I1383" s="62"/>
      <c r="J1383" s="53" t="str">
        <f>_xlfn.XLOOKUP(Tabla15[[#This Row],[cargo]],Tabla612[CARGO],Tabla612[CATEGORIA DEL SERVIDOR],"FIJO")</f>
        <v>FIJO</v>
      </c>
      <c r="K1383" s="53" t="str">
        <f>IF(ISTEXT(Tabla15[[#This Row],[CARRERA]]),Tabla15[[#This Row],[CARRERA]],Tabla15[[#This Row],[STATUS]])</f>
        <v>FIJO</v>
      </c>
      <c r="L1383" s="63">
        <v>50000</v>
      </c>
      <c r="M1383" s="63">
        <v>1854</v>
      </c>
      <c r="N1383" s="63">
        <v>1520</v>
      </c>
      <c r="O1383" s="63">
        <v>1435</v>
      </c>
      <c r="P1383" s="29">
        <f>ROUND(Tabla15[[#This Row],[sbruto]]-Tabla15[[#This Row],[sneto]]-Tabla15[[#This Row],[ISR]]-Tabla15[[#This Row],[SFS]]-Tabla15[[#This Row],[AFP]],2)</f>
        <v>25</v>
      </c>
      <c r="Q1383" s="63">
        <v>45166</v>
      </c>
      <c r="R1383" s="53" t="str">
        <f>_xlfn.XLOOKUP(Tabla15[[#This Row],[cedula]],Tabla8[Numero Documento],Tabla8[Gen])</f>
        <v>F</v>
      </c>
      <c r="S1383" s="53" t="str">
        <f>_xlfn.XLOOKUP(Tabla15[[#This Row],[cedula]],Tabla8[Numero Documento],Tabla8[Lugar Designado Codigo])</f>
        <v>01.83</v>
      </c>
    </row>
    <row r="1384" spans="1:19" hidden="1">
      <c r="A1384" s="53" t="s">
        <v>3048</v>
      </c>
      <c r="B1384" s="53" t="s">
        <v>2753</v>
      </c>
      <c r="C1384" s="53" t="s">
        <v>3084</v>
      </c>
      <c r="D1384" s="53" t="str">
        <f>Tabla15[[#This Row],[cedula]]&amp;Tabla15[[#This Row],[prog]]&amp;LEFT(Tabla15[[#This Row],[tipo]],3)</f>
        <v>0370078179601TEM</v>
      </c>
      <c r="E1384" s="53" t="s">
        <v>1619</v>
      </c>
      <c r="F1384" s="53" t="s">
        <v>1173</v>
      </c>
      <c r="G1384" s="53" t="str">
        <f>_xlfn.XLOOKUP(Tabla15[[#This Row],[cedula]],Tabla8[Numero Documento],Tabla8[Lugar Designado])</f>
        <v>MINISTERIO DE CULTURA</v>
      </c>
      <c r="H1384" s="53" t="s">
        <v>3385</v>
      </c>
      <c r="I1384" s="62"/>
      <c r="J1384" s="53" t="str">
        <f>_xlfn.XLOOKUP(Tabla15[[#This Row],[cargo]],Tabla612[CARGO],Tabla612[CATEGORIA DEL SERVIDOR],"FIJO")</f>
        <v>FIJO</v>
      </c>
      <c r="K1384" s="53" t="str">
        <f>IF(ISTEXT(Tabla15[[#This Row],[CARRERA]]),Tabla15[[#This Row],[CARRERA]],Tabla15[[#This Row],[STATUS]])</f>
        <v>FIJO</v>
      </c>
      <c r="L1384" s="63">
        <v>50000</v>
      </c>
      <c r="M1384" s="63">
        <v>1854</v>
      </c>
      <c r="N1384" s="63">
        <v>1520</v>
      </c>
      <c r="O1384" s="63">
        <v>1435</v>
      </c>
      <c r="P1384" s="29">
        <f>ROUND(Tabla15[[#This Row],[sbruto]]-Tabla15[[#This Row],[sneto]]-Tabla15[[#This Row],[ISR]]-Tabla15[[#This Row],[SFS]]-Tabla15[[#This Row],[AFP]],2)</f>
        <v>25</v>
      </c>
      <c r="Q1384" s="63">
        <v>45166</v>
      </c>
      <c r="R1384" s="53" t="str">
        <f>_xlfn.XLOOKUP(Tabla15[[#This Row],[cedula]],Tabla8[Numero Documento],Tabla8[Gen])</f>
        <v>M</v>
      </c>
      <c r="S1384" s="53" t="str">
        <f>_xlfn.XLOOKUP(Tabla15[[#This Row],[cedula]],Tabla8[Numero Documento],Tabla8[Lugar Designado Codigo])</f>
        <v>01.83</v>
      </c>
    </row>
    <row r="1385" spans="1:19" hidden="1">
      <c r="A1385" s="53" t="s">
        <v>3048</v>
      </c>
      <c r="B1385" s="53" t="s">
        <v>3537</v>
      </c>
      <c r="C1385" s="53" t="s">
        <v>3084</v>
      </c>
      <c r="D1385" s="53" t="str">
        <f>Tabla15[[#This Row],[cedula]]&amp;Tabla15[[#This Row],[prog]]&amp;LEFT(Tabla15[[#This Row],[tipo]],3)</f>
        <v>4021371573901TEM</v>
      </c>
      <c r="E1385" s="53" t="s">
        <v>3536</v>
      </c>
      <c r="F1385" s="53" t="s">
        <v>1617</v>
      </c>
      <c r="G1385" s="53" t="str">
        <f>_xlfn.XLOOKUP(Tabla15[[#This Row],[cedula]],Tabla8[Numero Documento],Tabla8[Lugar Designado])</f>
        <v>MINISTERIO DE CULTURA</v>
      </c>
      <c r="H1385" s="53" t="s">
        <v>3385</v>
      </c>
      <c r="I1385" s="62"/>
      <c r="J1385" s="53" t="str">
        <f>_xlfn.XLOOKUP(Tabla15[[#This Row],[cargo]],Tabla612[CARGO],Tabla612[CATEGORIA DEL SERVIDOR],"FIJO")</f>
        <v>FIJO</v>
      </c>
      <c r="K1385" s="53" t="str">
        <f>IF(ISTEXT(Tabla15[[#This Row],[CARRERA]]),Tabla15[[#This Row],[CARRERA]],Tabla15[[#This Row],[STATUS]])</f>
        <v>FIJO</v>
      </c>
      <c r="L1385" s="63">
        <v>50000</v>
      </c>
      <c r="M1385" s="63">
        <v>1854</v>
      </c>
      <c r="N1385" s="63">
        <v>1520</v>
      </c>
      <c r="O1385" s="63">
        <v>1435</v>
      </c>
      <c r="P1385" s="29">
        <f>ROUND(Tabla15[[#This Row],[sbruto]]-Tabla15[[#This Row],[sneto]]-Tabla15[[#This Row],[ISR]]-Tabla15[[#This Row],[SFS]]-Tabla15[[#This Row],[AFP]],2)</f>
        <v>25</v>
      </c>
      <c r="Q1385" s="63">
        <v>45166</v>
      </c>
      <c r="R1385" s="53" t="str">
        <f>_xlfn.XLOOKUP(Tabla15[[#This Row],[cedula]],Tabla8[Numero Documento],Tabla8[Gen])</f>
        <v>F</v>
      </c>
      <c r="S1385" s="53" t="str">
        <f>_xlfn.XLOOKUP(Tabla15[[#This Row],[cedula]],Tabla8[Numero Documento],Tabla8[Lugar Designado Codigo])</f>
        <v>01.83</v>
      </c>
    </row>
    <row r="1386" spans="1:19" hidden="1">
      <c r="A1386" s="53" t="s">
        <v>3048</v>
      </c>
      <c r="B1386" s="53" t="s">
        <v>2766</v>
      </c>
      <c r="C1386" s="53" t="s">
        <v>3084</v>
      </c>
      <c r="D1386" s="53" t="str">
        <f>Tabla15[[#This Row],[cedula]]&amp;Tabla15[[#This Row],[prog]]&amp;LEFT(Tabla15[[#This Row],[tipo]],3)</f>
        <v>2250050773001TEM</v>
      </c>
      <c r="E1386" s="53" t="s">
        <v>1809</v>
      </c>
      <c r="F1386" s="53" t="s">
        <v>290</v>
      </c>
      <c r="G1386" s="53" t="str">
        <f>_xlfn.XLOOKUP(Tabla15[[#This Row],[cedula]],Tabla8[Numero Documento],Tabla8[Lugar Designado])</f>
        <v>MINISTERIO DE CULTURA</v>
      </c>
      <c r="H1386" s="53" t="s">
        <v>3385</v>
      </c>
      <c r="I1386" s="62"/>
      <c r="J1386" s="53" t="str">
        <f>_xlfn.XLOOKUP(Tabla15[[#This Row],[cargo]],Tabla612[CARGO],Tabla612[CATEGORIA DEL SERVIDOR],"FIJO")</f>
        <v>FIJO</v>
      </c>
      <c r="K1386" s="53" t="str">
        <f>IF(ISTEXT(Tabla15[[#This Row],[CARRERA]]),Tabla15[[#This Row],[CARRERA]],Tabla15[[#This Row],[STATUS]])</f>
        <v>FIJO</v>
      </c>
      <c r="L1386" s="63">
        <v>50000</v>
      </c>
      <c r="M1386" s="63">
        <v>1854</v>
      </c>
      <c r="N1386" s="63">
        <v>1520</v>
      </c>
      <c r="O1386" s="63">
        <v>1435</v>
      </c>
      <c r="P1386" s="29">
        <f>ROUND(Tabla15[[#This Row],[sbruto]]-Tabla15[[#This Row],[sneto]]-Tabla15[[#This Row],[ISR]]-Tabla15[[#This Row],[SFS]]-Tabla15[[#This Row],[AFP]],2)</f>
        <v>25</v>
      </c>
      <c r="Q1386" s="63">
        <v>45166</v>
      </c>
      <c r="R1386" s="53" t="str">
        <f>_xlfn.XLOOKUP(Tabla15[[#This Row],[cedula]],Tabla8[Numero Documento],Tabla8[Gen])</f>
        <v>M</v>
      </c>
      <c r="S1386" s="53" t="str">
        <f>_xlfn.XLOOKUP(Tabla15[[#This Row],[cedula]],Tabla8[Numero Documento],Tabla8[Lugar Designado Codigo])</f>
        <v>01.83</v>
      </c>
    </row>
    <row r="1387" spans="1:19" hidden="1">
      <c r="A1387" s="53" t="s">
        <v>3048</v>
      </c>
      <c r="B1387" s="53" t="s">
        <v>3541</v>
      </c>
      <c r="C1387" s="53" t="s">
        <v>3084</v>
      </c>
      <c r="D1387" s="53" t="str">
        <f>Tabla15[[#This Row],[cedula]]&amp;Tabla15[[#This Row],[prog]]&amp;LEFT(Tabla15[[#This Row],[tipo]],3)</f>
        <v>4022333960301TEM</v>
      </c>
      <c r="E1387" s="53" t="s">
        <v>3540</v>
      </c>
      <c r="F1387" s="53" t="s">
        <v>284</v>
      </c>
      <c r="G1387" s="53" t="str">
        <f>_xlfn.XLOOKUP(Tabla15[[#This Row],[cedula]],Tabla8[Numero Documento],Tabla8[Lugar Designado])</f>
        <v>MINISTERIO DE CULTURA</v>
      </c>
      <c r="H1387" s="53" t="s">
        <v>3385</v>
      </c>
      <c r="I1387" s="62"/>
      <c r="J1387" s="53" t="str">
        <f>_xlfn.XLOOKUP(Tabla15[[#This Row],[cargo]],Tabla612[CARGO],Tabla612[CATEGORIA DEL SERVIDOR],"FIJO")</f>
        <v>FIJO</v>
      </c>
      <c r="K1387" s="53" t="str">
        <f>IF(ISTEXT(Tabla15[[#This Row],[CARRERA]]),Tabla15[[#This Row],[CARRERA]],Tabla15[[#This Row],[STATUS]])</f>
        <v>FIJO</v>
      </c>
      <c r="L1387" s="63">
        <v>50000</v>
      </c>
      <c r="M1387" s="63">
        <v>1854</v>
      </c>
      <c r="N1387" s="63">
        <v>1520</v>
      </c>
      <c r="O1387" s="63">
        <v>1435</v>
      </c>
      <c r="P1387" s="29">
        <f>ROUND(Tabla15[[#This Row],[sbruto]]-Tabla15[[#This Row],[sneto]]-Tabla15[[#This Row],[ISR]]-Tabla15[[#This Row],[SFS]]-Tabla15[[#This Row],[AFP]],2)</f>
        <v>25</v>
      </c>
      <c r="Q1387" s="63">
        <v>45166</v>
      </c>
      <c r="R1387" s="53" t="str">
        <f>_xlfn.XLOOKUP(Tabla15[[#This Row],[cedula]],Tabla8[Numero Documento],Tabla8[Gen])</f>
        <v>F</v>
      </c>
      <c r="S1387" s="53" t="str">
        <f>_xlfn.XLOOKUP(Tabla15[[#This Row],[cedula]],Tabla8[Numero Documento],Tabla8[Lugar Designado Codigo])</f>
        <v>01.83</v>
      </c>
    </row>
    <row r="1388" spans="1:19" hidden="1">
      <c r="A1388" s="53" t="s">
        <v>3048</v>
      </c>
      <c r="B1388" s="53" t="s">
        <v>3300</v>
      </c>
      <c r="C1388" s="53" t="s">
        <v>3084</v>
      </c>
      <c r="D1388" s="53" t="str">
        <f>Tabla15[[#This Row],[cedula]]&amp;Tabla15[[#This Row],[prog]]&amp;LEFT(Tabla15[[#This Row],[tipo]],3)</f>
        <v>4022744740201TEM</v>
      </c>
      <c r="E1388" s="53" t="s">
        <v>3267</v>
      </c>
      <c r="F1388" s="53" t="s">
        <v>1737</v>
      </c>
      <c r="G1388" s="53" t="str">
        <f>_xlfn.XLOOKUP(Tabla15[[#This Row],[cedula]],Tabla8[Numero Documento],Tabla8[Lugar Designado])</f>
        <v>MINISTERIO DE CULTURA</v>
      </c>
      <c r="H1388" s="53" t="s">
        <v>3385</v>
      </c>
      <c r="I1388" s="62"/>
      <c r="J1388" s="53" t="str">
        <f>_xlfn.XLOOKUP(Tabla15[[#This Row],[cargo]],Tabla612[CARGO],Tabla612[CATEGORIA DEL SERVIDOR],"FIJO")</f>
        <v>FIJO</v>
      </c>
      <c r="K1388" s="53" t="str">
        <f>IF(ISTEXT(Tabla15[[#This Row],[CARRERA]]),Tabla15[[#This Row],[CARRERA]],Tabla15[[#This Row],[STATUS]])</f>
        <v>FIJO</v>
      </c>
      <c r="L1388" s="63">
        <v>50000</v>
      </c>
      <c r="M1388" s="63">
        <v>1854</v>
      </c>
      <c r="N1388" s="63">
        <v>1520</v>
      </c>
      <c r="O1388" s="63">
        <v>1435</v>
      </c>
      <c r="P1388" s="29">
        <f>ROUND(Tabla15[[#This Row],[sbruto]]-Tabla15[[#This Row],[sneto]]-Tabla15[[#This Row],[ISR]]-Tabla15[[#This Row],[SFS]]-Tabla15[[#This Row],[AFP]],2)</f>
        <v>25</v>
      </c>
      <c r="Q1388" s="63">
        <v>45166</v>
      </c>
      <c r="R1388" s="53" t="str">
        <f>_xlfn.XLOOKUP(Tabla15[[#This Row],[cedula]],Tabla8[Numero Documento],Tabla8[Gen])</f>
        <v>M</v>
      </c>
      <c r="S1388" s="53" t="str">
        <f>_xlfn.XLOOKUP(Tabla15[[#This Row],[cedula]],Tabla8[Numero Documento],Tabla8[Lugar Designado Codigo])</f>
        <v>01.83</v>
      </c>
    </row>
    <row r="1389" spans="1:19" hidden="1">
      <c r="A1389" s="53" t="s">
        <v>3048</v>
      </c>
      <c r="B1389" s="53" t="s">
        <v>3387</v>
      </c>
      <c r="C1389" s="53" t="s">
        <v>3084</v>
      </c>
      <c r="D1389" s="53" t="str">
        <f>Tabla15[[#This Row],[cedula]]&amp;Tabla15[[#This Row],[prog]]&amp;LEFT(Tabla15[[#This Row],[tipo]],3)</f>
        <v>0310511149001TEM</v>
      </c>
      <c r="E1389" s="53" t="s">
        <v>3386</v>
      </c>
      <c r="F1389" s="53" t="s">
        <v>3210</v>
      </c>
      <c r="G1389" s="53" t="str">
        <f>_xlfn.XLOOKUP(Tabla15[[#This Row],[cedula]],Tabla8[Numero Documento],Tabla8[Lugar Designado])</f>
        <v>MINISTERIO DE CULTURA</v>
      </c>
      <c r="H1389" s="53" t="s">
        <v>3385</v>
      </c>
      <c r="I1389" s="62"/>
      <c r="J1389" s="53" t="str">
        <f>_xlfn.XLOOKUP(Tabla15[[#This Row],[cargo]],Tabla612[CARGO],Tabla612[CATEGORIA DEL SERVIDOR],"FIJO")</f>
        <v>FIJO</v>
      </c>
      <c r="K1389" s="53" t="str">
        <f>IF(ISTEXT(Tabla15[[#This Row],[CARRERA]]),Tabla15[[#This Row],[CARRERA]],Tabla15[[#This Row],[STATUS]])</f>
        <v>FIJO</v>
      </c>
      <c r="L1389" s="63">
        <v>50000</v>
      </c>
      <c r="M1389" s="63">
        <v>1854</v>
      </c>
      <c r="N1389" s="63">
        <v>1520</v>
      </c>
      <c r="O1389" s="63">
        <v>1435</v>
      </c>
      <c r="P1389" s="29">
        <f>ROUND(Tabla15[[#This Row],[sbruto]]-Tabla15[[#This Row],[sneto]]-Tabla15[[#This Row],[ISR]]-Tabla15[[#This Row],[SFS]]-Tabla15[[#This Row],[AFP]],2)</f>
        <v>25</v>
      </c>
      <c r="Q1389" s="63">
        <v>45166</v>
      </c>
      <c r="R1389" s="53" t="str">
        <f>_xlfn.XLOOKUP(Tabla15[[#This Row],[cedula]],Tabla8[Numero Documento],Tabla8[Gen])</f>
        <v>F</v>
      </c>
      <c r="S1389" s="53" t="str">
        <f>_xlfn.XLOOKUP(Tabla15[[#This Row],[cedula]],Tabla8[Numero Documento],Tabla8[Lugar Designado Codigo])</f>
        <v>01.83</v>
      </c>
    </row>
    <row r="1390" spans="1:19" hidden="1">
      <c r="A1390" s="53" t="s">
        <v>3048</v>
      </c>
      <c r="B1390" s="53" t="s">
        <v>3559</v>
      </c>
      <c r="C1390" s="53" t="s">
        <v>3084</v>
      </c>
      <c r="D1390" s="53" t="str">
        <f>Tabla15[[#This Row],[cedula]]&amp;Tabla15[[#This Row],[prog]]&amp;LEFT(Tabla15[[#This Row],[tipo]],3)</f>
        <v>0011905103501TEM</v>
      </c>
      <c r="E1390" s="53" t="s">
        <v>3558</v>
      </c>
      <c r="F1390" s="53" t="s">
        <v>3491</v>
      </c>
      <c r="G1390" s="53" t="str">
        <f>_xlfn.XLOOKUP(Tabla15[[#This Row],[cedula]],Tabla8[Numero Documento],Tabla8[Lugar Designado])</f>
        <v>MINISTERIO DE CULTURA</v>
      </c>
      <c r="H1390" s="53" t="s">
        <v>3385</v>
      </c>
      <c r="I1390" s="62"/>
      <c r="J1390" s="53" t="str">
        <f>_xlfn.XLOOKUP(Tabla15[[#This Row],[cargo]],Tabla612[CARGO],Tabla612[CATEGORIA DEL SERVIDOR],"FIJO")</f>
        <v>FIJO</v>
      </c>
      <c r="K1390" s="53" t="str">
        <f>IF(ISTEXT(Tabla15[[#This Row],[CARRERA]]),Tabla15[[#This Row],[CARRERA]],Tabla15[[#This Row],[STATUS]])</f>
        <v>FIJO</v>
      </c>
      <c r="L1390" s="63">
        <v>50000</v>
      </c>
      <c r="M1390" s="63">
        <v>1854</v>
      </c>
      <c r="N1390" s="63">
        <v>1520</v>
      </c>
      <c r="O1390" s="63">
        <v>1435</v>
      </c>
      <c r="P1390" s="29">
        <f>ROUND(Tabla15[[#This Row],[sbruto]]-Tabla15[[#This Row],[sneto]]-Tabla15[[#This Row],[ISR]]-Tabla15[[#This Row],[SFS]]-Tabla15[[#This Row],[AFP]],2)</f>
        <v>25</v>
      </c>
      <c r="Q1390" s="63">
        <v>45166</v>
      </c>
      <c r="R1390" s="53" t="str">
        <f>_xlfn.XLOOKUP(Tabla15[[#This Row],[cedula]],Tabla8[Numero Documento],Tabla8[Gen])</f>
        <v>M</v>
      </c>
      <c r="S1390" s="53" t="str">
        <f>_xlfn.XLOOKUP(Tabla15[[#This Row],[cedula]],Tabla8[Numero Documento],Tabla8[Lugar Designado Codigo])</f>
        <v>01.83</v>
      </c>
    </row>
    <row r="1391" spans="1:19" hidden="1">
      <c r="A1391" s="53" t="s">
        <v>3048</v>
      </c>
      <c r="B1391" s="53" t="s">
        <v>3563</v>
      </c>
      <c r="C1391" s="53" t="s">
        <v>3084</v>
      </c>
      <c r="D1391" s="53" t="str">
        <f>Tabla15[[#This Row],[cedula]]&amp;Tabla15[[#This Row],[prog]]&amp;LEFT(Tabla15[[#This Row],[tipo]],3)</f>
        <v>0011528144601TEM</v>
      </c>
      <c r="E1391" s="53" t="s">
        <v>3562</v>
      </c>
      <c r="F1391" s="53" t="s">
        <v>196</v>
      </c>
      <c r="G1391" s="53" t="str">
        <f>_xlfn.XLOOKUP(Tabla15[[#This Row],[cedula]],Tabla8[Numero Documento],Tabla8[Lugar Designado])</f>
        <v>MINISTERIO DE CULTURA</v>
      </c>
      <c r="H1391" s="53" t="s">
        <v>3385</v>
      </c>
      <c r="I1391" s="62"/>
      <c r="J1391" s="53" t="str">
        <f>_xlfn.XLOOKUP(Tabla15[[#This Row],[cargo]],Tabla612[CARGO],Tabla612[CATEGORIA DEL SERVIDOR],"FIJO")</f>
        <v>FIJO</v>
      </c>
      <c r="K1391" s="53" t="str">
        <f>IF(ISTEXT(Tabla15[[#This Row],[CARRERA]]),Tabla15[[#This Row],[CARRERA]],Tabla15[[#This Row],[STATUS]])</f>
        <v>FIJO</v>
      </c>
      <c r="L1391" s="63">
        <v>50000</v>
      </c>
      <c r="M1391" s="63">
        <v>1854</v>
      </c>
      <c r="N1391" s="63">
        <v>1520</v>
      </c>
      <c r="O1391" s="63">
        <v>1435</v>
      </c>
      <c r="P1391" s="29">
        <f>ROUND(Tabla15[[#This Row],[sbruto]]-Tabla15[[#This Row],[sneto]]-Tabla15[[#This Row],[ISR]]-Tabla15[[#This Row],[SFS]]-Tabla15[[#This Row],[AFP]],2)</f>
        <v>25</v>
      </c>
      <c r="Q1391" s="63">
        <v>45166</v>
      </c>
      <c r="R1391" s="53" t="str">
        <f>_xlfn.XLOOKUP(Tabla15[[#This Row],[cedula]],Tabla8[Numero Documento],Tabla8[Gen])</f>
        <v>F</v>
      </c>
      <c r="S1391" s="53" t="str">
        <f>_xlfn.XLOOKUP(Tabla15[[#This Row],[cedula]],Tabla8[Numero Documento],Tabla8[Lugar Designado Codigo])</f>
        <v>01.83</v>
      </c>
    </row>
    <row r="1392" spans="1:19" hidden="1">
      <c r="A1392" s="53" t="s">
        <v>3048</v>
      </c>
      <c r="B1392" s="53" t="s">
        <v>3565</v>
      </c>
      <c r="C1392" s="53" t="s">
        <v>3084</v>
      </c>
      <c r="D1392" s="53" t="str">
        <f>Tabla15[[#This Row],[cedula]]&amp;Tabla15[[#This Row],[prog]]&amp;LEFT(Tabla15[[#This Row],[tipo]],3)</f>
        <v>0010409524501TEM</v>
      </c>
      <c r="E1392" s="53" t="s">
        <v>3564</v>
      </c>
      <c r="F1392" s="53" t="s">
        <v>1738</v>
      </c>
      <c r="G1392" s="53" t="str">
        <f>_xlfn.XLOOKUP(Tabla15[[#This Row],[cedula]],Tabla8[Numero Documento],Tabla8[Lugar Designado])</f>
        <v>MINISTERIO DE CULTURA</v>
      </c>
      <c r="H1392" s="53" t="s">
        <v>3385</v>
      </c>
      <c r="I1392" s="62"/>
      <c r="J1392" s="53" t="str">
        <f>_xlfn.XLOOKUP(Tabla15[[#This Row],[cargo]],Tabla612[CARGO],Tabla612[CATEGORIA DEL SERVIDOR],"FIJO")</f>
        <v>FIJO</v>
      </c>
      <c r="K1392" s="53" t="str">
        <f>IF(ISTEXT(Tabla15[[#This Row],[CARRERA]]),Tabla15[[#This Row],[CARRERA]],Tabla15[[#This Row],[STATUS]])</f>
        <v>FIJO</v>
      </c>
      <c r="L1392" s="63">
        <v>50000</v>
      </c>
      <c r="M1392" s="63">
        <v>1854</v>
      </c>
      <c r="N1392" s="63">
        <v>1520</v>
      </c>
      <c r="O1392" s="63">
        <v>1435</v>
      </c>
      <c r="P1392" s="29">
        <f>ROUND(Tabla15[[#This Row],[sbruto]]-Tabla15[[#This Row],[sneto]]-Tabla15[[#This Row],[ISR]]-Tabla15[[#This Row],[SFS]]-Tabla15[[#This Row],[AFP]],2)</f>
        <v>25</v>
      </c>
      <c r="Q1392" s="63">
        <v>45166</v>
      </c>
      <c r="R1392" s="53" t="str">
        <f>_xlfn.XLOOKUP(Tabla15[[#This Row],[cedula]],Tabla8[Numero Documento],Tabla8[Gen])</f>
        <v>M</v>
      </c>
      <c r="S1392" s="53" t="str">
        <f>_xlfn.XLOOKUP(Tabla15[[#This Row],[cedula]],Tabla8[Numero Documento],Tabla8[Lugar Designado Codigo])</f>
        <v>01.83</v>
      </c>
    </row>
    <row r="1393" spans="1:19" hidden="1">
      <c r="A1393" s="53" t="s">
        <v>3048</v>
      </c>
      <c r="B1393" s="53" t="s">
        <v>3577</v>
      </c>
      <c r="C1393" s="53" t="s">
        <v>3084</v>
      </c>
      <c r="D1393" s="53" t="str">
        <f>Tabla15[[#This Row],[cedula]]&amp;Tabla15[[#This Row],[prog]]&amp;LEFT(Tabla15[[#This Row],[tipo]],3)</f>
        <v>0010002802601TEM</v>
      </c>
      <c r="E1393" s="53" t="s">
        <v>3576</v>
      </c>
      <c r="F1393" s="53" t="s">
        <v>196</v>
      </c>
      <c r="G1393" s="53" t="str">
        <f>_xlfn.XLOOKUP(Tabla15[[#This Row],[cedula]],Tabla8[Numero Documento],Tabla8[Lugar Designado])</f>
        <v>MINISTERIO DE CULTURA</v>
      </c>
      <c r="H1393" s="53" t="s">
        <v>3385</v>
      </c>
      <c r="I1393" s="62"/>
      <c r="J1393" s="53" t="str">
        <f>_xlfn.XLOOKUP(Tabla15[[#This Row],[cargo]],Tabla612[CARGO],Tabla612[CATEGORIA DEL SERVIDOR],"FIJO")</f>
        <v>FIJO</v>
      </c>
      <c r="K1393" s="53" t="str">
        <f>IF(ISTEXT(Tabla15[[#This Row],[CARRERA]]),Tabla15[[#This Row],[CARRERA]],Tabla15[[#This Row],[STATUS]])</f>
        <v>FIJO</v>
      </c>
      <c r="L1393" s="63">
        <v>50000</v>
      </c>
      <c r="M1393" s="63">
        <v>1854</v>
      </c>
      <c r="N1393" s="63">
        <v>1520</v>
      </c>
      <c r="O1393" s="63">
        <v>1435</v>
      </c>
      <c r="P1393" s="29">
        <f>ROUND(Tabla15[[#This Row],[sbruto]]-Tabla15[[#This Row],[sneto]]-Tabla15[[#This Row],[ISR]]-Tabla15[[#This Row],[SFS]]-Tabla15[[#This Row],[AFP]],2)</f>
        <v>25</v>
      </c>
      <c r="Q1393" s="63">
        <v>45166</v>
      </c>
      <c r="R1393" s="53" t="str">
        <f>_xlfn.XLOOKUP(Tabla15[[#This Row],[cedula]],Tabla8[Numero Documento],Tabla8[Gen])</f>
        <v>M</v>
      </c>
      <c r="S1393" s="53" t="str">
        <f>_xlfn.XLOOKUP(Tabla15[[#This Row],[cedula]],Tabla8[Numero Documento],Tabla8[Lugar Designado Codigo])</f>
        <v>01.83</v>
      </c>
    </row>
    <row r="1394" spans="1:19" hidden="1">
      <c r="A1394" s="53" t="s">
        <v>3048</v>
      </c>
      <c r="B1394" s="53" t="s">
        <v>3579</v>
      </c>
      <c r="C1394" s="53" t="s">
        <v>3084</v>
      </c>
      <c r="D1394" s="53" t="str">
        <f>Tabla15[[#This Row],[cedula]]&amp;Tabla15[[#This Row],[prog]]&amp;LEFT(Tabla15[[#This Row],[tipo]],3)</f>
        <v>0010032588501TEM</v>
      </c>
      <c r="E1394" s="53" t="s">
        <v>3578</v>
      </c>
      <c r="F1394" s="53" t="s">
        <v>261</v>
      </c>
      <c r="G1394" s="53" t="str">
        <f>_xlfn.XLOOKUP(Tabla15[[#This Row],[cedula]],Tabla8[Numero Documento],Tabla8[Lugar Designado])</f>
        <v>MINISTERIO DE CULTURA</v>
      </c>
      <c r="H1394" s="53" t="s">
        <v>3385</v>
      </c>
      <c r="I1394" s="62"/>
      <c r="J1394" s="53" t="str">
        <f>_xlfn.XLOOKUP(Tabla15[[#This Row],[cargo]],Tabla612[CARGO],Tabla612[CATEGORIA DEL SERVIDOR],"FIJO")</f>
        <v>FIJO</v>
      </c>
      <c r="K1394" s="53" t="str">
        <f>IF(ISTEXT(Tabla15[[#This Row],[CARRERA]]),Tabla15[[#This Row],[CARRERA]],Tabla15[[#This Row],[STATUS]])</f>
        <v>FIJO</v>
      </c>
      <c r="L1394" s="63">
        <v>50000</v>
      </c>
      <c r="M1394" s="64">
        <v>1854</v>
      </c>
      <c r="N1394" s="63">
        <v>1520</v>
      </c>
      <c r="O1394" s="63">
        <v>1435</v>
      </c>
      <c r="P1394" s="29">
        <f>ROUND(Tabla15[[#This Row],[sbruto]]-Tabla15[[#This Row],[sneto]]-Tabla15[[#This Row],[ISR]]-Tabla15[[#This Row],[SFS]]-Tabla15[[#This Row],[AFP]],2)</f>
        <v>25</v>
      </c>
      <c r="Q1394" s="63">
        <v>45166</v>
      </c>
      <c r="R1394" s="53" t="str">
        <f>_xlfn.XLOOKUP(Tabla15[[#This Row],[cedula]],Tabla8[Numero Documento],Tabla8[Gen])</f>
        <v>M</v>
      </c>
      <c r="S1394" s="53" t="str">
        <f>_xlfn.XLOOKUP(Tabla15[[#This Row],[cedula]],Tabla8[Numero Documento],Tabla8[Lugar Designado Codigo])</f>
        <v>01.83</v>
      </c>
    </row>
    <row r="1395" spans="1:19" hidden="1">
      <c r="A1395" s="53" t="s">
        <v>3048</v>
      </c>
      <c r="B1395" s="53" t="s">
        <v>3589</v>
      </c>
      <c r="C1395" s="53" t="s">
        <v>3084</v>
      </c>
      <c r="D1395" s="53" t="str">
        <f>Tabla15[[#This Row],[cedula]]&amp;Tabla15[[#This Row],[prog]]&amp;LEFT(Tabla15[[#This Row],[tipo]],3)</f>
        <v>4020063837301TEM</v>
      </c>
      <c r="E1395" s="53" t="s">
        <v>3588</v>
      </c>
      <c r="F1395" s="53" t="s">
        <v>1197</v>
      </c>
      <c r="G1395" s="53" t="str">
        <f>_xlfn.XLOOKUP(Tabla15[[#This Row],[cedula]],Tabla8[Numero Documento],Tabla8[Lugar Designado])</f>
        <v>MINISTERIO DE CULTURA</v>
      </c>
      <c r="H1395" s="53" t="s">
        <v>3385</v>
      </c>
      <c r="I1395" s="62"/>
      <c r="J1395" s="53" t="str">
        <f>_xlfn.XLOOKUP(Tabla15[[#This Row],[cargo]],Tabla612[CARGO],Tabla612[CATEGORIA DEL SERVIDOR],"FIJO")</f>
        <v>FIJO</v>
      </c>
      <c r="K1395" s="53" t="str">
        <f>IF(ISTEXT(Tabla15[[#This Row],[CARRERA]]),Tabla15[[#This Row],[CARRERA]],Tabla15[[#This Row],[STATUS]])</f>
        <v>FIJO</v>
      </c>
      <c r="L1395" s="63">
        <v>50000</v>
      </c>
      <c r="M1395" s="64">
        <v>1854</v>
      </c>
      <c r="N1395" s="63">
        <v>1520</v>
      </c>
      <c r="O1395" s="63">
        <v>1435</v>
      </c>
      <c r="P1395" s="29">
        <f>ROUND(Tabla15[[#This Row],[sbruto]]-Tabla15[[#This Row],[sneto]]-Tabla15[[#This Row],[ISR]]-Tabla15[[#This Row],[SFS]]-Tabla15[[#This Row],[AFP]],2)</f>
        <v>25</v>
      </c>
      <c r="Q1395" s="63">
        <v>45166</v>
      </c>
      <c r="R1395" s="53" t="str">
        <f>_xlfn.XLOOKUP(Tabla15[[#This Row],[cedula]],Tabla8[Numero Documento],Tabla8[Gen])</f>
        <v>F</v>
      </c>
      <c r="S1395" s="53" t="str">
        <f>_xlfn.XLOOKUP(Tabla15[[#This Row],[cedula]],Tabla8[Numero Documento],Tabla8[Lugar Designado Codigo])</f>
        <v>01.83</v>
      </c>
    </row>
    <row r="1396" spans="1:19" hidden="1">
      <c r="A1396" s="53" t="s">
        <v>3048</v>
      </c>
      <c r="B1396" s="53" t="s">
        <v>3104</v>
      </c>
      <c r="C1396" s="53" t="s">
        <v>3084</v>
      </c>
      <c r="D1396" s="53" t="str">
        <f>Tabla15[[#This Row],[cedula]]&amp;Tabla15[[#This Row],[prog]]&amp;LEFT(Tabla15[[#This Row],[tipo]],3)</f>
        <v>4022409816601TEM</v>
      </c>
      <c r="E1396" s="53" t="s">
        <v>3103</v>
      </c>
      <c r="F1396" s="53" t="s">
        <v>196</v>
      </c>
      <c r="G1396" s="53" t="str">
        <f>_xlfn.XLOOKUP(Tabla15[[#This Row],[cedula]],Tabla8[Numero Documento],Tabla8[Lugar Designado])</f>
        <v>MINISTERIO DE CULTURA</v>
      </c>
      <c r="H1396" s="53" t="s">
        <v>3385</v>
      </c>
      <c r="I1396" s="62"/>
      <c r="J1396" s="53" t="str">
        <f>_xlfn.XLOOKUP(Tabla15[[#This Row],[cargo]],Tabla612[CARGO],Tabla612[CATEGORIA DEL SERVIDOR],"FIJO")</f>
        <v>FIJO</v>
      </c>
      <c r="K1396" s="53" t="str">
        <f>IF(ISTEXT(Tabla15[[#This Row],[CARRERA]]),Tabla15[[#This Row],[CARRERA]],Tabla15[[#This Row],[STATUS]])</f>
        <v>FIJO</v>
      </c>
      <c r="L1396" s="63">
        <v>50000</v>
      </c>
      <c r="M1396" s="64">
        <v>1854</v>
      </c>
      <c r="N1396" s="63">
        <v>1520</v>
      </c>
      <c r="O1396" s="63">
        <v>1435</v>
      </c>
      <c r="P1396" s="29">
        <f>ROUND(Tabla15[[#This Row],[sbruto]]-Tabla15[[#This Row],[sneto]]-Tabla15[[#This Row],[ISR]]-Tabla15[[#This Row],[SFS]]-Tabla15[[#This Row],[AFP]],2)</f>
        <v>25</v>
      </c>
      <c r="Q1396" s="63">
        <v>45166</v>
      </c>
      <c r="R1396" s="53" t="str">
        <f>_xlfn.XLOOKUP(Tabla15[[#This Row],[cedula]],Tabla8[Numero Documento],Tabla8[Gen])</f>
        <v>F</v>
      </c>
      <c r="S1396" s="53" t="str">
        <f>_xlfn.XLOOKUP(Tabla15[[#This Row],[cedula]],Tabla8[Numero Documento],Tabla8[Lugar Designado Codigo])</f>
        <v>01.83</v>
      </c>
    </row>
    <row r="1397" spans="1:19" hidden="1">
      <c r="A1397" s="53" t="s">
        <v>3048</v>
      </c>
      <c r="B1397" s="53" t="s">
        <v>3619</v>
      </c>
      <c r="C1397" s="53" t="s">
        <v>3084</v>
      </c>
      <c r="D1397" s="53" t="str">
        <f>Tabla15[[#This Row],[cedula]]&amp;Tabla15[[#This Row],[prog]]&amp;LEFT(Tabla15[[#This Row],[tipo]],3)</f>
        <v>0260047681201TEM</v>
      </c>
      <c r="E1397" s="53" t="s">
        <v>3618</v>
      </c>
      <c r="F1397" s="53" t="s">
        <v>196</v>
      </c>
      <c r="G1397" s="53" t="str">
        <f>_xlfn.XLOOKUP(Tabla15[[#This Row],[cedula]],Tabla8[Numero Documento],Tabla8[Lugar Designado])</f>
        <v>MINISTERIO DE CULTURA</v>
      </c>
      <c r="H1397" s="53" t="s">
        <v>3385</v>
      </c>
      <c r="I1397" s="62"/>
      <c r="J1397" s="53" t="str">
        <f>_xlfn.XLOOKUP(Tabla15[[#This Row],[cargo]],Tabla612[CARGO],Tabla612[CATEGORIA DEL SERVIDOR],"FIJO")</f>
        <v>FIJO</v>
      </c>
      <c r="K1397" s="53" t="str">
        <f>IF(ISTEXT(Tabla15[[#This Row],[CARRERA]]),Tabla15[[#This Row],[CARRERA]],Tabla15[[#This Row],[STATUS]])</f>
        <v>FIJO</v>
      </c>
      <c r="L1397" s="63">
        <v>50000</v>
      </c>
      <c r="M1397" s="64">
        <v>1854</v>
      </c>
      <c r="N1397" s="63">
        <v>1520</v>
      </c>
      <c r="O1397" s="63">
        <v>1435</v>
      </c>
      <c r="P1397" s="29">
        <f>ROUND(Tabla15[[#This Row],[sbruto]]-Tabla15[[#This Row],[sneto]]-Tabla15[[#This Row],[ISR]]-Tabla15[[#This Row],[SFS]]-Tabla15[[#This Row],[AFP]],2)</f>
        <v>25</v>
      </c>
      <c r="Q1397" s="63">
        <v>45166</v>
      </c>
      <c r="R1397" s="53" t="str">
        <f>_xlfn.XLOOKUP(Tabla15[[#This Row],[cedula]],Tabla8[Numero Documento],Tabla8[Gen])</f>
        <v>F</v>
      </c>
      <c r="S1397" s="53" t="str">
        <f>_xlfn.XLOOKUP(Tabla15[[#This Row],[cedula]],Tabla8[Numero Documento],Tabla8[Lugar Designado Codigo])</f>
        <v>01.83</v>
      </c>
    </row>
    <row r="1398" spans="1:19" hidden="1">
      <c r="A1398" s="53" t="s">
        <v>3048</v>
      </c>
      <c r="B1398" s="53" t="s">
        <v>3395</v>
      </c>
      <c r="C1398" s="53" t="s">
        <v>3084</v>
      </c>
      <c r="D1398" s="53" t="str">
        <f>Tabla15[[#This Row],[cedula]]&amp;Tabla15[[#This Row],[prog]]&amp;LEFT(Tabla15[[#This Row],[tipo]],3)</f>
        <v>0011503337501TEM</v>
      </c>
      <c r="E1398" s="53" t="s">
        <v>3394</v>
      </c>
      <c r="F1398" s="53" t="s">
        <v>3253</v>
      </c>
      <c r="G1398" s="53" t="str">
        <f>_xlfn.XLOOKUP(Tabla15[[#This Row],[cedula]],Tabla8[Numero Documento],Tabla8[Lugar Designado])</f>
        <v>MINISTERIO DE CULTURA</v>
      </c>
      <c r="H1398" s="53" t="s">
        <v>3385</v>
      </c>
      <c r="I1398" s="62"/>
      <c r="J1398" s="53" t="str">
        <f>_xlfn.XLOOKUP(Tabla15[[#This Row],[cargo]],Tabla612[CARGO],Tabla612[CATEGORIA DEL SERVIDOR],"FIJO")</f>
        <v>FIJO</v>
      </c>
      <c r="K1398" s="53" t="str">
        <f>IF(ISTEXT(Tabla15[[#This Row],[CARRERA]]),Tabla15[[#This Row],[CARRERA]],Tabla15[[#This Row],[STATUS]])</f>
        <v>FIJO</v>
      </c>
      <c r="L1398" s="63">
        <v>50000</v>
      </c>
      <c r="M1398" s="64">
        <v>1854</v>
      </c>
      <c r="N1398" s="63">
        <v>1520</v>
      </c>
      <c r="O1398" s="63">
        <v>1435</v>
      </c>
      <c r="P1398" s="29">
        <f>ROUND(Tabla15[[#This Row],[sbruto]]-Tabla15[[#This Row],[sneto]]-Tabla15[[#This Row],[ISR]]-Tabla15[[#This Row],[SFS]]-Tabla15[[#This Row],[AFP]],2)</f>
        <v>25</v>
      </c>
      <c r="Q1398" s="63">
        <v>45166</v>
      </c>
      <c r="R1398" s="53" t="str">
        <f>_xlfn.XLOOKUP(Tabla15[[#This Row],[cedula]],Tabla8[Numero Documento],Tabla8[Gen])</f>
        <v>F</v>
      </c>
      <c r="S1398" s="53" t="str">
        <f>_xlfn.XLOOKUP(Tabla15[[#This Row],[cedula]],Tabla8[Numero Documento],Tabla8[Lugar Designado Codigo])</f>
        <v>01.83</v>
      </c>
    </row>
    <row r="1399" spans="1:19" hidden="1">
      <c r="A1399" s="53" t="s">
        <v>3048</v>
      </c>
      <c r="B1399" s="53" t="s">
        <v>2807</v>
      </c>
      <c r="C1399" s="53" t="s">
        <v>3084</v>
      </c>
      <c r="D1399" s="53" t="str">
        <f>Tabla15[[#This Row],[cedula]]&amp;Tabla15[[#This Row],[prog]]&amp;LEFT(Tabla15[[#This Row],[tipo]],3)</f>
        <v>0510021785901TEM</v>
      </c>
      <c r="E1399" s="53" t="s">
        <v>2000</v>
      </c>
      <c r="F1399" s="53" t="s">
        <v>1744</v>
      </c>
      <c r="G1399" s="53" t="str">
        <f>_xlfn.XLOOKUP(Tabla15[[#This Row],[cedula]],Tabla8[Numero Documento],Tabla8[Lugar Designado])</f>
        <v>MINISTERIO DE CULTURA</v>
      </c>
      <c r="H1399" s="53" t="s">
        <v>3385</v>
      </c>
      <c r="I1399" s="62"/>
      <c r="J1399" s="53" t="str">
        <f>_xlfn.XLOOKUP(Tabla15[[#This Row],[cargo]],Tabla612[CARGO],Tabla612[CATEGORIA DEL SERVIDOR],"FIJO")</f>
        <v>FIJO</v>
      </c>
      <c r="K1399" s="53" t="str">
        <f>IF(ISTEXT(Tabla15[[#This Row],[CARRERA]]),Tabla15[[#This Row],[CARRERA]],Tabla15[[#This Row],[STATUS]])</f>
        <v>FIJO</v>
      </c>
      <c r="L1399" s="63">
        <v>50000</v>
      </c>
      <c r="M1399" s="64">
        <v>1854</v>
      </c>
      <c r="N1399" s="63">
        <v>1520</v>
      </c>
      <c r="O1399" s="63">
        <v>1435</v>
      </c>
      <c r="P1399" s="29">
        <f>ROUND(Tabla15[[#This Row],[sbruto]]-Tabla15[[#This Row],[sneto]]-Tabla15[[#This Row],[ISR]]-Tabla15[[#This Row],[SFS]]-Tabla15[[#This Row],[AFP]],2)</f>
        <v>25</v>
      </c>
      <c r="Q1399" s="63">
        <v>45166</v>
      </c>
      <c r="R1399" s="53" t="str">
        <f>_xlfn.XLOOKUP(Tabla15[[#This Row],[cedula]],Tabla8[Numero Documento],Tabla8[Gen])</f>
        <v>F</v>
      </c>
      <c r="S1399" s="53" t="str">
        <f>_xlfn.XLOOKUP(Tabla15[[#This Row],[cedula]],Tabla8[Numero Documento],Tabla8[Lugar Designado Codigo])</f>
        <v>01.83</v>
      </c>
    </row>
    <row r="1400" spans="1:19" hidden="1">
      <c r="A1400" s="53" t="s">
        <v>3048</v>
      </c>
      <c r="B1400" s="53" t="s">
        <v>3627</v>
      </c>
      <c r="C1400" s="53" t="s">
        <v>3084</v>
      </c>
      <c r="D1400" s="53" t="str">
        <f>Tabla15[[#This Row],[cedula]]&amp;Tabla15[[#This Row],[prog]]&amp;LEFT(Tabla15[[#This Row],[tipo]],3)</f>
        <v>0260024769201TEM</v>
      </c>
      <c r="E1400" s="53" t="s">
        <v>3626</v>
      </c>
      <c r="F1400" s="53" t="s">
        <v>3210</v>
      </c>
      <c r="G1400" s="53" t="str">
        <f>_xlfn.XLOOKUP(Tabla15[[#This Row],[cedula]],Tabla8[Numero Documento],Tabla8[Lugar Designado])</f>
        <v>MINISTERIO DE CULTURA</v>
      </c>
      <c r="H1400" s="53" t="s">
        <v>3385</v>
      </c>
      <c r="I1400" s="62"/>
      <c r="J1400" s="53" t="str">
        <f>_xlfn.XLOOKUP(Tabla15[[#This Row],[cargo]],Tabla612[CARGO],Tabla612[CATEGORIA DEL SERVIDOR],"FIJO")</f>
        <v>FIJO</v>
      </c>
      <c r="K1400" s="53" t="str">
        <f>IF(ISTEXT(Tabla15[[#This Row],[CARRERA]]),Tabla15[[#This Row],[CARRERA]],Tabla15[[#This Row],[STATUS]])</f>
        <v>FIJO</v>
      </c>
      <c r="L1400" s="63">
        <v>50000</v>
      </c>
      <c r="M1400" s="64">
        <v>1854</v>
      </c>
      <c r="N1400" s="63">
        <v>1520</v>
      </c>
      <c r="O1400" s="63">
        <v>1435</v>
      </c>
      <c r="P1400" s="29">
        <f>ROUND(Tabla15[[#This Row],[sbruto]]-Tabla15[[#This Row],[sneto]]-Tabla15[[#This Row],[ISR]]-Tabla15[[#This Row],[SFS]]-Tabla15[[#This Row],[AFP]],2)</f>
        <v>25</v>
      </c>
      <c r="Q1400" s="63">
        <v>45166</v>
      </c>
      <c r="R1400" s="53" t="str">
        <f>_xlfn.XLOOKUP(Tabla15[[#This Row],[cedula]],Tabla8[Numero Documento],Tabla8[Gen])</f>
        <v>F</v>
      </c>
      <c r="S1400" s="53" t="str">
        <f>_xlfn.XLOOKUP(Tabla15[[#This Row],[cedula]],Tabla8[Numero Documento],Tabla8[Lugar Designado Codigo])</f>
        <v>01.83</v>
      </c>
    </row>
    <row r="1401" spans="1:19" hidden="1">
      <c r="A1401" s="53" t="s">
        <v>3048</v>
      </c>
      <c r="B1401" s="53" t="s">
        <v>3651</v>
      </c>
      <c r="C1401" s="53" t="s">
        <v>3084</v>
      </c>
      <c r="D1401" s="53" t="str">
        <f>Tabla15[[#This Row],[cedula]]&amp;Tabla15[[#This Row],[prog]]&amp;LEFT(Tabla15[[#This Row],[tipo]],3)</f>
        <v>4022079295201TEM</v>
      </c>
      <c r="E1401" s="53" t="s">
        <v>3650</v>
      </c>
      <c r="F1401" s="53" t="s">
        <v>1197</v>
      </c>
      <c r="G1401" s="53" t="str">
        <f>_xlfn.XLOOKUP(Tabla15[[#This Row],[cedula]],Tabla8[Numero Documento],Tabla8[Lugar Designado])</f>
        <v>MINISTERIO DE CULTURA</v>
      </c>
      <c r="H1401" s="53" t="s">
        <v>3385</v>
      </c>
      <c r="I1401" s="62"/>
      <c r="J1401" s="53" t="str">
        <f>_xlfn.XLOOKUP(Tabla15[[#This Row],[cargo]],Tabla612[CARGO],Tabla612[CATEGORIA DEL SERVIDOR],"FIJO")</f>
        <v>FIJO</v>
      </c>
      <c r="K1401" s="53" t="str">
        <f>IF(ISTEXT(Tabla15[[#This Row],[CARRERA]]),Tabla15[[#This Row],[CARRERA]],Tabla15[[#This Row],[STATUS]])</f>
        <v>FIJO</v>
      </c>
      <c r="L1401" s="63">
        <v>50000</v>
      </c>
      <c r="M1401" s="64">
        <v>1854</v>
      </c>
      <c r="N1401" s="63">
        <v>1520</v>
      </c>
      <c r="O1401" s="63">
        <v>1435</v>
      </c>
      <c r="P1401" s="29">
        <f>ROUND(Tabla15[[#This Row],[sbruto]]-Tabla15[[#This Row],[sneto]]-Tabla15[[#This Row],[ISR]]-Tabla15[[#This Row],[SFS]]-Tabla15[[#This Row],[AFP]],2)</f>
        <v>25</v>
      </c>
      <c r="Q1401" s="63">
        <v>45166</v>
      </c>
      <c r="R1401" s="53" t="str">
        <f>_xlfn.XLOOKUP(Tabla15[[#This Row],[cedula]],Tabla8[Numero Documento],Tabla8[Gen])</f>
        <v>M</v>
      </c>
      <c r="S1401" s="53" t="str">
        <f>_xlfn.XLOOKUP(Tabla15[[#This Row],[cedula]],Tabla8[Numero Documento],Tabla8[Lugar Designado Codigo])</f>
        <v>01.83</v>
      </c>
    </row>
    <row r="1402" spans="1:19" hidden="1">
      <c r="A1402" s="53" t="s">
        <v>3048</v>
      </c>
      <c r="B1402" s="53" t="s">
        <v>3653</v>
      </c>
      <c r="C1402" s="53" t="s">
        <v>3084</v>
      </c>
      <c r="D1402" s="53" t="str">
        <f>Tabla15[[#This Row],[cedula]]&amp;Tabla15[[#This Row],[prog]]&amp;LEFT(Tabla15[[#This Row],[tipo]],3)</f>
        <v>0011374584801TEM</v>
      </c>
      <c r="E1402" s="53" t="s">
        <v>3652</v>
      </c>
      <c r="F1402" s="53" t="s">
        <v>100</v>
      </c>
      <c r="G1402" s="53" t="str">
        <f>_xlfn.XLOOKUP(Tabla15[[#This Row],[cedula]],Tabla8[Numero Documento],Tabla8[Lugar Designado])</f>
        <v>MINISTERIO DE CULTURA</v>
      </c>
      <c r="H1402" s="53" t="s">
        <v>3385</v>
      </c>
      <c r="I1402" s="62"/>
      <c r="J1402" s="53" t="str">
        <f>_xlfn.XLOOKUP(Tabla15[[#This Row],[cargo]],Tabla612[CARGO],Tabla612[CATEGORIA DEL SERVIDOR],"FIJO")</f>
        <v>FIJO</v>
      </c>
      <c r="K1402" s="53" t="str">
        <f>IF(ISTEXT(Tabla15[[#This Row],[CARRERA]]),Tabla15[[#This Row],[CARRERA]],Tabla15[[#This Row],[STATUS]])</f>
        <v>FIJO</v>
      </c>
      <c r="L1402" s="63">
        <v>50000</v>
      </c>
      <c r="M1402" s="64">
        <v>1854</v>
      </c>
      <c r="N1402" s="63">
        <v>1520</v>
      </c>
      <c r="O1402" s="63">
        <v>1435</v>
      </c>
      <c r="P1402" s="29">
        <f>ROUND(Tabla15[[#This Row],[sbruto]]-Tabla15[[#This Row],[sneto]]-Tabla15[[#This Row],[ISR]]-Tabla15[[#This Row],[SFS]]-Tabla15[[#This Row],[AFP]],2)</f>
        <v>25</v>
      </c>
      <c r="Q1402" s="63">
        <v>45166</v>
      </c>
      <c r="R1402" s="53" t="str">
        <f>_xlfn.XLOOKUP(Tabla15[[#This Row],[cedula]],Tabla8[Numero Documento],Tabla8[Gen])</f>
        <v>M</v>
      </c>
      <c r="S1402" s="53" t="str">
        <f>_xlfn.XLOOKUP(Tabla15[[#This Row],[cedula]],Tabla8[Numero Documento],Tabla8[Lugar Designado Codigo])</f>
        <v>01.83</v>
      </c>
    </row>
    <row r="1403" spans="1:19" hidden="1">
      <c r="A1403" s="53" t="s">
        <v>3048</v>
      </c>
      <c r="B1403" s="53" t="s">
        <v>2815</v>
      </c>
      <c r="C1403" s="53" t="s">
        <v>3084</v>
      </c>
      <c r="D1403" s="53" t="str">
        <f>Tabla15[[#This Row],[cedula]]&amp;Tabla15[[#This Row],[prog]]&amp;LEFT(Tabla15[[#This Row],[tipo]],3)</f>
        <v>0310378783801TEM</v>
      </c>
      <c r="E1403" s="53" t="s">
        <v>1906</v>
      </c>
      <c r="F1403" s="53" t="s">
        <v>100</v>
      </c>
      <c r="G1403" s="53" t="str">
        <f>_xlfn.XLOOKUP(Tabla15[[#This Row],[cedula]],Tabla8[Numero Documento],Tabla8[Lugar Designado])</f>
        <v>MINISTERIO DE CULTURA</v>
      </c>
      <c r="H1403" s="53" t="s">
        <v>3385</v>
      </c>
      <c r="I1403" s="62"/>
      <c r="J1403" s="53" t="str">
        <f>_xlfn.XLOOKUP(Tabla15[[#This Row],[cargo]],Tabla612[CARGO],Tabla612[CATEGORIA DEL SERVIDOR],"FIJO")</f>
        <v>FIJO</v>
      </c>
      <c r="K1403" s="53" t="str">
        <f>IF(ISTEXT(Tabla15[[#This Row],[CARRERA]]),Tabla15[[#This Row],[CARRERA]],Tabla15[[#This Row],[STATUS]])</f>
        <v>FIJO</v>
      </c>
      <c r="L1403" s="63">
        <v>50000</v>
      </c>
      <c r="M1403" s="64">
        <v>1854</v>
      </c>
      <c r="N1403" s="63">
        <v>1520</v>
      </c>
      <c r="O1403" s="63">
        <v>1435</v>
      </c>
      <c r="P1403" s="29">
        <f>ROUND(Tabla15[[#This Row],[sbruto]]-Tabla15[[#This Row],[sneto]]-Tabla15[[#This Row],[ISR]]-Tabla15[[#This Row],[SFS]]-Tabla15[[#This Row],[AFP]],2)</f>
        <v>25</v>
      </c>
      <c r="Q1403" s="63">
        <v>45166</v>
      </c>
      <c r="R1403" s="53" t="str">
        <f>_xlfn.XLOOKUP(Tabla15[[#This Row],[cedula]],Tabla8[Numero Documento],Tabla8[Gen])</f>
        <v>M</v>
      </c>
      <c r="S1403" s="53" t="str">
        <f>_xlfn.XLOOKUP(Tabla15[[#This Row],[cedula]],Tabla8[Numero Documento],Tabla8[Lugar Designado Codigo])</f>
        <v>01.83</v>
      </c>
    </row>
    <row r="1404" spans="1:19" hidden="1">
      <c r="A1404" s="53" t="s">
        <v>3048</v>
      </c>
      <c r="B1404" s="53" t="s">
        <v>3659</v>
      </c>
      <c r="C1404" s="53" t="s">
        <v>3084</v>
      </c>
      <c r="D1404" s="53" t="str">
        <f>Tabla15[[#This Row],[cedula]]&amp;Tabla15[[#This Row],[prog]]&amp;LEFT(Tabla15[[#This Row],[tipo]],3)</f>
        <v>0110039572001TEM</v>
      </c>
      <c r="E1404" s="53" t="s">
        <v>3658</v>
      </c>
      <c r="F1404" s="53" t="s">
        <v>1089</v>
      </c>
      <c r="G1404" s="53" t="str">
        <f>_xlfn.XLOOKUP(Tabla15[[#This Row],[cedula]],Tabla8[Numero Documento],Tabla8[Lugar Designado])</f>
        <v>MINISTERIO DE CULTURA</v>
      </c>
      <c r="H1404" s="53" t="s">
        <v>3385</v>
      </c>
      <c r="I1404" s="62"/>
      <c r="J1404" s="53" t="str">
        <f>_xlfn.XLOOKUP(Tabla15[[#This Row],[cargo]],Tabla612[CARGO],Tabla612[CATEGORIA DEL SERVIDOR],"FIJO")</f>
        <v>FIJO</v>
      </c>
      <c r="K1404" s="53" t="str">
        <f>IF(ISTEXT(Tabla15[[#This Row],[CARRERA]]),Tabla15[[#This Row],[CARRERA]],Tabla15[[#This Row],[STATUS]])</f>
        <v>FIJO</v>
      </c>
      <c r="L1404" s="63">
        <v>50000</v>
      </c>
      <c r="M1404" s="64">
        <v>1854</v>
      </c>
      <c r="N1404" s="63">
        <v>1520</v>
      </c>
      <c r="O1404" s="63">
        <v>1435</v>
      </c>
      <c r="P1404" s="29">
        <f>ROUND(Tabla15[[#This Row],[sbruto]]-Tabla15[[#This Row],[sneto]]-Tabla15[[#This Row],[ISR]]-Tabla15[[#This Row],[SFS]]-Tabla15[[#This Row],[AFP]],2)</f>
        <v>25</v>
      </c>
      <c r="Q1404" s="63">
        <v>45166</v>
      </c>
      <c r="R1404" s="53" t="str">
        <f>_xlfn.XLOOKUP(Tabla15[[#This Row],[cedula]],Tabla8[Numero Documento],Tabla8[Gen])</f>
        <v>F</v>
      </c>
      <c r="S1404" s="53" t="str">
        <f>_xlfn.XLOOKUP(Tabla15[[#This Row],[cedula]],Tabla8[Numero Documento],Tabla8[Lugar Designado Codigo])</f>
        <v>01.83</v>
      </c>
    </row>
    <row r="1405" spans="1:19" hidden="1">
      <c r="A1405" s="53" t="s">
        <v>3048</v>
      </c>
      <c r="B1405" s="53" t="s">
        <v>3663</v>
      </c>
      <c r="C1405" s="53" t="s">
        <v>3084</v>
      </c>
      <c r="D1405" s="53" t="str">
        <f>Tabla15[[#This Row],[cedula]]&amp;Tabla15[[#This Row],[prog]]&amp;LEFT(Tabla15[[#This Row],[tipo]],3)</f>
        <v>0730000419401TEM</v>
      </c>
      <c r="E1405" s="53" t="s">
        <v>3662</v>
      </c>
      <c r="F1405" s="53" t="s">
        <v>261</v>
      </c>
      <c r="G1405" s="53" t="str">
        <f>_xlfn.XLOOKUP(Tabla15[[#This Row],[cedula]],Tabla8[Numero Documento],Tabla8[Lugar Designado])</f>
        <v>MINISTERIO DE CULTURA</v>
      </c>
      <c r="H1405" s="53" t="s">
        <v>3385</v>
      </c>
      <c r="I1405" s="62"/>
      <c r="J1405" s="53" t="str">
        <f>_xlfn.XLOOKUP(Tabla15[[#This Row],[cargo]],Tabla612[CARGO],Tabla612[CATEGORIA DEL SERVIDOR],"FIJO")</f>
        <v>FIJO</v>
      </c>
      <c r="K1405" s="53" t="str">
        <f>IF(ISTEXT(Tabla15[[#This Row],[CARRERA]]),Tabla15[[#This Row],[CARRERA]],Tabla15[[#This Row],[STATUS]])</f>
        <v>FIJO</v>
      </c>
      <c r="L1405" s="63">
        <v>50000</v>
      </c>
      <c r="M1405" s="64">
        <v>1854</v>
      </c>
      <c r="N1405" s="63">
        <v>1520</v>
      </c>
      <c r="O1405" s="63">
        <v>1435</v>
      </c>
      <c r="P1405" s="29">
        <f>ROUND(Tabla15[[#This Row],[sbruto]]-Tabla15[[#This Row],[sneto]]-Tabla15[[#This Row],[ISR]]-Tabla15[[#This Row],[SFS]]-Tabla15[[#This Row],[AFP]],2)</f>
        <v>25</v>
      </c>
      <c r="Q1405" s="63">
        <v>45166</v>
      </c>
      <c r="R1405" s="53" t="str">
        <f>_xlfn.XLOOKUP(Tabla15[[#This Row],[cedula]],Tabla8[Numero Documento],Tabla8[Gen])</f>
        <v>M</v>
      </c>
      <c r="S1405" s="53" t="str">
        <f>_xlfn.XLOOKUP(Tabla15[[#This Row],[cedula]],Tabla8[Numero Documento],Tabla8[Lugar Designado Codigo])</f>
        <v>01.83</v>
      </c>
    </row>
    <row r="1406" spans="1:19" hidden="1">
      <c r="A1406" s="53" t="s">
        <v>3048</v>
      </c>
      <c r="B1406" s="53" t="s">
        <v>3699</v>
      </c>
      <c r="C1406" s="53" t="s">
        <v>3084</v>
      </c>
      <c r="D1406" s="53" t="str">
        <f>Tabla15[[#This Row],[cedula]]&amp;Tabla15[[#This Row],[prog]]&amp;LEFT(Tabla15[[#This Row],[tipo]],3)</f>
        <v>0540014160101TEM</v>
      </c>
      <c r="E1406" s="53" t="s">
        <v>3698</v>
      </c>
      <c r="F1406" s="53" t="s">
        <v>196</v>
      </c>
      <c r="G1406" s="53" t="str">
        <f>_xlfn.XLOOKUP(Tabla15[[#This Row],[cedula]],Tabla8[Numero Documento],Tabla8[Lugar Designado])</f>
        <v>MINISTERIO DE CULTURA</v>
      </c>
      <c r="H1406" s="53" t="s">
        <v>3385</v>
      </c>
      <c r="I1406" s="62"/>
      <c r="J1406" s="53" t="str">
        <f>_xlfn.XLOOKUP(Tabla15[[#This Row],[cargo]],Tabla612[CARGO],Tabla612[CATEGORIA DEL SERVIDOR],"FIJO")</f>
        <v>FIJO</v>
      </c>
      <c r="K1406" s="53" t="str">
        <f>IF(ISTEXT(Tabla15[[#This Row],[CARRERA]]),Tabla15[[#This Row],[CARRERA]],Tabla15[[#This Row],[STATUS]])</f>
        <v>FIJO</v>
      </c>
      <c r="L1406" s="63">
        <v>50000</v>
      </c>
      <c r="M1406" s="63">
        <v>1854</v>
      </c>
      <c r="N1406" s="63">
        <v>1520</v>
      </c>
      <c r="O1406" s="63">
        <v>1435</v>
      </c>
      <c r="P1406" s="29">
        <f>ROUND(Tabla15[[#This Row],[sbruto]]-Tabla15[[#This Row],[sneto]]-Tabla15[[#This Row],[ISR]]-Tabla15[[#This Row],[SFS]]-Tabla15[[#This Row],[AFP]],2)</f>
        <v>25</v>
      </c>
      <c r="Q1406" s="63">
        <v>45166</v>
      </c>
      <c r="R1406" s="53" t="str">
        <f>_xlfn.XLOOKUP(Tabla15[[#This Row],[cedula]],Tabla8[Numero Documento],Tabla8[Gen])</f>
        <v>M</v>
      </c>
      <c r="S1406" s="53" t="str">
        <f>_xlfn.XLOOKUP(Tabla15[[#This Row],[cedula]],Tabla8[Numero Documento],Tabla8[Lugar Designado Codigo])</f>
        <v>01.83</v>
      </c>
    </row>
    <row r="1407" spans="1:19" hidden="1">
      <c r="A1407" s="53" t="s">
        <v>3048</v>
      </c>
      <c r="B1407" s="53" t="s">
        <v>2834</v>
      </c>
      <c r="C1407" s="53" t="s">
        <v>3084</v>
      </c>
      <c r="D1407" s="53" t="str">
        <f>Tabla15[[#This Row],[cedula]]&amp;Tabla15[[#This Row],[prog]]&amp;LEFT(Tabla15[[#This Row],[tipo]],3)</f>
        <v>0690000453901TEM</v>
      </c>
      <c r="E1407" s="53" t="s">
        <v>2003</v>
      </c>
      <c r="F1407" s="53" t="s">
        <v>196</v>
      </c>
      <c r="G1407" s="53" t="str">
        <f>_xlfn.XLOOKUP(Tabla15[[#This Row],[cedula]],Tabla8[Numero Documento],Tabla8[Lugar Designado])</f>
        <v>MINISTERIO DE CULTURA</v>
      </c>
      <c r="H1407" s="53" t="s">
        <v>3385</v>
      </c>
      <c r="I1407" s="62"/>
      <c r="J1407" s="53" t="str">
        <f>_xlfn.XLOOKUP(Tabla15[[#This Row],[cargo]],Tabla612[CARGO],Tabla612[CATEGORIA DEL SERVIDOR],"FIJO")</f>
        <v>FIJO</v>
      </c>
      <c r="K1407" s="53" t="str">
        <f>IF(ISTEXT(Tabla15[[#This Row],[CARRERA]]),Tabla15[[#This Row],[CARRERA]],Tabla15[[#This Row],[STATUS]])</f>
        <v>FIJO</v>
      </c>
      <c r="L1407" s="63">
        <v>50000</v>
      </c>
      <c r="M1407" s="63">
        <v>1854</v>
      </c>
      <c r="N1407" s="63">
        <v>1520</v>
      </c>
      <c r="O1407" s="63">
        <v>1435</v>
      </c>
      <c r="P1407" s="29">
        <f>ROUND(Tabla15[[#This Row],[sbruto]]-Tabla15[[#This Row],[sneto]]-Tabla15[[#This Row],[ISR]]-Tabla15[[#This Row],[SFS]]-Tabla15[[#This Row],[AFP]],2)</f>
        <v>25</v>
      </c>
      <c r="Q1407" s="63">
        <v>45166</v>
      </c>
      <c r="R1407" s="53" t="str">
        <f>_xlfn.XLOOKUP(Tabla15[[#This Row],[cedula]],Tabla8[Numero Documento],Tabla8[Gen])</f>
        <v>F</v>
      </c>
      <c r="S1407" s="53" t="str">
        <f>_xlfn.XLOOKUP(Tabla15[[#This Row],[cedula]],Tabla8[Numero Documento],Tabla8[Lugar Designado Codigo])</f>
        <v>01.83</v>
      </c>
    </row>
    <row r="1408" spans="1:19" hidden="1">
      <c r="A1408" s="53" t="s">
        <v>3048</v>
      </c>
      <c r="B1408" s="53" t="s">
        <v>3703</v>
      </c>
      <c r="C1408" s="53" t="s">
        <v>3084</v>
      </c>
      <c r="D1408" s="53" t="str">
        <f>Tabla15[[#This Row],[cedula]]&amp;Tabla15[[#This Row],[prog]]&amp;LEFT(Tabla15[[#This Row],[tipo]],3)</f>
        <v>0310317206401TEM</v>
      </c>
      <c r="E1408" s="53" t="s">
        <v>3702</v>
      </c>
      <c r="F1408" s="53" t="s">
        <v>3491</v>
      </c>
      <c r="G1408" s="53" t="str">
        <f>_xlfn.XLOOKUP(Tabla15[[#This Row],[cedula]],Tabla8[Numero Documento],Tabla8[Lugar Designado])</f>
        <v>MINISTERIO DE CULTURA</v>
      </c>
      <c r="H1408" s="53" t="s">
        <v>3385</v>
      </c>
      <c r="I1408" s="62"/>
      <c r="J1408" s="53" t="str">
        <f>_xlfn.XLOOKUP(Tabla15[[#This Row],[cargo]],Tabla612[CARGO],Tabla612[CATEGORIA DEL SERVIDOR],"FIJO")</f>
        <v>FIJO</v>
      </c>
      <c r="K1408" s="53" t="str">
        <f>IF(ISTEXT(Tabla15[[#This Row],[CARRERA]]),Tabla15[[#This Row],[CARRERA]],Tabla15[[#This Row],[STATUS]])</f>
        <v>FIJO</v>
      </c>
      <c r="L1408" s="63">
        <v>50000</v>
      </c>
      <c r="M1408" s="64">
        <v>1854</v>
      </c>
      <c r="N1408" s="63">
        <v>1520</v>
      </c>
      <c r="O1408" s="63">
        <v>1435</v>
      </c>
      <c r="P1408" s="29">
        <f>ROUND(Tabla15[[#This Row],[sbruto]]-Tabla15[[#This Row],[sneto]]-Tabla15[[#This Row],[ISR]]-Tabla15[[#This Row],[SFS]]-Tabla15[[#This Row],[AFP]],2)</f>
        <v>25</v>
      </c>
      <c r="Q1408" s="63">
        <v>45166</v>
      </c>
      <c r="R1408" s="53" t="str">
        <f>_xlfn.XLOOKUP(Tabla15[[#This Row],[cedula]],Tabla8[Numero Documento],Tabla8[Gen])</f>
        <v>F</v>
      </c>
      <c r="S1408" s="53" t="str">
        <f>_xlfn.XLOOKUP(Tabla15[[#This Row],[cedula]],Tabla8[Numero Documento],Tabla8[Lugar Designado Codigo])</f>
        <v>01.83</v>
      </c>
    </row>
    <row r="1409" spans="1:19" hidden="1">
      <c r="A1409" s="53" t="s">
        <v>3048</v>
      </c>
      <c r="B1409" s="53" t="s">
        <v>3705</v>
      </c>
      <c r="C1409" s="53" t="s">
        <v>3084</v>
      </c>
      <c r="D1409" s="53" t="str">
        <f>Tabla15[[#This Row],[cedula]]&amp;Tabla15[[#This Row],[prog]]&amp;LEFT(Tabla15[[#This Row],[tipo]],3)</f>
        <v>2290002120901TEM</v>
      </c>
      <c r="E1409" s="53" t="s">
        <v>3704</v>
      </c>
      <c r="F1409" s="53" t="s">
        <v>3262</v>
      </c>
      <c r="G1409" s="53" t="str">
        <f>_xlfn.XLOOKUP(Tabla15[[#This Row],[cedula]],Tabla8[Numero Documento],Tabla8[Lugar Designado])</f>
        <v>MINISTERIO DE CULTURA</v>
      </c>
      <c r="H1409" s="53" t="s">
        <v>3385</v>
      </c>
      <c r="I1409" s="62"/>
      <c r="J1409" s="53" t="str">
        <f>_xlfn.XLOOKUP(Tabla15[[#This Row],[cargo]],Tabla612[CARGO],Tabla612[CATEGORIA DEL SERVIDOR],"FIJO")</f>
        <v>FIJO</v>
      </c>
      <c r="K1409" s="53" t="str">
        <f>IF(ISTEXT(Tabla15[[#This Row],[CARRERA]]),Tabla15[[#This Row],[CARRERA]],Tabla15[[#This Row],[STATUS]])</f>
        <v>FIJO</v>
      </c>
      <c r="L1409" s="63">
        <v>50000</v>
      </c>
      <c r="M1409" s="64">
        <v>1854</v>
      </c>
      <c r="N1409" s="63">
        <v>1520</v>
      </c>
      <c r="O1409" s="63">
        <v>1435</v>
      </c>
      <c r="P1409" s="29">
        <f>ROUND(Tabla15[[#This Row],[sbruto]]-Tabla15[[#This Row],[sneto]]-Tabla15[[#This Row],[ISR]]-Tabla15[[#This Row],[SFS]]-Tabla15[[#This Row],[AFP]],2)</f>
        <v>25</v>
      </c>
      <c r="Q1409" s="63">
        <v>45166</v>
      </c>
      <c r="R1409" s="53" t="str">
        <f>_xlfn.XLOOKUP(Tabla15[[#This Row],[cedula]],Tabla8[Numero Documento],Tabla8[Gen])</f>
        <v>F</v>
      </c>
      <c r="S1409" s="53" t="str">
        <f>_xlfn.XLOOKUP(Tabla15[[#This Row],[cedula]],Tabla8[Numero Documento],Tabla8[Lugar Designado Codigo])</f>
        <v>01.83</v>
      </c>
    </row>
    <row r="1410" spans="1:19" hidden="1">
      <c r="A1410" s="53" t="s">
        <v>3048</v>
      </c>
      <c r="B1410" s="53" t="s">
        <v>3717</v>
      </c>
      <c r="C1410" s="53" t="s">
        <v>3084</v>
      </c>
      <c r="D1410" s="53" t="str">
        <f>Tabla15[[#This Row],[cedula]]&amp;Tabla15[[#This Row],[prog]]&amp;LEFT(Tabla15[[#This Row],[tipo]],3)</f>
        <v>0011256900901TEM</v>
      </c>
      <c r="E1410" s="53" t="s">
        <v>3716</v>
      </c>
      <c r="F1410" s="53" t="s">
        <v>3210</v>
      </c>
      <c r="G1410" s="53" t="str">
        <f>_xlfn.XLOOKUP(Tabla15[[#This Row],[cedula]],Tabla8[Numero Documento],Tabla8[Lugar Designado])</f>
        <v>MINISTERIO DE CULTURA</v>
      </c>
      <c r="H1410" s="53" t="s">
        <v>3385</v>
      </c>
      <c r="I1410" s="62"/>
      <c r="J1410" s="53" t="str">
        <f>_xlfn.XLOOKUP(Tabla15[[#This Row],[cargo]],Tabla612[CARGO],Tabla612[CATEGORIA DEL SERVIDOR],"FIJO")</f>
        <v>FIJO</v>
      </c>
      <c r="K1410" s="53" t="str">
        <f>IF(ISTEXT(Tabla15[[#This Row],[CARRERA]]),Tabla15[[#This Row],[CARRERA]],Tabla15[[#This Row],[STATUS]])</f>
        <v>FIJO</v>
      </c>
      <c r="L1410" s="63">
        <v>50000</v>
      </c>
      <c r="M1410" s="64">
        <v>1854</v>
      </c>
      <c r="N1410" s="63">
        <v>1520</v>
      </c>
      <c r="O1410" s="63">
        <v>1435</v>
      </c>
      <c r="P1410" s="29">
        <f>ROUND(Tabla15[[#This Row],[sbruto]]-Tabla15[[#This Row],[sneto]]-Tabla15[[#This Row],[ISR]]-Tabla15[[#This Row],[SFS]]-Tabla15[[#This Row],[AFP]],2)</f>
        <v>25</v>
      </c>
      <c r="Q1410" s="63">
        <v>45166</v>
      </c>
      <c r="R1410" s="53" t="str">
        <f>_xlfn.XLOOKUP(Tabla15[[#This Row],[cedula]],Tabla8[Numero Documento],Tabla8[Gen])</f>
        <v>F</v>
      </c>
      <c r="S1410" s="53" t="str">
        <f>_xlfn.XLOOKUP(Tabla15[[#This Row],[cedula]],Tabla8[Numero Documento],Tabla8[Lugar Designado Codigo])</f>
        <v>01.83</v>
      </c>
    </row>
    <row r="1411" spans="1:19" hidden="1">
      <c r="A1411" s="53" t="s">
        <v>3048</v>
      </c>
      <c r="B1411" s="53" t="s">
        <v>2841</v>
      </c>
      <c r="C1411" s="53" t="s">
        <v>3084</v>
      </c>
      <c r="D1411" s="53" t="str">
        <f>Tabla15[[#This Row],[cedula]]&amp;Tabla15[[#This Row],[prog]]&amp;LEFT(Tabla15[[#This Row],[tipo]],3)</f>
        <v>0011074663301TEM</v>
      </c>
      <c r="E1411" s="53" t="s">
        <v>1747</v>
      </c>
      <c r="F1411" s="53" t="s">
        <v>290</v>
      </c>
      <c r="G1411" s="53" t="str">
        <f>_xlfn.XLOOKUP(Tabla15[[#This Row],[cedula]],Tabla8[Numero Documento],Tabla8[Lugar Designado])</f>
        <v>MINISTERIO DE CULTURA</v>
      </c>
      <c r="H1411" s="53" t="s">
        <v>3385</v>
      </c>
      <c r="I1411" s="62"/>
      <c r="J1411" s="53" t="str">
        <f>_xlfn.XLOOKUP(Tabla15[[#This Row],[cargo]],Tabla612[CARGO],Tabla612[CATEGORIA DEL SERVIDOR],"FIJO")</f>
        <v>FIJO</v>
      </c>
      <c r="K1411" s="53" t="str">
        <f>IF(ISTEXT(Tabla15[[#This Row],[CARRERA]]),Tabla15[[#This Row],[CARRERA]],Tabla15[[#This Row],[STATUS]])</f>
        <v>FIJO</v>
      </c>
      <c r="L1411" s="63">
        <v>50000</v>
      </c>
      <c r="M1411" s="64">
        <v>1854</v>
      </c>
      <c r="N1411" s="63">
        <v>1520</v>
      </c>
      <c r="O1411" s="63">
        <v>1435</v>
      </c>
      <c r="P1411" s="29">
        <f>ROUND(Tabla15[[#This Row],[sbruto]]-Tabla15[[#This Row],[sneto]]-Tabla15[[#This Row],[ISR]]-Tabla15[[#This Row],[SFS]]-Tabla15[[#This Row],[AFP]],2)</f>
        <v>25</v>
      </c>
      <c r="Q1411" s="63">
        <v>45166</v>
      </c>
      <c r="R1411" s="53" t="str">
        <f>_xlfn.XLOOKUP(Tabla15[[#This Row],[cedula]],Tabla8[Numero Documento],Tabla8[Gen])</f>
        <v>F</v>
      </c>
      <c r="S1411" s="53" t="str">
        <f>_xlfn.XLOOKUP(Tabla15[[#This Row],[cedula]],Tabla8[Numero Documento],Tabla8[Lugar Designado Codigo])</f>
        <v>01.83</v>
      </c>
    </row>
    <row r="1412" spans="1:19" hidden="1">
      <c r="A1412" s="53" t="s">
        <v>3048</v>
      </c>
      <c r="B1412" s="53" t="s">
        <v>3719</v>
      </c>
      <c r="C1412" s="53" t="s">
        <v>3084</v>
      </c>
      <c r="D1412" s="53" t="str">
        <f>Tabla15[[#This Row],[cedula]]&amp;Tabla15[[#This Row],[prog]]&amp;LEFT(Tabla15[[#This Row],[tipo]],3)</f>
        <v>4020049783801TEM</v>
      </c>
      <c r="E1412" s="53" t="s">
        <v>3718</v>
      </c>
      <c r="F1412" s="53" t="s">
        <v>1744</v>
      </c>
      <c r="G1412" s="53" t="str">
        <f>_xlfn.XLOOKUP(Tabla15[[#This Row],[cedula]],Tabla8[Numero Documento],Tabla8[Lugar Designado])</f>
        <v>MINISTERIO DE CULTURA</v>
      </c>
      <c r="H1412" s="53" t="s">
        <v>3385</v>
      </c>
      <c r="I1412" s="62"/>
      <c r="J1412" s="53" t="str">
        <f>_xlfn.XLOOKUP(Tabla15[[#This Row],[cargo]],Tabla612[CARGO],Tabla612[CATEGORIA DEL SERVIDOR],"FIJO")</f>
        <v>FIJO</v>
      </c>
      <c r="K1412" s="53" t="str">
        <f>IF(ISTEXT(Tabla15[[#This Row],[CARRERA]]),Tabla15[[#This Row],[CARRERA]],Tabla15[[#This Row],[STATUS]])</f>
        <v>FIJO</v>
      </c>
      <c r="L1412" s="63">
        <v>50000</v>
      </c>
      <c r="M1412" s="64">
        <v>1854</v>
      </c>
      <c r="N1412" s="63">
        <v>1520</v>
      </c>
      <c r="O1412" s="63">
        <v>1435</v>
      </c>
      <c r="P1412" s="29">
        <f>ROUND(Tabla15[[#This Row],[sbruto]]-Tabla15[[#This Row],[sneto]]-Tabla15[[#This Row],[ISR]]-Tabla15[[#This Row],[SFS]]-Tabla15[[#This Row],[AFP]],2)</f>
        <v>25</v>
      </c>
      <c r="Q1412" s="63">
        <v>45166</v>
      </c>
      <c r="R1412" s="53" t="str">
        <f>_xlfn.XLOOKUP(Tabla15[[#This Row],[cedula]],Tabla8[Numero Documento],Tabla8[Gen])</f>
        <v>F</v>
      </c>
      <c r="S1412" s="53" t="str">
        <f>_xlfn.XLOOKUP(Tabla15[[#This Row],[cedula]],Tabla8[Numero Documento],Tabla8[Lugar Designado Codigo])</f>
        <v>01.83</v>
      </c>
    </row>
    <row r="1413" spans="1:19" hidden="1">
      <c r="A1413" s="53" t="s">
        <v>3048</v>
      </c>
      <c r="B1413" s="53" t="s">
        <v>3742</v>
      </c>
      <c r="C1413" s="53" t="s">
        <v>3084</v>
      </c>
      <c r="D1413" s="53" t="str">
        <f>Tabla15[[#This Row],[cedula]]&amp;Tabla15[[#This Row],[prog]]&amp;LEFT(Tabla15[[#This Row],[tipo]],3)</f>
        <v>0310494953601TEM</v>
      </c>
      <c r="E1413" s="53" t="s">
        <v>3741</v>
      </c>
      <c r="F1413" s="53" t="s">
        <v>239</v>
      </c>
      <c r="G1413" s="53" t="str">
        <f>_xlfn.XLOOKUP(Tabla15[[#This Row],[cedula]],Tabla8[Numero Documento],Tabla8[Lugar Designado])</f>
        <v>MINISTERIO DE CULTURA</v>
      </c>
      <c r="H1413" s="53" t="s">
        <v>3385</v>
      </c>
      <c r="I1413" s="62"/>
      <c r="J1413" s="53" t="str">
        <f>_xlfn.XLOOKUP(Tabla15[[#This Row],[cargo]],Tabla612[CARGO],Tabla612[CATEGORIA DEL SERVIDOR],"FIJO")</f>
        <v>FIJO</v>
      </c>
      <c r="K1413" s="53" t="str">
        <f>IF(ISTEXT(Tabla15[[#This Row],[CARRERA]]),Tabla15[[#This Row],[CARRERA]],Tabla15[[#This Row],[STATUS]])</f>
        <v>FIJO</v>
      </c>
      <c r="L1413" s="63">
        <v>50000</v>
      </c>
      <c r="M1413" s="64">
        <v>1854</v>
      </c>
      <c r="N1413" s="63">
        <v>1520</v>
      </c>
      <c r="O1413" s="63">
        <v>1435</v>
      </c>
      <c r="P1413" s="29">
        <f>ROUND(Tabla15[[#This Row],[sbruto]]-Tabla15[[#This Row],[sneto]]-Tabla15[[#This Row],[ISR]]-Tabla15[[#This Row],[SFS]]-Tabla15[[#This Row],[AFP]],2)</f>
        <v>25</v>
      </c>
      <c r="Q1413" s="63">
        <v>45166</v>
      </c>
      <c r="R1413" s="53" t="str">
        <f>_xlfn.XLOOKUP(Tabla15[[#This Row],[cedula]],Tabla8[Numero Documento],Tabla8[Gen])</f>
        <v>M</v>
      </c>
      <c r="S1413" s="53" t="str">
        <f>_xlfn.XLOOKUP(Tabla15[[#This Row],[cedula]],Tabla8[Numero Documento],Tabla8[Lugar Designado Codigo])</f>
        <v>01.83</v>
      </c>
    </row>
    <row r="1414" spans="1:19" hidden="1">
      <c r="A1414" s="53" t="s">
        <v>3048</v>
      </c>
      <c r="B1414" s="53" t="s">
        <v>2857</v>
      </c>
      <c r="C1414" s="53" t="s">
        <v>3084</v>
      </c>
      <c r="D1414" s="53" t="str">
        <f>Tabla15[[#This Row],[cedula]]&amp;Tabla15[[#This Row],[prog]]&amp;LEFT(Tabla15[[#This Row],[tipo]],3)</f>
        <v>4022426711801TEM</v>
      </c>
      <c r="E1414" s="53" t="s">
        <v>1885</v>
      </c>
      <c r="F1414" s="53" t="s">
        <v>1617</v>
      </c>
      <c r="G1414" s="53" t="str">
        <f>_xlfn.XLOOKUP(Tabla15[[#This Row],[cedula]],Tabla8[Numero Documento],Tabla8[Lugar Designado])</f>
        <v>MINISTERIO DE CULTURA</v>
      </c>
      <c r="H1414" s="53" t="s">
        <v>3385</v>
      </c>
      <c r="I1414" s="62"/>
      <c r="J1414" s="53" t="str">
        <f>_xlfn.XLOOKUP(Tabla15[[#This Row],[cargo]],Tabla612[CARGO],Tabla612[CATEGORIA DEL SERVIDOR],"FIJO")</f>
        <v>FIJO</v>
      </c>
      <c r="K1414" s="53" t="str">
        <f>IF(ISTEXT(Tabla15[[#This Row],[CARRERA]]),Tabla15[[#This Row],[CARRERA]],Tabla15[[#This Row],[STATUS]])</f>
        <v>FIJO</v>
      </c>
      <c r="L1414" s="63">
        <v>50000</v>
      </c>
      <c r="M1414" s="64">
        <v>1854</v>
      </c>
      <c r="N1414" s="63">
        <v>1520</v>
      </c>
      <c r="O1414" s="63">
        <v>1435</v>
      </c>
      <c r="P1414" s="29">
        <f>ROUND(Tabla15[[#This Row],[sbruto]]-Tabla15[[#This Row],[sneto]]-Tabla15[[#This Row],[ISR]]-Tabla15[[#This Row],[SFS]]-Tabla15[[#This Row],[AFP]],2)</f>
        <v>25</v>
      </c>
      <c r="Q1414" s="63">
        <v>45166</v>
      </c>
      <c r="R1414" s="53" t="str">
        <f>_xlfn.XLOOKUP(Tabla15[[#This Row],[cedula]],Tabla8[Numero Documento],Tabla8[Gen])</f>
        <v>F</v>
      </c>
      <c r="S1414" s="53" t="str">
        <f>_xlfn.XLOOKUP(Tabla15[[#This Row],[cedula]],Tabla8[Numero Documento],Tabla8[Lugar Designado Codigo])</f>
        <v>01.83</v>
      </c>
    </row>
    <row r="1415" spans="1:19" hidden="1">
      <c r="A1415" s="53" t="s">
        <v>3048</v>
      </c>
      <c r="B1415" s="53" t="s">
        <v>3754</v>
      </c>
      <c r="C1415" s="53" t="s">
        <v>3084</v>
      </c>
      <c r="D1415" s="53" t="str">
        <f>Tabla15[[#This Row],[cedula]]&amp;Tabla15[[#This Row],[prog]]&amp;LEFT(Tabla15[[#This Row],[tipo]],3)</f>
        <v>0020083881101TEM</v>
      </c>
      <c r="E1415" s="53" t="s">
        <v>3753</v>
      </c>
      <c r="F1415" s="53" t="s">
        <v>196</v>
      </c>
      <c r="G1415" s="53" t="str">
        <f>_xlfn.XLOOKUP(Tabla15[[#This Row],[cedula]],Tabla8[Numero Documento],Tabla8[Lugar Designado])</f>
        <v>MINISTERIO DE CULTURA</v>
      </c>
      <c r="H1415" s="53" t="s">
        <v>3385</v>
      </c>
      <c r="I1415" s="62"/>
      <c r="J1415" s="53" t="str">
        <f>_xlfn.XLOOKUP(Tabla15[[#This Row],[cargo]],Tabla612[CARGO],Tabla612[CATEGORIA DEL SERVIDOR],"FIJO")</f>
        <v>FIJO</v>
      </c>
      <c r="K1415" s="53" t="str">
        <f>IF(ISTEXT(Tabla15[[#This Row],[CARRERA]]),Tabla15[[#This Row],[CARRERA]],Tabla15[[#This Row],[STATUS]])</f>
        <v>FIJO</v>
      </c>
      <c r="L1415" s="63">
        <v>50000</v>
      </c>
      <c r="M1415" s="64">
        <v>1854</v>
      </c>
      <c r="N1415" s="64">
        <v>1520</v>
      </c>
      <c r="O1415" s="64">
        <v>1435</v>
      </c>
      <c r="P1415" s="29">
        <f>ROUND(Tabla15[[#This Row],[sbruto]]-Tabla15[[#This Row],[sneto]]-Tabla15[[#This Row],[ISR]]-Tabla15[[#This Row],[SFS]]-Tabla15[[#This Row],[AFP]],2)</f>
        <v>25</v>
      </c>
      <c r="Q1415" s="63">
        <v>45166</v>
      </c>
      <c r="R1415" s="53" t="str">
        <f>_xlfn.XLOOKUP(Tabla15[[#This Row],[cedula]],Tabla8[Numero Documento],Tabla8[Gen])</f>
        <v>M</v>
      </c>
      <c r="S1415" s="53" t="str">
        <f>_xlfn.XLOOKUP(Tabla15[[#This Row],[cedula]],Tabla8[Numero Documento],Tabla8[Lugar Designado Codigo])</f>
        <v>01.83</v>
      </c>
    </row>
    <row r="1416" spans="1:19" hidden="1">
      <c r="A1416" s="53" t="s">
        <v>3048</v>
      </c>
      <c r="B1416" s="53" t="s">
        <v>3762</v>
      </c>
      <c r="C1416" s="53" t="s">
        <v>3084</v>
      </c>
      <c r="D1416" s="53" t="str">
        <f>Tabla15[[#This Row],[cedula]]&amp;Tabla15[[#This Row],[prog]]&amp;LEFT(Tabla15[[#This Row],[tipo]],3)</f>
        <v>2250029395001TEM</v>
      </c>
      <c r="E1416" s="53" t="s">
        <v>3761</v>
      </c>
      <c r="F1416" s="53" t="s">
        <v>239</v>
      </c>
      <c r="G1416" s="53" t="str">
        <f>_xlfn.XLOOKUP(Tabla15[[#This Row],[cedula]],Tabla8[Numero Documento],Tabla8[Lugar Designado])</f>
        <v>MINISTERIO DE CULTURA</v>
      </c>
      <c r="H1416" s="53" t="s">
        <v>3385</v>
      </c>
      <c r="I1416" s="62"/>
      <c r="J1416" s="53" t="str">
        <f>_xlfn.XLOOKUP(Tabla15[[#This Row],[cargo]],Tabla612[CARGO],Tabla612[CATEGORIA DEL SERVIDOR],"FIJO")</f>
        <v>FIJO</v>
      </c>
      <c r="K1416" s="53" t="str">
        <f>IF(ISTEXT(Tabla15[[#This Row],[CARRERA]]),Tabla15[[#This Row],[CARRERA]],Tabla15[[#This Row],[STATUS]])</f>
        <v>FIJO</v>
      </c>
      <c r="L1416" s="63">
        <v>50000</v>
      </c>
      <c r="M1416" s="64">
        <v>1854</v>
      </c>
      <c r="N1416" s="64">
        <v>1520</v>
      </c>
      <c r="O1416" s="64">
        <v>1435</v>
      </c>
      <c r="P1416" s="29">
        <f>ROUND(Tabla15[[#This Row],[sbruto]]-Tabla15[[#This Row],[sneto]]-Tabla15[[#This Row],[ISR]]-Tabla15[[#This Row],[SFS]]-Tabla15[[#This Row],[AFP]],2)</f>
        <v>25</v>
      </c>
      <c r="Q1416" s="63">
        <v>45166</v>
      </c>
      <c r="R1416" s="53" t="str">
        <f>_xlfn.XLOOKUP(Tabla15[[#This Row],[cedula]],Tabla8[Numero Documento],Tabla8[Gen])</f>
        <v>F</v>
      </c>
      <c r="S1416" s="53" t="str">
        <f>_xlfn.XLOOKUP(Tabla15[[#This Row],[cedula]],Tabla8[Numero Documento],Tabla8[Lugar Designado Codigo])</f>
        <v>01.83</v>
      </c>
    </row>
    <row r="1417" spans="1:19" hidden="1">
      <c r="A1417" s="53" t="s">
        <v>3048</v>
      </c>
      <c r="B1417" s="53" t="s">
        <v>3764</v>
      </c>
      <c r="C1417" s="53" t="s">
        <v>3084</v>
      </c>
      <c r="D1417" s="53" t="str">
        <f>Tabla15[[#This Row],[cedula]]&amp;Tabla15[[#This Row],[prog]]&amp;LEFT(Tabla15[[#This Row],[tipo]],3)</f>
        <v>4022209777201TEM</v>
      </c>
      <c r="E1417" s="53" t="s">
        <v>3763</v>
      </c>
      <c r="F1417" s="53" t="s">
        <v>1860</v>
      </c>
      <c r="G1417" s="53" t="str">
        <f>_xlfn.XLOOKUP(Tabla15[[#This Row],[cedula]],Tabla8[Numero Documento],Tabla8[Lugar Designado])</f>
        <v>MINISTERIO DE CULTURA</v>
      </c>
      <c r="H1417" s="53" t="s">
        <v>3385</v>
      </c>
      <c r="I1417" s="62"/>
      <c r="J1417" s="53" t="str">
        <f>_xlfn.XLOOKUP(Tabla15[[#This Row],[cargo]],Tabla612[CARGO],Tabla612[CATEGORIA DEL SERVIDOR],"FIJO")</f>
        <v>FIJO</v>
      </c>
      <c r="K1417" s="53" t="str">
        <f>IF(ISTEXT(Tabla15[[#This Row],[CARRERA]]),Tabla15[[#This Row],[CARRERA]],Tabla15[[#This Row],[STATUS]])</f>
        <v>FIJO</v>
      </c>
      <c r="L1417" s="63">
        <v>50000</v>
      </c>
      <c r="M1417" s="64">
        <v>1854</v>
      </c>
      <c r="N1417" s="64">
        <v>1520</v>
      </c>
      <c r="O1417" s="64">
        <v>1435</v>
      </c>
      <c r="P1417" s="29">
        <f>ROUND(Tabla15[[#This Row],[sbruto]]-Tabla15[[#This Row],[sneto]]-Tabla15[[#This Row],[ISR]]-Tabla15[[#This Row],[SFS]]-Tabla15[[#This Row],[AFP]],2)</f>
        <v>25</v>
      </c>
      <c r="Q1417" s="63">
        <v>45166</v>
      </c>
      <c r="R1417" s="53" t="str">
        <f>_xlfn.XLOOKUP(Tabla15[[#This Row],[cedula]],Tabla8[Numero Documento],Tabla8[Gen])</f>
        <v>M</v>
      </c>
      <c r="S1417" s="53" t="str">
        <f>_xlfn.XLOOKUP(Tabla15[[#This Row],[cedula]],Tabla8[Numero Documento],Tabla8[Lugar Designado Codigo])</f>
        <v>01.83</v>
      </c>
    </row>
    <row r="1418" spans="1:19" hidden="1">
      <c r="A1418" s="53" t="s">
        <v>3048</v>
      </c>
      <c r="B1418" s="53" t="s">
        <v>3766</v>
      </c>
      <c r="C1418" s="53" t="s">
        <v>3084</v>
      </c>
      <c r="D1418" s="53" t="str">
        <f>Tabla15[[#This Row],[cedula]]&amp;Tabla15[[#This Row],[prog]]&amp;LEFT(Tabla15[[#This Row],[tipo]],3)</f>
        <v>0010738409101TEM</v>
      </c>
      <c r="E1418" s="53" t="s">
        <v>3765</v>
      </c>
      <c r="F1418" s="53" t="s">
        <v>196</v>
      </c>
      <c r="G1418" s="53" t="str">
        <f>_xlfn.XLOOKUP(Tabla15[[#This Row],[cedula]],Tabla8[Numero Documento],Tabla8[Lugar Designado])</f>
        <v>MINISTERIO DE CULTURA</v>
      </c>
      <c r="H1418" s="53" t="s">
        <v>3385</v>
      </c>
      <c r="I1418" s="62"/>
      <c r="J1418" s="53" t="str">
        <f>_xlfn.XLOOKUP(Tabla15[[#This Row],[cargo]],Tabla612[CARGO],Tabla612[CATEGORIA DEL SERVIDOR],"FIJO")</f>
        <v>FIJO</v>
      </c>
      <c r="K1418" s="53" t="str">
        <f>IF(ISTEXT(Tabla15[[#This Row],[CARRERA]]),Tabla15[[#This Row],[CARRERA]],Tabla15[[#This Row],[STATUS]])</f>
        <v>FIJO</v>
      </c>
      <c r="L1418" s="63">
        <v>50000</v>
      </c>
      <c r="M1418" s="64">
        <v>1854</v>
      </c>
      <c r="N1418" s="64">
        <v>1520</v>
      </c>
      <c r="O1418" s="64">
        <v>1435</v>
      </c>
      <c r="P1418" s="29">
        <f>ROUND(Tabla15[[#This Row],[sbruto]]-Tabla15[[#This Row],[sneto]]-Tabla15[[#This Row],[ISR]]-Tabla15[[#This Row],[SFS]]-Tabla15[[#This Row],[AFP]],2)</f>
        <v>25</v>
      </c>
      <c r="Q1418" s="63">
        <v>45166</v>
      </c>
      <c r="R1418" s="53" t="str">
        <f>_xlfn.XLOOKUP(Tabla15[[#This Row],[cedula]],Tabla8[Numero Documento],Tabla8[Gen])</f>
        <v>M</v>
      </c>
      <c r="S1418" s="53" t="str">
        <f>_xlfn.XLOOKUP(Tabla15[[#This Row],[cedula]],Tabla8[Numero Documento],Tabla8[Lugar Designado Codigo])</f>
        <v>01.83</v>
      </c>
    </row>
    <row r="1419" spans="1:19" hidden="1">
      <c r="A1419" s="53" t="s">
        <v>3048</v>
      </c>
      <c r="B1419" s="53" t="s">
        <v>3770</v>
      </c>
      <c r="C1419" s="53" t="s">
        <v>3084</v>
      </c>
      <c r="D1419" s="53" t="str">
        <f>Tabla15[[#This Row],[cedula]]&amp;Tabla15[[#This Row],[prog]]&amp;LEFT(Tabla15[[#This Row],[tipo]],3)</f>
        <v>0310467205401TEM</v>
      </c>
      <c r="E1419" s="53" t="s">
        <v>3769</v>
      </c>
      <c r="F1419" s="53" t="s">
        <v>1738</v>
      </c>
      <c r="G1419" s="53" t="str">
        <f>_xlfn.XLOOKUP(Tabla15[[#This Row],[cedula]],Tabla8[Numero Documento],Tabla8[Lugar Designado])</f>
        <v>MINISTERIO DE CULTURA</v>
      </c>
      <c r="H1419" s="53" t="s">
        <v>3385</v>
      </c>
      <c r="I1419" s="62"/>
      <c r="J1419" s="53" t="str">
        <f>_xlfn.XLOOKUP(Tabla15[[#This Row],[cargo]],Tabla612[CARGO],Tabla612[CATEGORIA DEL SERVIDOR],"FIJO")</f>
        <v>FIJO</v>
      </c>
      <c r="K1419" s="53" t="str">
        <f>IF(ISTEXT(Tabla15[[#This Row],[CARRERA]]),Tabla15[[#This Row],[CARRERA]],Tabla15[[#This Row],[STATUS]])</f>
        <v>FIJO</v>
      </c>
      <c r="L1419" s="63">
        <v>50000</v>
      </c>
      <c r="M1419" s="64">
        <v>1854</v>
      </c>
      <c r="N1419" s="64">
        <v>1520</v>
      </c>
      <c r="O1419" s="64">
        <v>1435</v>
      </c>
      <c r="P1419" s="29">
        <f>ROUND(Tabla15[[#This Row],[sbruto]]-Tabla15[[#This Row],[sneto]]-Tabla15[[#This Row],[ISR]]-Tabla15[[#This Row],[SFS]]-Tabla15[[#This Row],[AFP]],2)</f>
        <v>25</v>
      </c>
      <c r="Q1419" s="63">
        <v>45166</v>
      </c>
      <c r="R1419" s="53" t="str">
        <f>_xlfn.XLOOKUP(Tabla15[[#This Row],[cedula]],Tabla8[Numero Documento],Tabla8[Gen])</f>
        <v>F</v>
      </c>
      <c r="S1419" s="53" t="str">
        <f>_xlfn.XLOOKUP(Tabla15[[#This Row],[cedula]],Tabla8[Numero Documento],Tabla8[Lugar Designado Codigo])</f>
        <v>01.83</v>
      </c>
    </row>
    <row r="1420" spans="1:19" hidden="1">
      <c r="A1420" s="53" t="s">
        <v>3048</v>
      </c>
      <c r="B1420" s="53" t="s">
        <v>3405</v>
      </c>
      <c r="C1420" s="53" t="s">
        <v>3084</v>
      </c>
      <c r="D1420" s="53" t="str">
        <f>Tabla15[[#This Row],[cedula]]&amp;Tabla15[[#This Row],[prog]]&amp;LEFT(Tabla15[[#This Row],[tipo]],3)</f>
        <v>2230119483701TEM</v>
      </c>
      <c r="E1420" s="53" t="s">
        <v>3404</v>
      </c>
      <c r="F1420" s="53" t="s">
        <v>3253</v>
      </c>
      <c r="G1420" s="53" t="str">
        <f>_xlfn.XLOOKUP(Tabla15[[#This Row],[cedula]],Tabla8[Numero Documento],Tabla8[Lugar Designado])</f>
        <v>MINISTERIO DE CULTURA</v>
      </c>
      <c r="H1420" s="53" t="s">
        <v>3385</v>
      </c>
      <c r="I1420" s="62"/>
      <c r="J1420" s="53" t="str">
        <f>_xlfn.XLOOKUP(Tabla15[[#This Row],[cargo]],Tabla612[CARGO],Tabla612[CATEGORIA DEL SERVIDOR],"FIJO")</f>
        <v>FIJO</v>
      </c>
      <c r="K1420" s="53" t="str">
        <f>IF(ISTEXT(Tabla15[[#This Row],[CARRERA]]),Tabla15[[#This Row],[CARRERA]],Tabla15[[#This Row],[STATUS]])</f>
        <v>FIJO</v>
      </c>
      <c r="L1420" s="63">
        <v>50000</v>
      </c>
      <c r="M1420" s="64">
        <v>1854</v>
      </c>
      <c r="N1420" s="64">
        <v>1520</v>
      </c>
      <c r="O1420" s="64">
        <v>1435</v>
      </c>
      <c r="P1420" s="29">
        <f>ROUND(Tabla15[[#This Row],[sbruto]]-Tabla15[[#This Row],[sneto]]-Tabla15[[#This Row],[ISR]]-Tabla15[[#This Row],[SFS]]-Tabla15[[#This Row],[AFP]],2)</f>
        <v>25</v>
      </c>
      <c r="Q1420" s="63">
        <v>45166</v>
      </c>
      <c r="R1420" s="53" t="str">
        <f>_xlfn.XLOOKUP(Tabla15[[#This Row],[cedula]],Tabla8[Numero Documento],Tabla8[Gen])</f>
        <v>F</v>
      </c>
      <c r="S1420" s="53" t="str">
        <f>_xlfn.XLOOKUP(Tabla15[[#This Row],[cedula]],Tabla8[Numero Documento],Tabla8[Lugar Designado Codigo])</f>
        <v>01.83</v>
      </c>
    </row>
    <row r="1421" spans="1:19" hidden="1">
      <c r="A1421" s="53" t="s">
        <v>3048</v>
      </c>
      <c r="B1421" s="53" t="s">
        <v>3784</v>
      </c>
      <c r="C1421" s="53" t="s">
        <v>3084</v>
      </c>
      <c r="D1421" s="53" t="str">
        <f>Tabla15[[#This Row],[cedula]]&amp;Tabla15[[#This Row],[prog]]&amp;LEFT(Tabla15[[#This Row],[tipo]],3)</f>
        <v>4023684757601TEM</v>
      </c>
      <c r="E1421" s="53" t="s">
        <v>3783</v>
      </c>
      <c r="F1421" s="53" t="s">
        <v>1197</v>
      </c>
      <c r="G1421" s="53" t="str">
        <f>_xlfn.XLOOKUP(Tabla15[[#This Row],[cedula]],Tabla8[Numero Documento],Tabla8[Lugar Designado])</f>
        <v>MINISTERIO DE CULTURA</v>
      </c>
      <c r="H1421" s="53" t="s">
        <v>3385</v>
      </c>
      <c r="I1421" s="62"/>
      <c r="J1421" s="53" t="str">
        <f>_xlfn.XLOOKUP(Tabla15[[#This Row],[cargo]],Tabla612[CARGO],Tabla612[CATEGORIA DEL SERVIDOR],"FIJO")</f>
        <v>FIJO</v>
      </c>
      <c r="K1421" s="53" t="str">
        <f>IF(ISTEXT(Tabla15[[#This Row],[CARRERA]]),Tabla15[[#This Row],[CARRERA]],Tabla15[[#This Row],[STATUS]])</f>
        <v>FIJO</v>
      </c>
      <c r="L1421" s="63">
        <v>50000</v>
      </c>
      <c r="M1421" s="64">
        <v>1854</v>
      </c>
      <c r="N1421" s="64">
        <v>1520</v>
      </c>
      <c r="O1421" s="64">
        <v>1435</v>
      </c>
      <c r="P1421" s="29">
        <f>ROUND(Tabla15[[#This Row],[sbruto]]-Tabla15[[#This Row],[sneto]]-Tabla15[[#This Row],[ISR]]-Tabla15[[#This Row],[SFS]]-Tabla15[[#This Row],[AFP]],2)</f>
        <v>25</v>
      </c>
      <c r="Q1421" s="63">
        <v>45166</v>
      </c>
      <c r="R1421" s="53" t="str">
        <f>_xlfn.XLOOKUP(Tabla15[[#This Row],[cedula]],Tabla8[Numero Documento],Tabla8[Gen])</f>
        <v>F</v>
      </c>
      <c r="S1421" s="53" t="str">
        <f>_xlfn.XLOOKUP(Tabla15[[#This Row],[cedula]],Tabla8[Numero Documento],Tabla8[Lugar Designado Codigo])</f>
        <v>01.83</v>
      </c>
    </row>
    <row r="1422" spans="1:19" hidden="1">
      <c r="A1422" s="53" t="s">
        <v>3048</v>
      </c>
      <c r="B1422" s="53" t="s">
        <v>3791</v>
      </c>
      <c r="C1422" s="53" t="s">
        <v>3084</v>
      </c>
      <c r="D1422" s="53" t="str">
        <f>Tabla15[[#This Row],[cedula]]&amp;Tabla15[[#This Row],[prog]]&amp;LEFT(Tabla15[[#This Row],[tipo]],3)</f>
        <v>0310097377901TEM</v>
      </c>
      <c r="E1422" s="53" t="s">
        <v>3790</v>
      </c>
      <c r="F1422" s="53" t="s">
        <v>196</v>
      </c>
      <c r="G1422" s="53" t="str">
        <f>_xlfn.XLOOKUP(Tabla15[[#This Row],[cedula]],Tabla8[Numero Documento],Tabla8[Lugar Designado])</f>
        <v>MINISTERIO DE CULTURA</v>
      </c>
      <c r="H1422" s="53" t="s">
        <v>3385</v>
      </c>
      <c r="I1422" s="62"/>
      <c r="J1422" s="53" t="str">
        <f>_xlfn.XLOOKUP(Tabla15[[#This Row],[cargo]],Tabla612[CARGO],Tabla612[CATEGORIA DEL SERVIDOR],"FIJO")</f>
        <v>FIJO</v>
      </c>
      <c r="K1422" s="53" t="str">
        <f>IF(ISTEXT(Tabla15[[#This Row],[CARRERA]]),Tabla15[[#This Row],[CARRERA]],Tabla15[[#This Row],[STATUS]])</f>
        <v>FIJO</v>
      </c>
      <c r="L1422" s="63">
        <v>50000</v>
      </c>
      <c r="M1422" s="64">
        <v>1854</v>
      </c>
      <c r="N1422" s="64">
        <v>1520</v>
      </c>
      <c r="O1422" s="64">
        <v>1435</v>
      </c>
      <c r="P1422" s="29">
        <f>ROUND(Tabla15[[#This Row],[sbruto]]-Tabla15[[#This Row],[sneto]]-Tabla15[[#This Row],[ISR]]-Tabla15[[#This Row],[SFS]]-Tabla15[[#This Row],[AFP]],2)</f>
        <v>25</v>
      </c>
      <c r="Q1422" s="63">
        <v>45166</v>
      </c>
      <c r="R1422" s="53" t="str">
        <f>_xlfn.XLOOKUP(Tabla15[[#This Row],[cedula]],Tabla8[Numero Documento],Tabla8[Gen])</f>
        <v>M</v>
      </c>
      <c r="S1422" s="53" t="str">
        <f>_xlfn.XLOOKUP(Tabla15[[#This Row],[cedula]],Tabla8[Numero Documento],Tabla8[Lugar Designado Codigo])</f>
        <v>01.83</v>
      </c>
    </row>
    <row r="1423" spans="1:19" hidden="1">
      <c r="A1423" s="53" t="s">
        <v>3048</v>
      </c>
      <c r="B1423" s="53" t="s">
        <v>3803</v>
      </c>
      <c r="C1423" s="53" t="s">
        <v>3084</v>
      </c>
      <c r="D1423" s="53" t="str">
        <f>Tabla15[[#This Row],[cedula]]&amp;Tabla15[[#This Row],[prog]]&amp;LEFT(Tabla15[[#This Row],[tipo]],3)</f>
        <v>0650001261901TEM</v>
      </c>
      <c r="E1423" s="53" t="s">
        <v>3802</v>
      </c>
      <c r="F1423" s="53" t="s">
        <v>196</v>
      </c>
      <c r="G1423" s="53" t="str">
        <f>_xlfn.XLOOKUP(Tabla15[[#This Row],[cedula]],Tabla8[Numero Documento],Tabla8[Lugar Designado])</f>
        <v>MINISTERIO DE CULTURA</v>
      </c>
      <c r="H1423" s="53" t="s">
        <v>3385</v>
      </c>
      <c r="I1423" s="62"/>
      <c r="J1423" s="53" t="str">
        <f>_xlfn.XLOOKUP(Tabla15[[#This Row],[cargo]],Tabla612[CARGO],Tabla612[CATEGORIA DEL SERVIDOR],"FIJO")</f>
        <v>FIJO</v>
      </c>
      <c r="K1423" s="53" t="str">
        <f>IF(ISTEXT(Tabla15[[#This Row],[CARRERA]]),Tabla15[[#This Row],[CARRERA]],Tabla15[[#This Row],[STATUS]])</f>
        <v>FIJO</v>
      </c>
      <c r="L1423" s="63">
        <v>50000</v>
      </c>
      <c r="M1423" s="64">
        <v>1854</v>
      </c>
      <c r="N1423" s="64">
        <v>1520</v>
      </c>
      <c r="O1423" s="64">
        <v>1435</v>
      </c>
      <c r="P1423" s="29">
        <f>ROUND(Tabla15[[#This Row],[sbruto]]-Tabla15[[#This Row],[sneto]]-Tabla15[[#This Row],[ISR]]-Tabla15[[#This Row],[SFS]]-Tabla15[[#This Row],[AFP]],2)</f>
        <v>25</v>
      </c>
      <c r="Q1423" s="63">
        <v>45166</v>
      </c>
      <c r="R1423" s="53" t="str">
        <f>_xlfn.XLOOKUP(Tabla15[[#This Row],[cedula]],Tabla8[Numero Documento],Tabla8[Gen])</f>
        <v>M</v>
      </c>
      <c r="S1423" s="53" t="str">
        <f>_xlfn.XLOOKUP(Tabla15[[#This Row],[cedula]],Tabla8[Numero Documento],Tabla8[Lugar Designado Codigo])</f>
        <v>01.83</v>
      </c>
    </row>
    <row r="1424" spans="1:19" hidden="1">
      <c r="A1424" s="53" t="s">
        <v>3048</v>
      </c>
      <c r="B1424" s="53" t="s">
        <v>3815</v>
      </c>
      <c r="C1424" s="53" t="s">
        <v>3084</v>
      </c>
      <c r="D1424" s="53" t="str">
        <f>Tabla15[[#This Row],[cedula]]&amp;Tabla15[[#This Row],[prog]]&amp;LEFT(Tabla15[[#This Row],[tipo]],3)</f>
        <v>0310174957401TEM</v>
      </c>
      <c r="E1424" s="53" t="s">
        <v>3814</v>
      </c>
      <c r="F1424" s="53" t="s">
        <v>100</v>
      </c>
      <c r="G1424" s="53" t="str">
        <f>_xlfn.XLOOKUP(Tabla15[[#This Row],[cedula]],Tabla8[Numero Documento],Tabla8[Lugar Designado])</f>
        <v>MINISTERIO DE CULTURA</v>
      </c>
      <c r="H1424" s="53" t="s">
        <v>3385</v>
      </c>
      <c r="I1424" s="62"/>
      <c r="J1424" s="53" t="str">
        <f>_xlfn.XLOOKUP(Tabla15[[#This Row],[cargo]],Tabla612[CARGO],Tabla612[CATEGORIA DEL SERVIDOR],"FIJO")</f>
        <v>FIJO</v>
      </c>
      <c r="K1424" s="53" t="str">
        <f>IF(ISTEXT(Tabla15[[#This Row],[CARRERA]]),Tabla15[[#This Row],[CARRERA]],Tabla15[[#This Row],[STATUS]])</f>
        <v>FIJO</v>
      </c>
      <c r="L1424" s="63">
        <v>50000</v>
      </c>
      <c r="M1424" s="64">
        <v>1854</v>
      </c>
      <c r="N1424" s="64">
        <v>1520</v>
      </c>
      <c r="O1424" s="64">
        <v>1435</v>
      </c>
      <c r="P1424" s="29">
        <f>ROUND(Tabla15[[#This Row],[sbruto]]-Tabla15[[#This Row],[sneto]]-Tabla15[[#This Row],[ISR]]-Tabla15[[#This Row],[SFS]]-Tabla15[[#This Row],[AFP]],2)</f>
        <v>25</v>
      </c>
      <c r="Q1424" s="63">
        <v>45166</v>
      </c>
      <c r="R1424" s="53" t="str">
        <f>_xlfn.XLOOKUP(Tabla15[[#This Row],[cedula]],Tabla8[Numero Documento],Tabla8[Gen])</f>
        <v>F</v>
      </c>
      <c r="S1424" s="53" t="str">
        <f>_xlfn.XLOOKUP(Tabla15[[#This Row],[cedula]],Tabla8[Numero Documento],Tabla8[Lugar Designado Codigo])</f>
        <v>01.83</v>
      </c>
    </row>
    <row r="1425" spans="1:19" hidden="1">
      <c r="A1425" s="53" t="s">
        <v>3048</v>
      </c>
      <c r="B1425" s="53" t="s">
        <v>2894</v>
      </c>
      <c r="C1425" s="53" t="s">
        <v>3084</v>
      </c>
      <c r="D1425" s="53" t="str">
        <f>Tabla15[[#This Row],[cedula]]&amp;Tabla15[[#This Row],[prog]]&amp;LEFT(Tabla15[[#This Row],[tipo]],3)</f>
        <v>0011133022101TEM</v>
      </c>
      <c r="E1425" s="53" t="s">
        <v>1645</v>
      </c>
      <c r="F1425" s="53" t="s">
        <v>961</v>
      </c>
      <c r="G1425" s="53" t="str">
        <f>_xlfn.XLOOKUP(Tabla15[[#This Row],[cedula]],Tabla8[Numero Documento],Tabla8[Lugar Designado])</f>
        <v>MINISTERIO DE CULTURA</v>
      </c>
      <c r="H1425" s="53" t="s">
        <v>3385</v>
      </c>
      <c r="I1425" s="62"/>
      <c r="J1425" s="53" t="str">
        <f>_xlfn.XLOOKUP(Tabla15[[#This Row],[cargo]],Tabla612[CARGO],Tabla612[CATEGORIA DEL SERVIDOR],"FIJO")</f>
        <v>FIJO</v>
      </c>
      <c r="K1425" s="53" t="str">
        <f>IF(ISTEXT(Tabla15[[#This Row],[CARRERA]]),Tabla15[[#This Row],[CARRERA]],Tabla15[[#This Row],[STATUS]])</f>
        <v>FIJO</v>
      </c>
      <c r="L1425" s="63">
        <v>50000</v>
      </c>
      <c r="M1425" s="64">
        <v>1854</v>
      </c>
      <c r="N1425" s="64">
        <v>1520</v>
      </c>
      <c r="O1425" s="64">
        <v>1435</v>
      </c>
      <c r="P1425" s="29">
        <f>ROUND(Tabla15[[#This Row],[sbruto]]-Tabla15[[#This Row],[sneto]]-Tabla15[[#This Row],[ISR]]-Tabla15[[#This Row],[SFS]]-Tabla15[[#This Row],[AFP]],2)</f>
        <v>25</v>
      </c>
      <c r="Q1425" s="63">
        <v>45166</v>
      </c>
      <c r="R1425" s="53" t="str">
        <f>_xlfn.XLOOKUP(Tabla15[[#This Row],[cedula]],Tabla8[Numero Documento],Tabla8[Gen])</f>
        <v>F</v>
      </c>
      <c r="S1425" s="53" t="str">
        <f>_xlfn.XLOOKUP(Tabla15[[#This Row],[cedula]],Tabla8[Numero Documento],Tabla8[Lugar Designado Codigo])</f>
        <v>01.83</v>
      </c>
    </row>
    <row r="1426" spans="1:19" hidden="1">
      <c r="A1426" s="53" t="s">
        <v>3048</v>
      </c>
      <c r="B1426" s="53" t="s">
        <v>2768</v>
      </c>
      <c r="C1426" s="53" t="s">
        <v>3084</v>
      </c>
      <c r="D1426" s="53" t="str">
        <f>Tabla15[[#This Row],[cedula]]&amp;Tabla15[[#This Row],[prog]]&amp;LEFT(Tabla15[[#This Row],[tipo]],3)</f>
        <v>0600021062201TEM</v>
      </c>
      <c r="E1426" s="53" t="s">
        <v>1582</v>
      </c>
      <c r="F1426" s="53" t="s">
        <v>516</v>
      </c>
      <c r="G1426" s="53" t="str">
        <f>_xlfn.XLOOKUP(Tabla15[[#This Row],[cedula]],Tabla8[Numero Documento],Tabla8[Lugar Designado])</f>
        <v>MINISTERIO DE CULTURA</v>
      </c>
      <c r="H1426" s="53" t="s">
        <v>3385</v>
      </c>
      <c r="I1426" s="62"/>
      <c r="J1426" s="53" t="str">
        <f>_xlfn.XLOOKUP(Tabla15[[#This Row],[cargo]],Tabla612[CARGO],Tabla612[CATEGORIA DEL SERVIDOR],"FIJO")</f>
        <v>FIJO</v>
      </c>
      <c r="K1426" s="53" t="str">
        <f>IF(ISTEXT(Tabla15[[#This Row],[CARRERA]]),Tabla15[[#This Row],[CARRERA]],Tabla15[[#This Row],[STATUS]])</f>
        <v>FIJO</v>
      </c>
      <c r="L1426" s="63">
        <v>45000</v>
      </c>
      <c r="M1426" s="64">
        <v>1148.33</v>
      </c>
      <c r="N1426" s="64">
        <v>1368</v>
      </c>
      <c r="O1426" s="64">
        <v>1291.5</v>
      </c>
      <c r="P1426" s="29">
        <f>ROUND(Tabla15[[#This Row],[sbruto]]-Tabla15[[#This Row],[sneto]]-Tabla15[[#This Row],[ISR]]-Tabla15[[#This Row],[SFS]]-Tabla15[[#This Row],[AFP]],2)</f>
        <v>25</v>
      </c>
      <c r="Q1426" s="63">
        <v>41167.17</v>
      </c>
      <c r="R1426" s="53" t="str">
        <f>_xlfn.XLOOKUP(Tabla15[[#This Row],[cedula]],Tabla8[Numero Documento],Tabla8[Gen])</f>
        <v>M</v>
      </c>
      <c r="S1426" s="53" t="str">
        <f>_xlfn.XLOOKUP(Tabla15[[#This Row],[cedula]],Tabla8[Numero Documento],Tabla8[Lugar Designado Codigo])</f>
        <v>01.83</v>
      </c>
    </row>
    <row r="1427" spans="1:19" hidden="1">
      <c r="A1427" s="53" t="s">
        <v>3048</v>
      </c>
      <c r="B1427" s="53" t="s">
        <v>2773</v>
      </c>
      <c r="C1427" s="53" t="s">
        <v>3084</v>
      </c>
      <c r="D1427" s="53" t="str">
        <f>Tabla15[[#This Row],[cedula]]&amp;Tabla15[[#This Row],[prog]]&amp;LEFT(Tabla15[[#This Row],[tipo]],3)</f>
        <v>4022204704101TEM</v>
      </c>
      <c r="E1427" s="53" t="s">
        <v>1973</v>
      </c>
      <c r="F1427" s="53" t="s">
        <v>1944</v>
      </c>
      <c r="G1427" s="53" t="str">
        <f>_xlfn.XLOOKUP(Tabla15[[#This Row],[cedula]],Tabla8[Numero Documento],Tabla8[Lugar Designado])</f>
        <v>MINISTERIO DE CULTURA</v>
      </c>
      <c r="H1427" s="53" t="s">
        <v>3385</v>
      </c>
      <c r="I1427" s="62"/>
      <c r="J1427" s="53" t="str">
        <f>_xlfn.XLOOKUP(Tabla15[[#This Row],[cargo]],Tabla612[CARGO],Tabla612[CATEGORIA DEL SERVIDOR],"FIJO")</f>
        <v>FIJO</v>
      </c>
      <c r="K1427" s="53" t="str">
        <f>IF(ISTEXT(Tabla15[[#This Row],[CARRERA]]),Tabla15[[#This Row],[CARRERA]],Tabla15[[#This Row],[STATUS]])</f>
        <v>FIJO</v>
      </c>
      <c r="L1427" s="63">
        <v>45000</v>
      </c>
      <c r="M1427" s="64">
        <v>1148.33</v>
      </c>
      <c r="N1427" s="64">
        <v>1368</v>
      </c>
      <c r="O1427" s="64">
        <v>1291.5</v>
      </c>
      <c r="P1427" s="29">
        <f>ROUND(Tabla15[[#This Row],[sbruto]]-Tabla15[[#This Row],[sneto]]-Tabla15[[#This Row],[ISR]]-Tabla15[[#This Row],[SFS]]-Tabla15[[#This Row],[AFP]],2)</f>
        <v>1421</v>
      </c>
      <c r="Q1427" s="63">
        <v>39771.17</v>
      </c>
      <c r="R1427" s="53" t="str">
        <f>_xlfn.XLOOKUP(Tabla15[[#This Row],[cedula]],Tabla8[Numero Documento],Tabla8[Gen])</f>
        <v>M</v>
      </c>
      <c r="S1427" s="53" t="str">
        <f>_xlfn.XLOOKUP(Tabla15[[#This Row],[cedula]],Tabla8[Numero Documento],Tabla8[Lugar Designado Codigo])</f>
        <v>01.83</v>
      </c>
    </row>
    <row r="1428" spans="1:19" hidden="1">
      <c r="A1428" s="53" t="s">
        <v>3048</v>
      </c>
      <c r="B1428" s="53" t="s">
        <v>3552</v>
      </c>
      <c r="C1428" s="53" t="s">
        <v>3084</v>
      </c>
      <c r="D1428" s="53" t="str">
        <f>Tabla15[[#This Row],[cedula]]&amp;Tabla15[[#This Row],[prog]]&amp;LEFT(Tabla15[[#This Row],[tipo]],3)</f>
        <v>2230065015101TEM</v>
      </c>
      <c r="E1428" s="53" t="s">
        <v>3551</v>
      </c>
      <c r="F1428" s="53" t="s">
        <v>284</v>
      </c>
      <c r="G1428" s="53" t="str">
        <f>_xlfn.XLOOKUP(Tabla15[[#This Row],[cedula]],Tabla8[Numero Documento],Tabla8[Lugar Designado])</f>
        <v>MINISTERIO DE CULTURA</v>
      </c>
      <c r="H1428" s="53" t="s">
        <v>3385</v>
      </c>
      <c r="I1428" s="62"/>
      <c r="J1428" s="53" t="str">
        <f>_xlfn.XLOOKUP(Tabla15[[#This Row],[cargo]],Tabla612[CARGO],Tabla612[CATEGORIA DEL SERVIDOR],"FIJO")</f>
        <v>FIJO</v>
      </c>
      <c r="K1428" s="53" t="str">
        <f>IF(ISTEXT(Tabla15[[#This Row],[CARRERA]]),Tabla15[[#This Row],[CARRERA]],Tabla15[[#This Row],[STATUS]])</f>
        <v>FIJO</v>
      </c>
      <c r="L1428" s="63">
        <v>45000</v>
      </c>
      <c r="M1428" s="64">
        <v>1148.33</v>
      </c>
      <c r="N1428" s="64">
        <v>1368</v>
      </c>
      <c r="O1428" s="64">
        <v>1291.5</v>
      </c>
      <c r="P1428" s="29">
        <f>ROUND(Tabla15[[#This Row],[sbruto]]-Tabla15[[#This Row],[sneto]]-Tabla15[[#This Row],[ISR]]-Tabla15[[#This Row],[SFS]]-Tabla15[[#This Row],[AFP]],2)</f>
        <v>25</v>
      </c>
      <c r="Q1428" s="63">
        <v>41167.17</v>
      </c>
      <c r="R1428" s="53" t="str">
        <f>_xlfn.XLOOKUP(Tabla15[[#This Row],[cedula]],Tabla8[Numero Documento],Tabla8[Gen])</f>
        <v>F</v>
      </c>
      <c r="S1428" s="53" t="str">
        <f>_xlfn.XLOOKUP(Tabla15[[#This Row],[cedula]],Tabla8[Numero Documento],Tabla8[Lugar Designado Codigo])</f>
        <v>01.83</v>
      </c>
    </row>
    <row r="1429" spans="1:19" hidden="1">
      <c r="A1429" s="53" t="s">
        <v>3048</v>
      </c>
      <c r="B1429" s="53" t="s">
        <v>2779</v>
      </c>
      <c r="C1429" s="53" t="s">
        <v>3084</v>
      </c>
      <c r="D1429" s="53" t="str">
        <f>Tabla15[[#This Row],[cedula]]&amp;Tabla15[[#This Row],[prog]]&amp;LEFT(Tabla15[[#This Row],[tipo]],3)</f>
        <v>4022105438601TEM</v>
      </c>
      <c r="E1429" s="53" t="s">
        <v>2778</v>
      </c>
      <c r="F1429" s="53" t="s">
        <v>1617</v>
      </c>
      <c r="G1429" s="53" t="str">
        <f>_xlfn.XLOOKUP(Tabla15[[#This Row],[cedula]],Tabla8[Numero Documento],Tabla8[Lugar Designado])</f>
        <v>MINISTERIO DE CULTURA</v>
      </c>
      <c r="H1429" s="53" t="s">
        <v>3385</v>
      </c>
      <c r="I1429" s="62"/>
      <c r="J1429" s="53" t="str">
        <f>_xlfn.XLOOKUP(Tabla15[[#This Row],[cargo]],Tabla612[CARGO],Tabla612[CATEGORIA DEL SERVIDOR],"FIJO")</f>
        <v>FIJO</v>
      </c>
      <c r="K1429" s="53" t="str">
        <f>IF(ISTEXT(Tabla15[[#This Row],[CARRERA]]),Tabla15[[#This Row],[CARRERA]],Tabla15[[#This Row],[STATUS]])</f>
        <v>FIJO</v>
      </c>
      <c r="L1429" s="63">
        <v>45000</v>
      </c>
      <c r="M1429" s="64">
        <v>1148.33</v>
      </c>
      <c r="N1429" s="64">
        <v>1368</v>
      </c>
      <c r="O1429" s="64">
        <v>1291.5</v>
      </c>
      <c r="P1429" s="29">
        <f>ROUND(Tabla15[[#This Row],[sbruto]]-Tabla15[[#This Row],[sneto]]-Tabla15[[#This Row],[ISR]]-Tabla15[[#This Row],[SFS]]-Tabla15[[#This Row],[AFP]],2)</f>
        <v>25</v>
      </c>
      <c r="Q1429" s="63">
        <v>41167.17</v>
      </c>
      <c r="R1429" s="53" t="str">
        <f>_xlfn.XLOOKUP(Tabla15[[#This Row],[cedula]],Tabla8[Numero Documento],Tabla8[Gen])</f>
        <v>F</v>
      </c>
      <c r="S1429" s="53" t="str">
        <f>_xlfn.XLOOKUP(Tabla15[[#This Row],[cedula]],Tabla8[Numero Documento],Tabla8[Lugar Designado Codigo])</f>
        <v>01.83</v>
      </c>
    </row>
    <row r="1430" spans="1:19" hidden="1">
      <c r="A1430" s="53" t="s">
        <v>3048</v>
      </c>
      <c r="B1430" s="53" t="s">
        <v>2785</v>
      </c>
      <c r="C1430" s="53" t="s">
        <v>3084</v>
      </c>
      <c r="D1430" s="53" t="str">
        <f>Tabla15[[#This Row],[cedula]]&amp;Tabla15[[#This Row],[prog]]&amp;LEFT(Tabla15[[#This Row],[tipo]],3)</f>
        <v>0310358702201TEM</v>
      </c>
      <c r="E1430" s="53" t="s">
        <v>1056</v>
      </c>
      <c r="F1430" s="53" t="s">
        <v>3253</v>
      </c>
      <c r="G1430" s="53" t="str">
        <f>_xlfn.XLOOKUP(Tabla15[[#This Row],[cedula]],Tabla8[Numero Documento],Tabla8[Lugar Designado])</f>
        <v>MINISTERIO DE CULTURA</v>
      </c>
      <c r="H1430" s="53" t="s">
        <v>3385</v>
      </c>
      <c r="I1430" s="62"/>
      <c r="J1430" s="53" t="str">
        <f>_xlfn.XLOOKUP(Tabla15[[#This Row],[cargo]],Tabla612[CARGO],Tabla612[CATEGORIA DEL SERVIDOR],"FIJO")</f>
        <v>FIJO</v>
      </c>
      <c r="K1430" s="53" t="str">
        <f>IF(ISTEXT(Tabla15[[#This Row],[CARRERA]]),Tabla15[[#This Row],[CARRERA]],Tabla15[[#This Row],[STATUS]])</f>
        <v>FIJO</v>
      </c>
      <c r="L1430" s="63">
        <v>45000</v>
      </c>
      <c r="M1430" s="64">
        <v>921.46</v>
      </c>
      <c r="N1430" s="64">
        <v>1368</v>
      </c>
      <c r="O1430" s="64">
        <v>1291.5</v>
      </c>
      <c r="P1430" s="29">
        <f>ROUND(Tabla15[[#This Row],[sbruto]]-Tabla15[[#This Row],[sneto]]-Tabla15[[#This Row],[ISR]]-Tabla15[[#This Row],[SFS]]-Tabla15[[#This Row],[AFP]],2)</f>
        <v>1537.45</v>
      </c>
      <c r="Q1430" s="63">
        <v>39881.589999999997</v>
      </c>
      <c r="R1430" s="53" t="str">
        <f>_xlfn.XLOOKUP(Tabla15[[#This Row],[cedula]],Tabla8[Numero Documento],Tabla8[Gen])</f>
        <v>F</v>
      </c>
      <c r="S1430" s="53" t="str">
        <f>_xlfn.XLOOKUP(Tabla15[[#This Row],[cedula]],Tabla8[Numero Documento],Tabla8[Lugar Designado Codigo])</f>
        <v>01.83</v>
      </c>
    </row>
    <row r="1431" spans="1:19" hidden="1">
      <c r="A1431" s="53" t="s">
        <v>3048</v>
      </c>
      <c r="B1431" s="53" t="s">
        <v>2790</v>
      </c>
      <c r="C1431" s="53" t="s">
        <v>3084</v>
      </c>
      <c r="D1431" s="53" t="str">
        <f>Tabla15[[#This Row],[cedula]]&amp;Tabla15[[#This Row],[prog]]&amp;LEFT(Tabla15[[#This Row],[tipo]],3)</f>
        <v>2250012119301TEM</v>
      </c>
      <c r="E1431" s="53" t="s">
        <v>1031</v>
      </c>
      <c r="F1431" s="53" t="s">
        <v>239</v>
      </c>
      <c r="G1431" s="53" t="str">
        <f>_xlfn.XLOOKUP(Tabla15[[#This Row],[cedula]],Tabla8[Numero Documento],Tabla8[Lugar Designado])</f>
        <v>MINISTERIO DE CULTURA</v>
      </c>
      <c r="H1431" s="53" t="s">
        <v>3385</v>
      </c>
      <c r="I1431" s="62"/>
      <c r="J1431" s="53" t="str">
        <f>_xlfn.XLOOKUP(Tabla15[[#This Row],[cargo]],Tabla612[CARGO],Tabla612[CATEGORIA DEL SERVIDOR],"FIJO")</f>
        <v>FIJO</v>
      </c>
      <c r="K1431" s="53" t="str">
        <f>IF(ISTEXT(Tabla15[[#This Row],[CARRERA]]),Tabla15[[#This Row],[CARRERA]],Tabla15[[#This Row],[STATUS]])</f>
        <v>FIJO</v>
      </c>
      <c r="L1431" s="63">
        <v>45000</v>
      </c>
      <c r="M1431" s="64">
        <v>1148.33</v>
      </c>
      <c r="N1431" s="64">
        <v>1368</v>
      </c>
      <c r="O1431" s="64">
        <v>1291.5</v>
      </c>
      <c r="P1431" s="29">
        <f>ROUND(Tabla15[[#This Row],[sbruto]]-Tabla15[[#This Row],[sneto]]-Tabla15[[#This Row],[ISR]]-Tabla15[[#This Row],[SFS]]-Tabla15[[#This Row],[AFP]],2)</f>
        <v>25</v>
      </c>
      <c r="Q1431" s="63">
        <v>41167.17</v>
      </c>
      <c r="R1431" s="53" t="str">
        <f>_xlfn.XLOOKUP(Tabla15[[#This Row],[cedula]],Tabla8[Numero Documento],Tabla8[Gen])</f>
        <v>M</v>
      </c>
      <c r="S1431" s="53" t="str">
        <f>_xlfn.XLOOKUP(Tabla15[[#This Row],[cedula]],Tabla8[Numero Documento],Tabla8[Lugar Designado Codigo])</f>
        <v>01.83</v>
      </c>
    </row>
    <row r="1432" spans="1:19" hidden="1">
      <c r="A1432" s="53" t="s">
        <v>3048</v>
      </c>
      <c r="B1432" s="53" t="s">
        <v>2795</v>
      </c>
      <c r="C1432" s="53" t="s">
        <v>3084</v>
      </c>
      <c r="D1432" s="53" t="str">
        <f>Tabla15[[#This Row],[cedula]]&amp;Tabla15[[#This Row],[prog]]&amp;LEFT(Tabla15[[#This Row],[tipo]],3)</f>
        <v>0340048771001TEM</v>
      </c>
      <c r="E1432" s="53" t="s">
        <v>1872</v>
      </c>
      <c r="F1432" s="53" t="s">
        <v>1737</v>
      </c>
      <c r="G1432" s="53" t="str">
        <f>_xlfn.XLOOKUP(Tabla15[[#This Row],[cedula]],Tabla8[Numero Documento],Tabla8[Lugar Designado])</f>
        <v>MINISTERIO DE CULTURA</v>
      </c>
      <c r="H1432" s="53" t="s">
        <v>3385</v>
      </c>
      <c r="I1432" s="62"/>
      <c r="J1432" s="53" t="str">
        <f>_xlfn.XLOOKUP(Tabla15[[#This Row],[cargo]],Tabla612[CARGO],Tabla612[CATEGORIA DEL SERVIDOR],"FIJO")</f>
        <v>FIJO</v>
      </c>
      <c r="K1432" s="53" t="str">
        <f>IF(ISTEXT(Tabla15[[#This Row],[CARRERA]]),Tabla15[[#This Row],[CARRERA]],Tabla15[[#This Row],[STATUS]])</f>
        <v>FIJO</v>
      </c>
      <c r="L1432" s="63">
        <v>45000</v>
      </c>
      <c r="M1432" s="64">
        <v>1148.33</v>
      </c>
      <c r="N1432" s="64">
        <v>1368</v>
      </c>
      <c r="O1432" s="64">
        <v>1291.5</v>
      </c>
      <c r="P1432" s="29">
        <f>ROUND(Tabla15[[#This Row],[sbruto]]-Tabla15[[#This Row],[sneto]]-Tabla15[[#This Row],[ISR]]-Tabla15[[#This Row],[SFS]]-Tabla15[[#This Row],[AFP]],2)</f>
        <v>25</v>
      </c>
      <c r="Q1432" s="63">
        <v>41167.17</v>
      </c>
      <c r="R1432" s="53" t="str">
        <f>_xlfn.XLOOKUP(Tabla15[[#This Row],[cedula]],Tabla8[Numero Documento],Tabla8[Gen])</f>
        <v>F</v>
      </c>
      <c r="S1432" s="53" t="str">
        <f>_xlfn.XLOOKUP(Tabla15[[#This Row],[cedula]],Tabla8[Numero Documento],Tabla8[Lugar Designado Codigo])</f>
        <v>01.83</v>
      </c>
    </row>
    <row r="1433" spans="1:19" hidden="1">
      <c r="A1433" s="53" t="s">
        <v>3048</v>
      </c>
      <c r="B1433" s="53" t="s">
        <v>2797</v>
      </c>
      <c r="C1433" s="53" t="s">
        <v>3084</v>
      </c>
      <c r="D1433" s="53" t="str">
        <f>Tabla15[[#This Row],[cedula]]&amp;Tabla15[[#This Row],[prog]]&amp;LEFT(Tabla15[[#This Row],[tipo]],3)</f>
        <v>0010012640801TEM</v>
      </c>
      <c r="E1433" s="53" t="s">
        <v>1627</v>
      </c>
      <c r="F1433" s="53" t="s">
        <v>100</v>
      </c>
      <c r="G1433" s="53" t="str">
        <f>_xlfn.XLOOKUP(Tabla15[[#This Row],[cedula]],Tabla8[Numero Documento],Tabla8[Lugar Designado])</f>
        <v>MINISTERIO DE CULTURA</v>
      </c>
      <c r="H1433" s="53" t="s">
        <v>3385</v>
      </c>
      <c r="I1433" s="62"/>
      <c r="J1433" s="53" t="str">
        <f>_xlfn.XLOOKUP(Tabla15[[#This Row],[cargo]],Tabla612[CARGO],Tabla612[CATEGORIA DEL SERVIDOR],"FIJO")</f>
        <v>FIJO</v>
      </c>
      <c r="K1433" s="53" t="str">
        <f>IF(ISTEXT(Tabla15[[#This Row],[CARRERA]]),Tabla15[[#This Row],[CARRERA]],Tabla15[[#This Row],[STATUS]])</f>
        <v>FIJO</v>
      </c>
      <c r="L1433" s="63">
        <v>45000</v>
      </c>
      <c r="M1433" s="64">
        <v>1148.33</v>
      </c>
      <c r="N1433" s="64">
        <v>1368</v>
      </c>
      <c r="O1433" s="64">
        <v>1291.5</v>
      </c>
      <c r="P1433" s="29">
        <f>ROUND(Tabla15[[#This Row],[sbruto]]-Tabla15[[#This Row],[sneto]]-Tabla15[[#This Row],[ISR]]-Tabla15[[#This Row],[SFS]]-Tabla15[[#This Row],[AFP]],2)</f>
        <v>25</v>
      </c>
      <c r="Q1433" s="63">
        <v>41167.17</v>
      </c>
      <c r="R1433" s="53" t="str">
        <f>_xlfn.XLOOKUP(Tabla15[[#This Row],[cedula]],Tabla8[Numero Documento],Tabla8[Gen])</f>
        <v>M</v>
      </c>
      <c r="S1433" s="53" t="str">
        <f>_xlfn.XLOOKUP(Tabla15[[#This Row],[cedula]],Tabla8[Numero Documento],Tabla8[Lugar Designado Codigo])</f>
        <v>01.83</v>
      </c>
    </row>
    <row r="1434" spans="1:19" hidden="1">
      <c r="A1434" s="53" t="s">
        <v>3048</v>
      </c>
      <c r="B1434" s="53" t="s">
        <v>3593</v>
      </c>
      <c r="C1434" s="53" t="s">
        <v>3084</v>
      </c>
      <c r="D1434" s="53" t="str">
        <f>Tabla15[[#This Row],[cedula]]&amp;Tabla15[[#This Row],[prog]]&amp;LEFT(Tabla15[[#This Row],[tipo]],3)</f>
        <v>0011230300301TEM</v>
      </c>
      <c r="E1434" s="53" t="s">
        <v>3592</v>
      </c>
      <c r="F1434" s="53" t="s">
        <v>561</v>
      </c>
      <c r="G1434" s="53" t="str">
        <f>_xlfn.XLOOKUP(Tabla15[[#This Row],[cedula]],Tabla8[Numero Documento],Tabla8[Lugar Designado])</f>
        <v>MINISTERIO DE CULTURA</v>
      </c>
      <c r="H1434" s="53" t="s">
        <v>3385</v>
      </c>
      <c r="I1434" s="62"/>
      <c r="J1434" s="53" t="str">
        <f>_xlfn.XLOOKUP(Tabla15[[#This Row],[cargo]],Tabla612[CARGO],Tabla612[CATEGORIA DEL SERVIDOR],"FIJO")</f>
        <v>FIJO</v>
      </c>
      <c r="K1434" s="53" t="str">
        <f>IF(ISTEXT(Tabla15[[#This Row],[CARRERA]]),Tabla15[[#This Row],[CARRERA]],Tabla15[[#This Row],[STATUS]])</f>
        <v>FIJO</v>
      </c>
      <c r="L1434" s="63">
        <v>45000</v>
      </c>
      <c r="M1434" s="64">
        <v>1148.33</v>
      </c>
      <c r="N1434" s="64">
        <v>1368</v>
      </c>
      <c r="O1434" s="64">
        <v>1291.5</v>
      </c>
      <c r="P1434" s="29">
        <f>ROUND(Tabla15[[#This Row],[sbruto]]-Tabla15[[#This Row],[sneto]]-Tabla15[[#This Row],[ISR]]-Tabla15[[#This Row],[SFS]]-Tabla15[[#This Row],[AFP]],2)</f>
        <v>25</v>
      </c>
      <c r="Q1434" s="63">
        <v>41167.17</v>
      </c>
      <c r="R1434" s="53" t="str">
        <f>_xlfn.XLOOKUP(Tabla15[[#This Row],[cedula]],Tabla8[Numero Documento],Tabla8[Gen])</f>
        <v>M</v>
      </c>
      <c r="S1434" s="53" t="str">
        <f>_xlfn.XLOOKUP(Tabla15[[#This Row],[cedula]],Tabla8[Numero Documento],Tabla8[Lugar Designado Codigo])</f>
        <v>01.83</v>
      </c>
    </row>
    <row r="1435" spans="1:19" hidden="1">
      <c r="A1435" s="53" t="s">
        <v>3048</v>
      </c>
      <c r="B1435" s="53" t="s">
        <v>3635</v>
      </c>
      <c r="C1435" s="53" t="s">
        <v>3084</v>
      </c>
      <c r="D1435" s="53" t="str">
        <f>Tabla15[[#This Row],[cedula]]&amp;Tabla15[[#This Row],[prog]]&amp;LEFT(Tabla15[[#This Row],[tipo]],3)</f>
        <v>4021319340801TEM</v>
      </c>
      <c r="E1435" s="53" t="s">
        <v>3634</v>
      </c>
      <c r="F1435" s="53" t="s">
        <v>3210</v>
      </c>
      <c r="G1435" s="53" t="str">
        <f>_xlfn.XLOOKUP(Tabla15[[#This Row],[cedula]],Tabla8[Numero Documento],Tabla8[Lugar Designado])</f>
        <v>MINISTERIO DE CULTURA</v>
      </c>
      <c r="H1435" s="53" t="s">
        <v>3385</v>
      </c>
      <c r="I1435" s="62"/>
      <c r="J1435" s="53" t="str">
        <f>_xlfn.XLOOKUP(Tabla15[[#This Row],[cargo]],Tabla612[CARGO],Tabla612[CATEGORIA DEL SERVIDOR],"FIJO")</f>
        <v>FIJO</v>
      </c>
      <c r="K1435" s="53" t="str">
        <f>IF(ISTEXT(Tabla15[[#This Row],[CARRERA]]),Tabla15[[#This Row],[CARRERA]],Tabla15[[#This Row],[STATUS]])</f>
        <v>FIJO</v>
      </c>
      <c r="L1435" s="63">
        <v>45000</v>
      </c>
      <c r="M1435" s="64">
        <v>1148.33</v>
      </c>
      <c r="N1435" s="64">
        <v>1368</v>
      </c>
      <c r="O1435" s="64">
        <v>1291.5</v>
      </c>
      <c r="P1435" s="29">
        <f>ROUND(Tabla15[[#This Row],[sbruto]]-Tabla15[[#This Row],[sneto]]-Tabla15[[#This Row],[ISR]]-Tabla15[[#This Row],[SFS]]-Tabla15[[#This Row],[AFP]],2)</f>
        <v>25</v>
      </c>
      <c r="Q1435" s="63">
        <v>41167.17</v>
      </c>
      <c r="R1435" s="53" t="str">
        <f>_xlfn.XLOOKUP(Tabla15[[#This Row],[cedula]],Tabla8[Numero Documento],Tabla8[Gen])</f>
        <v>F</v>
      </c>
      <c r="S1435" s="53" t="str">
        <f>_xlfn.XLOOKUP(Tabla15[[#This Row],[cedula]],Tabla8[Numero Documento],Tabla8[Lugar Designado Codigo])</f>
        <v>01.83</v>
      </c>
    </row>
    <row r="1436" spans="1:19" hidden="1">
      <c r="A1436" s="53" t="s">
        <v>3048</v>
      </c>
      <c r="B1436" s="53" t="s">
        <v>3639</v>
      </c>
      <c r="C1436" s="53" t="s">
        <v>3084</v>
      </c>
      <c r="D1436" s="53" t="str">
        <f>Tabla15[[#This Row],[cedula]]&amp;Tabla15[[#This Row],[prog]]&amp;LEFT(Tabla15[[#This Row],[tipo]],3)</f>
        <v>2240039606901TEM</v>
      </c>
      <c r="E1436" s="53" t="s">
        <v>3638</v>
      </c>
      <c r="F1436" s="53" t="s">
        <v>1944</v>
      </c>
      <c r="G1436" s="53" t="str">
        <f>_xlfn.XLOOKUP(Tabla15[[#This Row],[cedula]],Tabla8[Numero Documento],Tabla8[Lugar Designado])</f>
        <v>MINISTERIO DE CULTURA</v>
      </c>
      <c r="H1436" s="53" t="s">
        <v>3385</v>
      </c>
      <c r="I1436" s="62"/>
      <c r="J1436" s="53" t="str">
        <f>_xlfn.XLOOKUP(Tabla15[[#This Row],[cargo]],Tabla612[CARGO],Tabla612[CATEGORIA DEL SERVIDOR],"FIJO")</f>
        <v>FIJO</v>
      </c>
      <c r="K1436" s="53" t="str">
        <f>IF(ISTEXT(Tabla15[[#This Row],[CARRERA]]),Tabla15[[#This Row],[CARRERA]],Tabla15[[#This Row],[STATUS]])</f>
        <v>FIJO</v>
      </c>
      <c r="L1436" s="63">
        <v>45000</v>
      </c>
      <c r="M1436" s="64">
        <v>1148.33</v>
      </c>
      <c r="N1436" s="64">
        <v>1368</v>
      </c>
      <c r="O1436" s="64">
        <v>1291.5</v>
      </c>
      <c r="P1436" s="29">
        <f>ROUND(Tabla15[[#This Row],[sbruto]]-Tabla15[[#This Row],[sneto]]-Tabla15[[#This Row],[ISR]]-Tabla15[[#This Row],[SFS]]-Tabla15[[#This Row],[AFP]],2)</f>
        <v>25</v>
      </c>
      <c r="Q1436" s="63">
        <v>41167.17</v>
      </c>
      <c r="R1436" s="53" t="str">
        <f>_xlfn.XLOOKUP(Tabla15[[#This Row],[cedula]],Tabla8[Numero Documento],Tabla8[Gen])</f>
        <v>M</v>
      </c>
      <c r="S1436" s="53" t="str">
        <f>_xlfn.XLOOKUP(Tabla15[[#This Row],[cedula]],Tabla8[Numero Documento],Tabla8[Lugar Designado Codigo])</f>
        <v>01.83</v>
      </c>
    </row>
    <row r="1437" spans="1:19" hidden="1">
      <c r="A1437" s="53" t="s">
        <v>3048</v>
      </c>
      <c r="B1437" s="53" t="s">
        <v>3647</v>
      </c>
      <c r="C1437" s="53" t="s">
        <v>3084</v>
      </c>
      <c r="D1437" s="53" t="str">
        <f>Tabla15[[#This Row],[cedula]]&amp;Tabla15[[#This Row],[prog]]&amp;LEFT(Tabla15[[#This Row],[tipo]],3)</f>
        <v>0011494758301TEM</v>
      </c>
      <c r="E1437" s="53" t="s">
        <v>3646</v>
      </c>
      <c r="F1437" s="53" t="s">
        <v>1763</v>
      </c>
      <c r="G1437" s="53" t="str">
        <f>_xlfn.XLOOKUP(Tabla15[[#This Row],[cedula]],Tabla8[Numero Documento],Tabla8[Lugar Designado])</f>
        <v>MINISTERIO DE CULTURA</v>
      </c>
      <c r="H1437" s="53" t="s">
        <v>3385</v>
      </c>
      <c r="I1437" s="62"/>
      <c r="J1437" s="53" t="str">
        <f>_xlfn.XLOOKUP(Tabla15[[#This Row],[cargo]],Tabla612[CARGO],Tabla612[CATEGORIA DEL SERVIDOR],"FIJO")</f>
        <v>FIJO</v>
      </c>
      <c r="K1437" s="53" t="str">
        <f>IF(ISTEXT(Tabla15[[#This Row],[CARRERA]]),Tabla15[[#This Row],[CARRERA]],Tabla15[[#This Row],[STATUS]])</f>
        <v>FIJO</v>
      </c>
      <c r="L1437" s="63">
        <v>45000</v>
      </c>
      <c r="M1437" s="64">
        <v>1148.33</v>
      </c>
      <c r="N1437" s="64">
        <v>1368</v>
      </c>
      <c r="O1437" s="64">
        <v>1291.5</v>
      </c>
      <c r="P1437" s="29">
        <f>ROUND(Tabla15[[#This Row],[sbruto]]-Tabla15[[#This Row],[sneto]]-Tabla15[[#This Row],[ISR]]-Tabla15[[#This Row],[SFS]]-Tabla15[[#This Row],[AFP]],2)</f>
        <v>25</v>
      </c>
      <c r="Q1437" s="63">
        <v>41167.17</v>
      </c>
      <c r="R1437" s="53" t="str">
        <f>_xlfn.XLOOKUP(Tabla15[[#This Row],[cedula]],Tabla8[Numero Documento],Tabla8[Gen])</f>
        <v>F</v>
      </c>
      <c r="S1437" s="53" t="str">
        <f>_xlfn.XLOOKUP(Tabla15[[#This Row],[cedula]],Tabla8[Numero Documento],Tabla8[Lugar Designado Codigo])</f>
        <v>01.83</v>
      </c>
    </row>
    <row r="1438" spans="1:19" hidden="1">
      <c r="A1438" s="53" t="s">
        <v>3048</v>
      </c>
      <c r="B1438" s="53" t="s">
        <v>2825</v>
      </c>
      <c r="C1438" s="53" t="s">
        <v>3084</v>
      </c>
      <c r="D1438" s="53" t="str">
        <f>Tabla15[[#This Row],[cedula]]&amp;Tabla15[[#This Row],[prog]]&amp;LEFT(Tabla15[[#This Row],[tipo]],3)</f>
        <v>2250032297301TEM</v>
      </c>
      <c r="E1438" s="53" t="s">
        <v>2002</v>
      </c>
      <c r="F1438" s="53" t="s">
        <v>3253</v>
      </c>
      <c r="G1438" s="53" t="str">
        <f>_xlfn.XLOOKUP(Tabla15[[#This Row],[cedula]],Tabla8[Numero Documento],Tabla8[Lugar Designado])</f>
        <v>MINISTERIO DE CULTURA</v>
      </c>
      <c r="H1438" s="53" t="s">
        <v>3385</v>
      </c>
      <c r="I1438" s="62"/>
      <c r="J1438" s="53" t="str">
        <f>_xlfn.XLOOKUP(Tabla15[[#This Row],[cargo]],Tabla612[CARGO],Tabla612[CATEGORIA DEL SERVIDOR],"FIJO")</f>
        <v>FIJO</v>
      </c>
      <c r="K1438" s="53" t="str">
        <f>IF(ISTEXT(Tabla15[[#This Row],[CARRERA]]),Tabla15[[#This Row],[CARRERA]],Tabla15[[#This Row],[STATUS]])</f>
        <v>FIJO</v>
      </c>
      <c r="L1438" s="63">
        <v>45000</v>
      </c>
      <c r="M1438" s="64">
        <v>1148.33</v>
      </c>
      <c r="N1438" s="64">
        <v>1368</v>
      </c>
      <c r="O1438" s="64">
        <v>1291.5</v>
      </c>
      <c r="P1438" s="29">
        <f>ROUND(Tabla15[[#This Row],[sbruto]]-Tabla15[[#This Row],[sneto]]-Tabla15[[#This Row],[ISR]]-Tabla15[[#This Row],[SFS]]-Tabla15[[#This Row],[AFP]],2)</f>
        <v>25</v>
      </c>
      <c r="Q1438" s="63">
        <v>41167.17</v>
      </c>
      <c r="R1438" s="53" t="str">
        <f>_xlfn.XLOOKUP(Tabla15[[#This Row],[cedula]],Tabla8[Numero Documento],Tabla8[Gen])</f>
        <v>F</v>
      </c>
      <c r="S1438" s="53" t="str">
        <f>_xlfn.XLOOKUP(Tabla15[[#This Row],[cedula]],Tabla8[Numero Documento],Tabla8[Lugar Designado Codigo])</f>
        <v>01.83</v>
      </c>
    </row>
    <row r="1439" spans="1:19" hidden="1">
      <c r="A1439" s="53" t="s">
        <v>3048</v>
      </c>
      <c r="B1439" s="53" t="s">
        <v>3692</v>
      </c>
      <c r="C1439" s="53" t="s">
        <v>3084</v>
      </c>
      <c r="D1439" s="53" t="str">
        <f>Tabla15[[#This Row],[cedula]]&amp;Tabla15[[#This Row],[prog]]&amp;LEFT(Tabla15[[#This Row],[tipo]],3)</f>
        <v>0600023596701TEM</v>
      </c>
      <c r="E1439" s="53" t="s">
        <v>3691</v>
      </c>
      <c r="F1439" s="53" t="s">
        <v>3210</v>
      </c>
      <c r="G1439" s="53" t="str">
        <f>_xlfn.XLOOKUP(Tabla15[[#This Row],[cedula]],Tabla8[Numero Documento],Tabla8[Lugar Designado])</f>
        <v>MINISTERIO DE CULTURA</v>
      </c>
      <c r="H1439" s="53" t="s">
        <v>3385</v>
      </c>
      <c r="I1439" s="62"/>
      <c r="J1439" s="53" t="str">
        <f>_xlfn.XLOOKUP(Tabla15[[#This Row],[cargo]],Tabla612[CARGO],Tabla612[CATEGORIA DEL SERVIDOR],"FIJO")</f>
        <v>FIJO</v>
      </c>
      <c r="K1439" s="53" t="str">
        <f>IF(ISTEXT(Tabla15[[#This Row],[CARRERA]]),Tabla15[[#This Row],[CARRERA]],Tabla15[[#This Row],[STATUS]])</f>
        <v>FIJO</v>
      </c>
      <c r="L1439" s="63">
        <v>45000</v>
      </c>
      <c r="M1439" s="64">
        <v>1148.33</v>
      </c>
      <c r="N1439" s="64">
        <v>1368</v>
      </c>
      <c r="O1439" s="64">
        <v>1291.5</v>
      </c>
      <c r="P1439" s="29">
        <f>ROUND(Tabla15[[#This Row],[sbruto]]-Tabla15[[#This Row],[sneto]]-Tabla15[[#This Row],[ISR]]-Tabla15[[#This Row],[SFS]]-Tabla15[[#This Row],[AFP]],2)</f>
        <v>25</v>
      </c>
      <c r="Q1439" s="63">
        <v>41167.17</v>
      </c>
      <c r="R1439" s="53" t="str">
        <f>_xlfn.XLOOKUP(Tabla15[[#This Row],[cedula]],Tabla8[Numero Documento],Tabla8[Gen])</f>
        <v>F</v>
      </c>
      <c r="S1439" s="53" t="str">
        <f>_xlfn.XLOOKUP(Tabla15[[#This Row],[cedula]],Tabla8[Numero Documento],Tabla8[Lugar Designado Codigo])</f>
        <v>01.83</v>
      </c>
    </row>
    <row r="1440" spans="1:19" hidden="1">
      <c r="A1440" s="53" t="s">
        <v>3048</v>
      </c>
      <c r="B1440" s="53" t="s">
        <v>3694</v>
      </c>
      <c r="C1440" s="53" t="s">
        <v>3084</v>
      </c>
      <c r="D1440" s="53" t="str">
        <f>Tabla15[[#This Row],[cedula]]&amp;Tabla15[[#This Row],[prog]]&amp;LEFT(Tabla15[[#This Row],[tipo]],3)</f>
        <v>0500035465301TEM</v>
      </c>
      <c r="E1440" s="53" t="s">
        <v>3693</v>
      </c>
      <c r="F1440" s="53" t="s">
        <v>3695</v>
      </c>
      <c r="G1440" s="53" t="str">
        <f>_xlfn.XLOOKUP(Tabla15[[#This Row],[cedula]],Tabla8[Numero Documento],Tabla8[Lugar Designado])</f>
        <v>MINISTERIO DE CULTURA</v>
      </c>
      <c r="H1440" s="53" t="s">
        <v>3385</v>
      </c>
      <c r="I1440" s="62"/>
      <c r="J1440" s="53" t="str">
        <f>_xlfn.XLOOKUP(Tabla15[[#This Row],[cargo]],Tabla612[CARGO],Tabla612[CATEGORIA DEL SERVIDOR],"FIJO")</f>
        <v>FIJO</v>
      </c>
      <c r="K1440" s="53" t="str">
        <f>IF(ISTEXT(Tabla15[[#This Row],[CARRERA]]),Tabla15[[#This Row],[CARRERA]],Tabla15[[#This Row],[STATUS]])</f>
        <v>FIJO</v>
      </c>
      <c r="L1440" s="63">
        <v>45000</v>
      </c>
      <c r="M1440" s="64">
        <v>1148.33</v>
      </c>
      <c r="N1440" s="64">
        <v>1368</v>
      </c>
      <c r="O1440" s="64">
        <v>1291.5</v>
      </c>
      <c r="P1440" s="29">
        <f>ROUND(Tabla15[[#This Row],[sbruto]]-Tabla15[[#This Row],[sneto]]-Tabla15[[#This Row],[ISR]]-Tabla15[[#This Row],[SFS]]-Tabla15[[#This Row],[AFP]],2)</f>
        <v>25</v>
      </c>
      <c r="Q1440" s="63">
        <v>41167.17</v>
      </c>
      <c r="R1440" s="53" t="str">
        <f>_xlfn.XLOOKUP(Tabla15[[#This Row],[cedula]],Tabla8[Numero Documento],Tabla8[Gen])</f>
        <v>F</v>
      </c>
      <c r="S1440" s="53" t="str">
        <f>_xlfn.XLOOKUP(Tabla15[[#This Row],[cedula]],Tabla8[Numero Documento],Tabla8[Lugar Designado Codigo])</f>
        <v>01.83</v>
      </c>
    </row>
    <row r="1441" spans="1:19" hidden="1">
      <c r="A1441" s="53" t="s">
        <v>3048</v>
      </c>
      <c r="B1441" s="53" t="s">
        <v>2839</v>
      </c>
      <c r="C1441" s="53" t="s">
        <v>3084</v>
      </c>
      <c r="D1441" s="53" t="str">
        <f>Tabla15[[#This Row],[cedula]]&amp;Tabla15[[#This Row],[prog]]&amp;LEFT(Tabla15[[#This Row],[tipo]],3)</f>
        <v>4025092220601TEM</v>
      </c>
      <c r="E1441" s="53" t="s">
        <v>1880</v>
      </c>
      <c r="F1441" s="53" t="s">
        <v>3210</v>
      </c>
      <c r="G1441" s="53" t="str">
        <f>_xlfn.XLOOKUP(Tabla15[[#This Row],[cedula]],Tabla8[Numero Documento],Tabla8[Lugar Designado])</f>
        <v>MINISTERIO DE CULTURA</v>
      </c>
      <c r="H1441" s="53" t="s">
        <v>3385</v>
      </c>
      <c r="I1441" s="62"/>
      <c r="J1441" s="53" t="str">
        <f>_xlfn.XLOOKUP(Tabla15[[#This Row],[cargo]],Tabla612[CARGO],Tabla612[CATEGORIA DEL SERVIDOR],"FIJO")</f>
        <v>FIJO</v>
      </c>
      <c r="K1441" s="53" t="str">
        <f>IF(ISTEXT(Tabla15[[#This Row],[CARRERA]]),Tabla15[[#This Row],[CARRERA]],Tabla15[[#This Row],[STATUS]])</f>
        <v>FIJO</v>
      </c>
      <c r="L1441" s="63">
        <v>45000</v>
      </c>
      <c r="M1441" s="64">
        <v>1148.33</v>
      </c>
      <c r="N1441" s="64">
        <v>1368</v>
      </c>
      <c r="O1441" s="64">
        <v>1291.5</v>
      </c>
      <c r="P1441" s="29">
        <f>ROUND(Tabla15[[#This Row],[sbruto]]-Tabla15[[#This Row],[sneto]]-Tabla15[[#This Row],[ISR]]-Tabla15[[#This Row],[SFS]]-Tabla15[[#This Row],[AFP]],2)</f>
        <v>25</v>
      </c>
      <c r="Q1441" s="63">
        <v>41167.17</v>
      </c>
      <c r="R1441" s="53" t="str">
        <f>_xlfn.XLOOKUP(Tabla15[[#This Row],[cedula]],Tabla8[Numero Documento],Tabla8[Gen])</f>
        <v>F</v>
      </c>
      <c r="S1441" s="53" t="str">
        <f>_xlfn.XLOOKUP(Tabla15[[#This Row],[cedula]],Tabla8[Numero Documento],Tabla8[Lugar Designado Codigo])</f>
        <v>01.83</v>
      </c>
    </row>
    <row r="1442" spans="1:19" hidden="1">
      <c r="A1442" s="53" t="s">
        <v>3048</v>
      </c>
      <c r="B1442" s="53" t="s">
        <v>3721</v>
      </c>
      <c r="C1442" s="53" t="s">
        <v>3084</v>
      </c>
      <c r="D1442" s="53" t="str">
        <f>Tabla15[[#This Row],[cedula]]&amp;Tabla15[[#This Row],[prog]]&amp;LEFT(Tabla15[[#This Row],[tipo]],3)</f>
        <v>0010067598201TEM</v>
      </c>
      <c r="E1442" s="53" t="s">
        <v>3720</v>
      </c>
      <c r="F1442" s="53" t="s">
        <v>261</v>
      </c>
      <c r="G1442" s="53" t="str">
        <f>_xlfn.XLOOKUP(Tabla15[[#This Row],[cedula]],Tabla8[Numero Documento],Tabla8[Lugar Designado])</f>
        <v>MINISTERIO DE CULTURA</v>
      </c>
      <c r="H1442" s="53" t="s">
        <v>3385</v>
      </c>
      <c r="I1442" s="62"/>
      <c r="J1442" s="53" t="str">
        <f>_xlfn.XLOOKUP(Tabla15[[#This Row],[cargo]],Tabla612[CARGO],Tabla612[CATEGORIA DEL SERVIDOR],"FIJO")</f>
        <v>FIJO</v>
      </c>
      <c r="K1442" s="53" t="str">
        <f>IF(ISTEXT(Tabla15[[#This Row],[CARRERA]]),Tabla15[[#This Row],[CARRERA]],Tabla15[[#This Row],[STATUS]])</f>
        <v>FIJO</v>
      </c>
      <c r="L1442" s="63">
        <v>45000</v>
      </c>
      <c r="M1442" s="64">
        <v>1148.33</v>
      </c>
      <c r="N1442" s="64">
        <v>1368</v>
      </c>
      <c r="O1442" s="64">
        <v>1291.5</v>
      </c>
      <c r="P1442" s="29">
        <f>ROUND(Tabla15[[#This Row],[sbruto]]-Tabla15[[#This Row],[sneto]]-Tabla15[[#This Row],[ISR]]-Tabla15[[#This Row],[SFS]]-Tabla15[[#This Row],[AFP]],2)</f>
        <v>25</v>
      </c>
      <c r="Q1442" s="63">
        <v>41167.17</v>
      </c>
      <c r="R1442" s="53" t="str">
        <f>_xlfn.XLOOKUP(Tabla15[[#This Row],[cedula]],Tabla8[Numero Documento],Tabla8[Gen])</f>
        <v>M</v>
      </c>
      <c r="S1442" s="53" t="str">
        <f>_xlfn.XLOOKUP(Tabla15[[#This Row],[cedula]],Tabla8[Numero Documento],Tabla8[Lugar Designado Codigo])</f>
        <v>01.83</v>
      </c>
    </row>
    <row r="1443" spans="1:19" hidden="1">
      <c r="A1443" s="53" t="s">
        <v>3048</v>
      </c>
      <c r="B1443" s="53" t="s">
        <v>3729</v>
      </c>
      <c r="C1443" s="53" t="s">
        <v>3084</v>
      </c>
      <c r="D1443" s="53" t="str">
        <f>Tabla15[[#This Row],[cedula]]&amp;Tabla15[[#This Row],[prog]]&amp;LEFT(Tabla15[[#This Row],[tipo]],3)</f>
        <v>4022515586601TEM</v>
      </c>
      <c r="E1443" s="53" t="s">
        <v>3728</v>
      </c>
      <c r="F1443" s="53" t="s">
        <v>239</v>
      </c>
      <c r="G1443" s="53" t="str">
        <f>_xlfn.XLOOKUP(Tabla15[[#This Row],[cedula]],Tabla8[Numero Documento],Tabla8[Lugar Designado])</f>
        <v>MINISTERIO DE CULTURA</v>
      </c>
      <c r="H1443" s="53" t="s">
        <v>3385</v>
      </c>
      <c r="I1443" s="62"/>
      <c r="J1443" s="53" t="str">
        <f>_xlfn.XLOOKUP(Tabla15[[#This Row],[cargo]],Tabla612[CARGO],Tabla612[CATEGORIA DEL SERVIDOR],"FIJO")</f>
        <v>FIJO</v>
      </c>
      <c r="K1443" s="53" t="str">
        <f>IF(ISTEXT(Tabla15[[#This Row],[CARRERA]]),Tabla15[[#This Row],[CARRERA]],Tabla15[[#This Row],[STATUS]])</f>
        <v>FIJO</v>
      </c>
      <c r="L1443" s="63">
        <v>45000</v>
      </c>
      <c r="M1443" s="64">
        <v>1148.33</v>
      </c>
      <c r="N1443" s="64">
        <v>1368</v>
      </c>
      <c r="O1443" s="64">
        <v>1291.5</v>
      </c>
      <c r="P1443" s="29">
        <f>ROUND(Tabla15[[#This Row],[sbruto]]-Tabla15[[#This Row],[sneto]]-Tabla15[[#This Row],[ISR]]-Tabla15[[#This Row],[SFS]]-Tabla15[[#This Row],[AFP]],2)</f>
        <v>25</v>
      </c>
      <c r="Q1443" s="63">
        <v>41167.17</v>
      </c>
      <c r="R1443" s="53" t="str">
        <f>_xlfn.XLOOKUP(Tabla15[[#This Row],[cedula]],Tabla8[Numero Documento],Tabla8[Gen])</f>
        <v>F</v>
      </c>
      <c r="S1443" s="53" t="str">
        <f>_xlfn.XLOOKUP(Tabla15[[#This Row],[cedula]],Tabla8[Numero Documento],Tabla8[Lugar Designado Codigo])</f>
        <v>01.83</v>
      </c>
    </row>
    <row r="1444" spans="1:19" hidden="1">
      <c r="A1444" s="53" t="s">
        <v>3048</v>
      </c>
      <c r="B1444" s="53" t="s">
        <v>2865</v>
      </c>
      <c r="C1444" s="53" t="s">
        <v>3084</v>
      </c>
      <c r="D1444" s="53" t="str">
        <f>Tabla15[[#This Row],[cedula]]&amp;Tabla15[[#This Row],[prog]]&amp;LEFT(Tabla15[[#This Row],[tipo]],3)</f>
        <v>4022092804401TEM</v>
      </c>
      <c r="E1444" s="53" t="s">
        <v>1818</v>
      </c>
      <c r="F1444" s="53" t="s">
        <v>1763</v>
      </c>
      <c r="G1444" s="53" t="str">
        <f>_xlfn.XLOOKUP(Tabla15[[#This Row],[cedula]],Tabla8[Numero Documento],Tabla8[Lugar Designado])</f>
        <v>MINISTERIO DE CULTURA</v>
      </c>
      <c r="H1444" s="53" t="s">
        <v>3385</v>
      </c>
      <c r="I1444" s="62"/>
      <c r="J1444" s="53" t="str">
        <f>_xlfn.XLOOKUP(Tabla15[[#This Row],[cargo]],Tabla612[CARGO],Tabla612[CATEGORIA DEL SERVIDOR],"FIJO")</f>
        <v>FIJO</v>
      </c>
      <c r="K1444" s="53" t="str">
        <f>IF(ISTEXT(Tabla15[[#This Row],[CARRERA]]),Tabla15[[#This Row],[CARRERA]],Tabla15[[#This Row],[STATUS]])</f>
        <v>FIJO</v>
      </c>
      <c r="L1444" s="63">
        <v>45000</v>
      </c>
      <c r="M1444" s="64">
        <v>1148.33</v>
      </c>
      <c r="N1444" s="64">
        <v>1368</v>
      </c>
      <c r="O1444" s="64">
        <v>1291.5</v>
      </c>
      <c r="P1444" s="29">
        <f>ROUND(Tabla15[[#This Row],[sbruto]]-Tabla15[[#This Row],[sneto]]-Tabla15[[#This Row],[ISR]]-Tabla15[[#This Row],[SFS]]-Tabla15[[#This Row],[AFP]],2)</f>
        <v>25</v>
      </c>
      <c r="Q1444" s="63">
        <v>41167.17</v>
      </c>
      <c r="R1444" s="53" t="str">
        <f>_xlfn.XLOOKUP(Tabla15[[#This Row],[cedula]],Tabla8[Numero Documento],Tabla8[Gen])</f>
        <v>M</v>
      </c>
      <c r="S1444" s="53" t="str">
        <f>_xlfn.XLOOKUP(Tabla15[[#This Row],[cedula]],Tabla8[Numero Documento],Tabla8[Lugar Designado Codigo])</f>
        <v>01.83</v>
      </c>
    </row>
    <row r="1445" spans="1:19" hidden="1">
      <c r="A1445" s="53" t="s">
        <v>3048</v>
      </c>
      <c r="B1445" s="53" t="s">
        <v>2883</v>
      </c>
      <c r="C1445" s="53" t="s">
        <v>3084</v>
      </c>
      <c r="D1445" s="53" t="str">
        <f>Tabla15[[#This Row],[cedula]]&amp;Tabla15[[#This Row],[prog]]&amp;LEFT(Tabla15[[#This Row],[tipo]],3)</f>
        <v>2240017086001TEM</v>
      </c>
      <c r="E1445" s="53" t="s">
        <v>1971</v>
      </c>
      <c r="F1445" s="53" t="s">
        <v>1197</v>
      </c>
      <c r="G1445" s="53" t="str">
        <f>_xlfn.XLOOKUP(Tabla15[[#This Row],[cedula]],Tabla8[Numero Documento],Tabla8[Lugar Designado])</f>
        <v>MINISTERIO DE CULTURA</v>
      </c>
      <c r="H1445" s="53" t="s">
        <v>3385</v>
      </c>
      <c r="I1445" s="62"/>
      <c r="J1445" s="53" t="str">
        <f>_xlfn.XLOOKUP(Tabla15[[#This Row],[cargo]],Tabla612[CARGO],Tabla612[CATEGORIA DEL SERVIDOR],"FIJO")</f>
        <v>FIJO</v>
      </c>
      <c r="K1445" s="53" t="str">
        <f>IF(ISTEXT(Tabla15[[#This Row],[CARRERA]]),Tabla15[[#This Row],[CARRERA]],Tabla15[[#This Row],[STATUS]])</f>
        <v>FIJO</v>
      </c>
      <c r="L1445" s="63">
        <v>45000</v>
      </c>
      <c r="M1445" s="64">
        <v>1148.33</v>
      </c>
      <c r="N1445" s="64">
        <v>1368</v>
      </c>
      <c r="O1445" s="64">
        <v>1291.5</v>
      </c>
      <c r="P1445" s="29">
        <f>ROUND(Tabla15[[#This Row],[sbruto]]-Tabla15[[#This Row],[sneto]]-Tabla15[[#This Row],[ISR]]-Tabla15[[#This Row],[SFS]]-Tabla15[[#This Row],[AFP]],2)</f>
        <v>25</v>
      </c>
      <c r="Q1445" s="63">
        <v>41167.17</v>
      </c>
      <c r="R1445" s="53" t="str">
        <f>_xlfn.XLOOKUP(Tabla15[[#This Row],[cedula]],Tabla8[Numero Documento],Tabla8[Gen])</f>
        <v>F</v>
      </c>
      <c r="S1445" s="53" t="str">
        <f>_xlfn.XLOOKUP(Tabla15[[#This Row],[cedula]],Tabla8[Numero Documento],Tabla8[Lugar Designado Codigo])</f>
        <v>01.83</v>
      </c>
    </row>
    <row r="1446" spans="1:19" hidden="1">
      <c r="A1446" s="53" t="s">
        <v>3048</v>
      </c>
      <c r="B1446" s="53" t="s">
        <v>3805</v>
      </c>
      <c r="C1446" s="53" t="s">
        <v>3084</v>
      </c>
      <c r="D1446" s="53" t="str">
        <f>Tabla15[[#This Row],[cedula]]&amp;Tabla15[[#This Row],[prog]]&amp;LEFT(Tabla15[[#This Row],[tipo]],3)</f>
        <v>0011909153601TEM</v>
      </c>
      <c r="E1446" s="53" t="s">
        <v>3804</v>
      </c>
      <c r="F1446" s="53" t="s">
        <v>1944</v>
      </c>
      <c r="G1446" s="53" t="str">
        <f>_xlfn.XLOOKUP(Tabla15[[#This Row],[cedula]],Tabla8[Numero Documento],Tabla8[Lugar Designado])</f>
        <v>MINISTERIO DE CULTURA</v>
      </c>
      <c r="H1446" s="53" t="s">
        <v>3385</v>
      </c>
      <c r="I1446" s="62"/>
      <c r="J1446" s="53" t="str">
        <f>_xlfn.XLOOKUP(Tabla15[[#This Row],[cargo]],Tabla612[CARGO],Tabla612[CATEGORIA DEL SERVIDOR],"FIJO")</f>
        <v>FIJO</v>
      </c>
      <c r="K1446" s="53" t="str">
        <f>IF(ISTEXT(Tabla15[[#This Row],[CARRERA]]),Tabla15[[#This Row],[CARRERA]],Tabla15[[#This Row],[STATUS]])</f>
        <v>FIJO</v>
      </c>
      <c r="L1446" s="63">
        <v>45000</v>
      </c>
      <c r="M1446" s="64">
        <v>1148.33</v>
      </c>
      <c r="N1446" s="64">
        <v>1368</v>
      </c>
      <c r="O1446" s="64">
        <v>1291.5</v>
      </c>
      <c r="P1446" s="29">
        <f>ROUND(Tabla15[[#This Row],[sbruto]]-Tabla15[[#This Row],[sneto]]-Tabla15[[#This Row],[ISR]]-Tabla15[[#This Row],[SFS]]-Tabla15[[#This Row],[AFP]],2)</f>
        <v>25</v>
      </c>
      <c r="Q1446" s="63">
        <v>41167.17</v>
      </c>
      <c r="R1446" s="53" t="str">
        <f>_xlfn.XLOOKUP(Tabla15[[#This Row],[cedula]],Tabla8[Numero Documento],Tabla8[Gen])</f>
        <v>M</v>
      </c>
      <c r="S1446" s="53" t="str">
        <f>_xlfn.XLOOKUP(Tabla15[[#This Row],[cedula]],Tabla8[Numero Documento],Tabla8[Lugar Designado Codigo])</f>
        <v>01.83</v>
      </c>
    </row>
    <row r="1447" spans="1:19" hidden="1">
      <c r="A1447" s="53" t="s">
        <v>3048</v>
      </c>
      <c r="B1447" s="53" t="s">
        <v>2893</v>
      </c>
      <c r="C1447" s="53" t="s">
        <v>3084</v>
      </c>
      <c r="D1447" s="53" t="str">
        <f>Tabla15[[#This Row],[cedula]]&amp;Tabla15[[#This Row],[prog]]&amp;LEFT(Tabla15[[#This Row],[tipo]],3)</f>
        <v>2230025377401TEM</v>
      </c>
      <c r="E1447" s="53" t="s">
        <v>3081</v>
      </c>
      <c r="F1447" s="53" t="s">
        <v>100</v>
      </c>
      <c r="G1447" s="53" t="str">
        <f>_xlfn.XLOOKUP(Tabla15[[#This Row],[cedula]],Tabla8[Numero Documento],Tabla8[Lugar Designado])</f>
        <v>MINISTERIO DE CULTURA</v>
      </c>
      <c r="H1447" s="53" t="s">
        <v>3385</v>
      </c>
      <c r="I1447" s="62"/>
      <c r="J1447" s="53" t="str">
        <f>_xlfn.XLOOKUP(Tabla15[[#This Row],[cargo]],Tabla612[CARGO],Tabla612[CATEGORIA DEL SERVIDOR],"FIJO")</f>
        <v>FIJO</v>
      </c>
      <c r="K1447" s="53" t="str">
        <f>IF(ISTEXT(Tabla15[[#This Row],[CARRERA]]),Tabla15[[#This Row],[CARRERA]],Tabla15[[#This Row],[STATUS]])</f>
        <v>FIJO</v>
      </c>
      <c r="L1447" s="63">
        <v>45000</v>
      </c>
      <c r="M1447" s="64">
        <v>1148.33</v>
      </c>
      <c r="N1447" s="64">
        <v>1368</v>
      </c>
      <c r="O1447" s="64">
        <v>1291.5</v>
      </c>
      <c r="P1447" s="29">
        <f>ROUND(Tabla15[[#This Row],[sbruto]]-Tabla15[[#This Row],[sneto]]-Tabla15[[#This Row],[ISR]]-Tabla15[[#This Row],[SFS]]-Tabla15[[#This Row],[AFP]],2)</f>
        <v>25</v>
      </c>
      <c r="Q1447" s="63">
        <v>41167.17</v>
      </c>
      <c r="R1447" s="53" t="str">
        <f>_xlfn.XLOOKUP(Tabla15[[#This Row],[cedula]],Tabla8[Numero Documento],Tabla8[Gen])</f>
        <v>F</v>
      </c>
      <c r="S1447" s="53" t="str">
        <f>_xlfn.XLOOKUP(Tabla15[[#This Row],[cedula]],Tabla8[Numero Documento],Tabla8[Lugar Designado Codigo])</f>
        <v>01.83</v>
      </c>
    </row>
    <row r="1448" spans="1:19" hidden="1">
      <c r="A1448" s="53" t="s">
        <v>3048</v>
      </c>
      <c r="B1448" s="53" t="s">
        <v>3813</v>
      </c>
      <c r="C1448" s="53" t="s">
        <v>3084</v>
      </c>
      <c r="D1448" s="53" t="str">
        <f>Tabla15[[#This Row],[cedula]]&amp;Tabla15[[#This Row],[prog]]&amp;LEFT(Tabla15[[#This Row],[tipo]],3)</f>
        <v>4023991729301TEM</v>
      </c>
      <c r="E1448" s="53" t="s">
        <v>3812</v>
      </c>
      <c r="F1448" s="53" t="s">
        <v>561</v>
      </c>
      <c r="G1448" s="53" t="str">
        <f>_xlfn.XLOOKUP(Tabla15[[#This Row],[cedula]],Tabla8[Numero Documento],Tabla8[Lugar Designado])</f>
        <v>MINISTERIO DE CULTURA</v>
      </c>
      <c r="H1448" s="53" t="s">
        <v>3385</v>
      </c>
      <c r="I1448" s="62"/>
      <c r="J1448" s="53" t="str">
        <f>_xlfn.XLOOKUP(Tabla15[[#This Row],[cargo]],Tabla612[CARGO],Tabla612[CATEGORIA DEL SERVIDOR],"FIJO")</f>
        <v>FIJO</v>
      </c>
      <c r="K1448" s="53" t="str">
        <f>IF(ISTEXT(Tabla15[[#This Row],[CARRERA]]),Tabla15[[#This Row],[CARRERA]],Tabla15[[#This Row],[STATUS]])</f>
        <v>FIJO</v>
      </c>
      <c r="L1448" s="63">
        <v>45000</v>
      </c>
      <c r="M1448" s="64">
        <v>1148.33</v>
      </c>
      <c r="N1448" s="64">
        <v>1368</v>
      </c>
      <c r="O1448" s="64">
        <v>1291.5</v>
      </c>
      <c r="P1448" s="29">
        <f>ROUND(Tabla15[[#This Row],[sbruto]]-Tabla15[[#This Row],[sneto]]-Tabla15[[#This Row],[ISR]]-Tabla15[[#This Row],[SFS]]-Tabla15[[#This Row],[AFP]],2)</f>
        <v>25</v>
      </c>
      <c r="Q1448" s="63">
        <v>41167.17</v>
      </c>
      <c r="R1448" s="53" t="str">
        <f>_xlfn.XLOOKUP(Tabla15[[#This Row],[cedula]],Tabla8[Numero Documento],Tabla8[Gen])</f>
        <v>F</v>
      </c>
      <c r="S1448" s="53" t="str">
        <f>_xlfn.XLOOKUP(Tabla15[[#This Row],[cedula]],Tabla8[Numero Documento],Tabla8[Lugar Designado Codigo])</f>
        <v>01.83</v>
      </c>
    </row>
    <row r="1449" spans="1:19" hidden="1">
      <c r="A1449" s="53" t="s">
        <v>3048</v>
      </c>
      <c r="B1449" s="53" t="s">
        <v>3407</v>
      </c>
      <c r="C1449" s="53" t="s">
        <v>3084</v>
      </c>
      <c r="D1449" s="53" t="str">
        <f>Tabla15[[#This Row],[cedula]]&amp;Tabla15[[#This Row],[prog]]&amp;LEFT(Tabla15[[#This Row],[tipo]],3)</f>
        <v>4022374417401TEM</v>
      </c>
      <c r="E1449" s="53" t="s">
        <v>3406</v>
      </c>
      <c r="F1449" s="53" t="s">
        <v>290</v>
      </c>
      <c r="G1449" s="53" t="str">
        <f>_xlfn.XLOOKUP(Tabla15[[#This Row],[cedula]],Tabla8[Numero Documento],Tabla8[Lugar Designado])</f>
        <v>MINISTERIO DE CULTURA</v>
      </c>
      <c r="H1449" s="53" t="s">
        <v>3385</v>
      </c>
      <c r="I1449" s="62"/>
      <c r="J1449" s="53" t="str">
        <f>_xlfn.XLOOKUP(Tabla15[[#This Row],[cargo]],Tabla612[CARGO],Tabla612[CATEGORIA DEL SERVIDOR],"FIJO")</f>
        <v>FIJO</v>
      </c>
      <c r="K1449" s="53" t="str">
        <f>IF(ISTEXT(Tabla15[[#This Row],[CARRERA]]),Tabla15[[#This Row],[CARRERA]],Tabla15[[#This Row],[STATUS]])</f>
        <v>FIJO</v>
      </c>
      <c r="L1449" s="63">
        <v>45000</v>
      </c>
      <c r="M1449" s="64">
        <v>1148.33</v>
      </c>
      <c r="N1449" s="64">
        <v>1368</v>
      </c>
      <c r="O1449" s="64">
        <v>1291.5</v>
      </c>
      <c r="P1449" s="29">
        <f>ROUND(Tabla15[[#This Row],[sbruto]]-Tabla15[[#This Row],[sneto]]-Tabla15[[#This Row],[ISR]]-Tabla15[[#This Row],[SFS]]-Tabla15[[#This Row],[AFP]],2)</f>
        <v>25</v>
      </c>
      <c r="Q1449" s="63">
        <v>41167.17</v>
      </c>
      <c r="R1449" s="53" t="str">
        <f>_xlfn.XLOOKUP(Tabla15[[#This Row],[cedula]],Tabla8[Numero Documento],Tabla8[Gen])</f>
        <v>F</v>
      </c>
      <c r="S1449" s="53" t="str">
        <f>_xlfn.XLOOKUP(Tabla15[[#This Row],[cedula]],Tabla8[Numero Documento],Tabla8[Lugar Designado Codigo])</f>
        <v>01.83</v>
      </c>
    </row>
    <row r="1450" spans="1:19" hidden="1">
      <c r="A1450" s="53" t="s">
        <v>3048</v>
      </c>
      <c r="B1450" s="53" t="s">
        <v>3817</v>
      </c>
      <c r="C1450" s="53" t="s">
        <v>3084</v>
      </c>
      <c r="D1450" s="53" t="str">
        <f>Tabla15[[#This Row],[cedula]]&amp;Tabla15[[#This Row],[prog]]&amp;LEFT(Tabla15[[#This Row],[tipo]],3)</f>
        <v>0260062597001TEM</v>
      </c>
      <c r="E1450" s="53" t="s">
        <v>3816</v>
      </c>
      <c r="F1450" s="53" t="s">
        <v>3260</v>
      </c>
      <c r="G1450" s="53" t="str">
        <f>_xlfn.XLOOKUP(Tabla15[[#This Row],[cedula]],Tabla8[Numero Documento],Tabla8[Lugar Designado])</f>
        <v>MINISTERIO DE CULTURA</v>
      </c>
      <c r="H1450" s="53" t="s">
        <v>3385</v>
      </c>
      <c r="I1450" s="62"/>
      <c r="J1450" s="53" t="str">
        <f>_xlfn.XLOOKUP(Tabla15[[#This Row],[cargo]],Tabla612[CARGO],Tabla612[CATEGORIA DEL SERVIDOR],"FIJO")</f>
        <v>FIJO</v>
      </c>
      <c r="K1450" s="53" t="str">
        <f>IF(ISTEXT(Tabla15[[#This Row],[CARRERA]]),Tabla15[[#This Row],[CARRERA]],Tabla15[[#This Row],[STATUS]])</f>
        <v>FIJO</v>
      </c>
      <c r="L1450" s="63">
        <v>45000</v>
      </c>
      <c r="M1450" s="64">
        <v>1148.33</v>
      </c>
      <c r="N1450" s="64">
        <v>1368</v>
      </c>
      <c r="O1450" s="64">
        <v>1291.5</v>
      </c>
      <c r="P1450" s="29">
        <f>ROUND(Tabla15[[#This Row],[sbruto]]-Tabla15[[#This Row],[sneto]]-Tabla15[[#This Row],[ISR]]-Tabla15[[#This Row],[SFS]]-Tabla15[[#This Row],[AFP]],2)</f>
        <v>25</v>
      </c>
      <c r="Q1450" s="63">
        <v>41167.17</v>
      </c>
      <c r="R1450" s="53" t="str">
        <f>_xlfn.XLOOKUP(Tabla15[[#This Row],[cedula]],Tabla8[Numero Documento],Tabla8[Gen])</f>
        <v>M</v>
      </c>
      <c r="S1450" s="53" t="str">
        <f>_xlfn.XLOOKUP(Tabla15[[#This Row],[cedula]],Tabla8[Numero Documento],Tabla8[Lugar Designado Codigo])</f>
        <v>01.83</v>
      </c>
    </row>
    <row r="1451" spans="1:19" hidden="1">
      <c r="A1451" s="53" t="s">
        <v>3048</v>
      </c>
      <c r="B1451" s="53" t="s">
        <v>2789</v>
      </c>
      <c r="C1451" s="53" t="s">
        <v>3084</v>
      </c>
      <c r="D1451" s="53" t="str">
        <f>Tabla15[[#This Row],[cedula]]&amp;Tabla15[[#This Row],[prog]]&amp;LEFT(Tabla15[[#This Row],[tipo]],3)</f>
        <v>0010090108101TEM</v>
      </c>
      <c r="E1451" s="53" t="s">
        <v>1896</v>
      </c>
      <c r="F1451" s="53" t="s">
        <v>1943</v>
      </c>
      <c r="G1451" s="53" t="str">
        <f>_xlfn.XLOOKUP(Tabla15[[#This Row],[cedula]],Tabla8[Numero Documento],Tabla8[Lugar Designado])</f>
        <v>MINISTERIO DE CULTURA</v>
      </c>
      <c r="H1451" s="53" t="s">
        <v>3385</v>
      </c>
      <c r="I1451" s="62"/>
      <c r="J1451" s="53" t="str">
        <f>_xlfn.XLOOKUP(Tabla15[[#This Row],[cargo]],Tabla612[CARGO],Tabla612[CATEGORIA DEL SERVIDOR],"FIJO")</f>
        <v>FIJO</v>
      </c>
      <c r="K1451" s="53" t="str">
        <f>IF(ISTEXT(Tabla15[[#This Row],[CARRERA]]),Tabla15[[#This Row],[CARRERA]],Tabla15[[#This Row],[STATUS]])</f>
        <v>FIJO</v>
      </c>
      <c r="L1451" s="63">
        <v>42000</v>
      </c>
      <c r="M1451" s="64">
        <v>724.92</v>
      </c>
      <c r="N1451" s="64">
        <v>1276.8</v>
      </c>
      <c r="O1451" s="64">
        <v>1205.4000000000001</v>
      </c>
      <c r="P1451" s="29">
        <f>ROUND(Tabla15[[#This Row],[sbruto]]-Tabla15[[#This Row],[sneto]]-Tabla15[[#This Row],[ISR]]-Tabla15[[#This Row],[SFS]]-Tabla15[[#This Row],[AFP]],2)</f>
        <v>25</v>
      </c>
      <c r="Q1451" s="63">
        <v>38767.879999999997</v>
      </c>
      <c r="R1451" s="53" t="str">
        <f>_xlfn.XLOOKUP(Tabla15[[#This Row],[cedula]],Tabla8[Numero Documento],Tabla8[Gen])</f>
        <v>M</v>
      </c>
      <c r="S1451" s="53" t="str">
        <f>_xlfn.XLOOKUP(Tabla15[[#This Row],[cedula]],Tabla8[Numero Documento],Tabla8[Lugar Designado Codigo])</f>
        <v>01.83</v>
      </c>
    </row>
    <row r="1452" spans="1:19" hidden="1">
      <c r="A1452" s="53" t="s">
        <v>3048</v>
      </c>
      <c r="B1452" s="53" t="s">
        <v>2754</v>
      </c>
      <c r="C1452" s="53" t="s">
        <v>3084</v>
      </c>
      <c r="D1452" s="53" t="str">
        <f>Tabla15[[#This Row],[cedula]]&amp;Tabla15[[#This Row],[prog]]&amp;LEFT(Tabla15[[#This Row],[tipo]],3)</f>
        <v>0011821645601TEM</v>
      </c>
      <c r="E1452" s="53" t="s">
        <v>1183</v>
      </c>
      <c r="F1452" s="53" t="s">
        <v>1173</v>
      </c>
      <c r="G1452" s="53" t="str">
        <f>_xlfn.XLOOKUP(Tabla15[[#This Row],[cedula]],Tabla8[Numero Documento],Tabla8[Lugar Designado])</f>
        <v>MINISTERIO DE CULTURA</v>
      </c>
      <c r="H1452" s="53" t="s">
        <v>3385</v>
      </c>
      <c r="I1452" s="62"/>
      <c r="J1452" s="53" t="str">
        <f>_xlfn.XLOOKUP(Tabla15[[#This Row],[cargo]],Tabla612[CARGO],Tabla612[CATEGORIA DEL SERVIDOR],"FIJO")</f>
        <v>FIJO</v>
      </c>
      <c r="K1452" s="53" t="str">
        <f>IF(ISTEXT(Tabla15[[#This Row],[CARRERA]]),Tabla15[[#This Row],[CARRERA]],Tabla15[[#This Row],[STATUS]])</f>
        <v>FIJO</v>
      </c>
      <c r="L1452" s="63">
        <v>40000</v>
      </c>
      <c r="M1452" s="64">
        <v>442.65</v>
      </c>
      <c r="N1452" s="64">
        <v>1216</v>
      </c>
      <c r="O1452" s="64">
        <v>1148</v>
      </c>
      <c r="P1452" s="29">
        <f>ROUND(Tabla15[[#This Row],[sbruto]]-Tabla15[[#This Row],[sneto]]-Tabla15[[#This Row],[ISR]]-Tabla15[[#This Row],[SFS]]-Tabla15[[#This Row],[AFP]],2)</f>
        <v>25</v>
      </c>
      <c r="Q1452" s="63">
        <v>37168.35</v>
      </c>
      <c r="R1452" s="53" t="str">
        <f>_xlfn.XLOOKUP(Tabla15[[#This Row],[cedula]],Tabla8[Numero Documento],Tabla8[Gen])</f>
        <v>M</v>
      </c>
      <c r="S1452" s="53" t="str">
        <f>_xlfn.XLOOKUP(Tabla15[[#This Row],[cedula]],Tabla8[Numero Documento],Tabla8[Lugar Designado Codigo])</f>
        <v>01.83</v>
      </c>
    </row>
    <row r="1453" spans="1:19" hidden="1">
      <c r="A1453" s="53" t="s">
        <v>3048</v>
      </c>
      <c r="B1453" s="53" t="s">
        <v>2760</v>
      </c>
      <c r="C1453" s="53" t="s">
        <v>3084</v>
      </c>
      <c r="D1453" s="53" t="str">
        <f>Tabla15[[#This Row],[cedula]]&amp;Tabla15[[#This Row],[prog]]&amp;LEFT(Tabla15[[#This Row],[tipo]],3)</f>
        <v>0011246084501TEM</v>
      </c>
      <c r="E1453" s="53" t="s">
        <v>2759</v>
      </c>
      <c r="F1453" s="53" t="s">
        <v>516</v>
      </c>
      <c r="G1453" s="53" t="str">
        <f>_xlfn.XLOOKUP(Tabla15[[#This Row],[cedula]],Tabla8[Numero Documento],Tabla8[Lugar Designado])</f>
        <v>MINISTERIO DE CULTURA</v>
      </c>
      <c r="H1453" s="53" t="s">
        <v>3385</v>
      </c>
      <c r="I1453" s="62"/>
      <c r="J1453" s="53" t="str">
        <f>_xlfn.XLOOKUP(Tabla15[[#This Row],[cargo]],Tabla612[CARGO],Tabla612[CATEGORIA DEL SERVIDOR],"FIJO")</f>
        <v>FIJO</v>
      </c>
      <c r="K1453" s="53" t="str">
        <f>IF(ISTEXT(Tabla15[[#This Row],[CARRERA]]),Tabla15[[#This Row],[CARRERA]],Tabla15[[#This Row],[STATUS]])</f>
        <v>FIJO</v>
      </c>
      <c r="L1453" s="63">
        <v>40000</v>
      </c>
      <c r="M1453" s="64">
        <v>442.65</v>
      </c>
      <c r="N1453" s="64">
        <v>1216</v>
      </c>
      <c r="O1453" s="64">
        <v>1148</v>
      </c>
      <c r="P1453" s="29">
        <f>ROUND(Tabla15[[#This Row],[sbruto]]-Tabla15[[#This Row],[sneto]]-Tabla15[[#This Row],[ISR]]-Tabla15[[#This Row],[SFS]]-Tabla15[[#This Row],[AFP]],2)</f>
        <v>25</v>
      </c>
      <c r="Q1453" s="63">
        <v>37168.35</v>
      </c>
      <c r="R1453" s="53" t="str">
        <f>_xlfn.XLOOKUP(Tabla15[[#This Row],[cedula]],Tabla8[Numero Documento],Tabla8[Gen])</f>
        <v>F</v>
      </c>
      <c r="S1453" s="53" t="str">
        <f>_xlfn.XLOOKUP(Tabla15[[#This Row],[cedula]],Tabla8[Numero Documento],Tabla8[Lugar Designado Codigo])</f>
        <v>01.83</v>
      </c>
    </row>
    <row r="1454" spans="1:19" hidden="1">
      <c r="A1454" s="53" t="s">
        <v>3048</v>
      </c>
      <c r="B1454" s="53" t="s">
        <v>2765</v>
      </c>
      <c r="C1454" s="53" t="s">
        <v>3084</v>
      </c>
      <c r="D1454" s="53" t="str">
        <f>Tabla15[[#This Row],[cedula]]&amp;Tabla15[[#This Row],[prog]]&amp;LEFT(Tabla15[[#This Row],[tipo]],3)</f>
        <v>0490034097901TEM</v>
      </c>
      <c r="E1454" s="53" t="s">
        <v>1181</v>
      </c>
      <c r="F1454" s="53" t="s">
        <v>1173</v>
      </c>
      <c r="G1454" s="53" t="str">
        <f>_xlfn.XLOOKUP(Tabla15[[#This Row],[cedula]],Tabla8[Numero Documento],Tabla8[Lugar Designado])</f>
        <v>MINISTERIO DE CULTURA</v>
      </c>
      <c r="H1454" s="53" t="s">
        <v>3385</v>
      </c>
      <c r="I1454" s="62"/>
      <c r="J1454" s="53" t="str">
        <f>_xlfn.XLOOKUP(Tabla15[[#This Row],[cargo]],Tabla612[CARGO],Tabla612[CATEGORIA DEL SERVIDOR],"FIJO")</f>
        <v>FIJO</v>
      </c>
      <c r="K1454" s="53" t="str">
        <f>IF(ISTEXT(Tabla15[[#This Row],[CARRERA]]),Tabla15[[#This Row],[CARRERA]],Tabla15[[#This Row],[STATUS]])</f>
        <v>FIJO</v>
      </c>
      <c r="L1454" s="63">
        <v>40000</v>
      </c>
      <c r="M1454" s="64">
        <v>442.65</v>
      </c>
      <c r="N1454" s="64">
        <v>1216</v>
      </c>
      <c r="O1454" s="64">
        <v>1148</v>
      </c>
      <c r="P1454" s="29">
        <f>ROUND(Tabla15[[#This Row],[sbruto]]-Tabla15[[#This Row],[sneto]]-Tabla15[[#This Row],[ISR]]-Tabla15[[#This Row],[SFS]]-Tabla15[[#This Row],[AFP]],2)</f>
        <v>25</v>
      </c>
      <c r="Q1454" s="63">
        <v>37168.35</v>
      </c>
      <c r="R1454" s="53" t="str">
        <f>_xlfn.XLOOKUP(Tabla15[[#This Row],[cedula]],Tabla8[Numero Documento],Tabla8[Gen])</f>
        <v>M</v>
      </c>
      <c r="S1454" s="53" t="str">
        <f>_xlfn.XLOOKUP(Tabla15[[#This Row],[cedula]],Tabla8[Numero Documento],Tabla8[Lugar Designado Codigo])</f>
        <v>01.83</v>
      </c>
    </row>
    <row r="1455" spans="1:19" hidden="1">
      <c r="A1455" s="53" t="s">
        <v>3048</v>
      </c>
      <c r="B1455" s="53" t="s">
        <v>2772</v>
      </c>
      <c r="C1455" s="53" t="s">
        <v>3084</v>
      </c>
      <c r="D1455" s="53" t="str">
        <f>Tabla15[[#This Row],[cedula]]&amp;Tabla15[[#This Row],[prog]]&amp;LEFT(Tabla15[[#This Row],[tipo]],3)</f>
        <v>0450015703901TEM</v>
      </c>
      <c r="E1455" s="53" t="s">
        <v>1907</v>
      </c>
      <c r="F1455" s="53" t="s">
        <v>1173</v>
      </c>
      <c r="G1455" s="53" t="str">
        <f>_xlfn.XLOOKUP(Tabla15[[#This Row],[cedula]],Tabla8[Numero Documento],Tabla8[Lugar Designado])</f>
        <v>MINISTERIO DE CULTURA</v>
      </c>
      <c r="H1455" s="53" t="s">
        <v>3385</v>
      </c>
      <c r="I1455" s="62"/>
      <c r="J1455" s="53" t="str">
        <f>_xlfn.XLOOKUP(Tabla15[[#This Row],[cargo]],Tabla612[CARGO],Tabla612[CATEGORIA DEL SERVIDOR],"FIJO")</f>
        <v>FIJO</v>
      </c>
      <c r="K1455" s="53" t="str">
        <f>IF(ISTEXT(Tabla15[[#This Row],[CARRERA]]),Tabla15[[#This Row],[CARRERA]],Tabla15[[#This Row],[STATUS]])</f>
        <v>FIJO</v>
      </c>
      <c r="L1455" s="63">
        <v>40000</v>
      </c>
      <c r="M1455" s="64">
        <v>442.65</v>
      </c>
      <c r="N1455" s="64">
        <v>1216</v>
      </c>
      <c r="O1455" s="64">
        <v>1148</v>
      </c>
      <c r="P1455" s="29">
        <f>ROUND(Tabla15[[#This Row],[sbruto]]-Tabla15[[#This Row],[sneto]]-Tabla15[[#This Row],[ISR]]-Tabla15[[#This Row],[SFS]]-Tabla15[[#This Row],[AFP]],2)</f>
        <v>25</v>
      </c>
      <c r="Q1455" s="63">
        <v>37168.35</v>
      </c>
      <c r="R1455" s="53" t="str">
        <f>_xlfn.XLOOKUP(Tabla15[[#This Row],[cedula]],Tabla8[Numero Documento],Tabla8[Gen])</f>
        <v>M</v>
      </c>
      <c r="S1455" s="53" t="str">
        <f>_xlfn.XLOOKUP(Tabla15[[#This Row],[cedula]],Tabla8[Numero Documento],Tabla8[Lugar Designado Codigo])</f>
        <v>01.83</v>
      </c>
    </row>
    <row r="1456" spans="1:19" hidden="1">
      <c r="A1456" s="53" t="s">
        <v>3048</v>
      </c>
      <c r="B1456" s="53" t="s">
        <v>3557</v>
      </c>
      <c r="C1456" s="53" t="s">
        <v>3084</v>
      </c>
      <c r="D1456" s="53" t="str">
        <f>Tabla15[[#This Row],[cedula]]&amp;Tabla15[[#This Row],[prog]]&amp;LEFT(Tabla15[[#This Row],[tipo]],3)</f>
        <v>0010157257601TEM</v>
      </c>
      <c r="E1456" s="53" t="s">
        <v>3556</v>
      </c>
      <c r="F1456" s="53" t="s">
        <v>3260</v>
      </c>
      <c r="G1456" s="53" t="str">
        <f>_xlfn.XLOOKUP(Tabla15[[#This Row],[cedula]],Tabla8[Numero Documento],Tabla8[Lugar Designado])</f>
        <v>MINISTERIO DE CULTURA</v>
      </c>
      <c r="H1456" s="53" t="s">
        <v>3385</v>
      </c>
      <c r="I1456" s="62"/>
      <c r="J1456" s="53" t="str">
        <f>_xlfn.XLOOKUP(Tabla15[[#This Row],[cargo]],Tabla612[CARGO],Tabla612[CATEGORIA DEL SERVIDOR],"FIJO")</f>
        <v>FIJO</v>
      </c>
      <c r="K1456" s="53" t="str">
        <f>IF(ISTEXT(Tabla15[[#This Row],[CARRERA]]),Tabla15[[#This Row],[CARRERA]],Tabla15[[#This Row],[STATUS]])</f>
        <v>FIJO</v>
      </c>
      <c r="L1456" s="63">
        <v>40000</v>
      </c>
      <c r="M1456" s="64">
        <v>442.65</v>
      </c>
      <c r="N1456" s="64">
        <v>1216</v>
      </c>
      <c r="O1456" s="64">
        <v>1148</v>
      </c>
      <c r="P1456" s="29">
        <f>ROUND(Tabla15[[#This Row],[sbruto]]-Tabla15[[#This Row],[sneto]]-Tabla15[[#This Row],[ISR]]-Tabla15[[#This Row],[SFS]]-Tabla15[[#This Row],[AFP]],2)</f>
        <v>25</v>
      </c>
      <c r="Q1456" s="63">
        <v>37168.35</v>
      </c>
      <c r="R1456" s="53" t="str">
        <f>_xlfn.XLOOKUP(Tabla15[[#This Row],[cedula]],Tabla8[Numero Documento],Tabla8[Gen])</f>
        <v>M</v>
      </c>
      <c r="S1456" s="53" t="str">
        <f>_xlfn.XLOOKUP(Tabla15[[#This Row],[cedula]],Tabla8[Numero Documento],Tabla8[Lugar Designado Codigo])</f>
        <v>01.83</v>
      </c>
    </row>
    <row r="1457" spans="1:19" hidden="1">
      <c r="A1457" s="53" t="s">
        <v>3048</v>
      </c>
      <c r="B1457" s="53" t="s">
        <v>2776</v>
      </c>
      <c r="C1457" s="53" t="s">
        <v>3084</v>
      </c>
      <c r="D1457" s="53" t="str">
        <f>Tabla15[[#This Row],[cedula]]&amp;Tabla15[[#This Row],[prog]]&amp;LEFT(Tabla15[[#This Row],[tipo]],3)</f>
        <v>0710004469701TEM</v>
      </c>
      <c r="E1457" s="53" t="s">
        <v>1179</v>
      </c>
      <c r="F1457" s="53" t="s">
        <v>1172</v>
      </c>
      <c r="G1457" s="53" t="str">
        <f>_xlfn.XLOOKUP(Tabla15[[#This Row],[cedula]],Tabla8[Numero Documento],Tabla8[Lugar Designado])</f>
        <v>MINISTERIO DE CULTURA</v>
      </c>
      <c r="H1457" s="53" t="s">
        <v>3385</v>
      </c>
      <c r="I1457" s="62"/>
      <c r="J1457" s="53" t="str">
        <f>_xlfn.XLOOKUP(Tabla15[[#This Row],[cargo]],Tabla612[CARGO],Tabla612[CATEGORIA DEL SERVIDOR],"FIJO")</f>
        <v>FIJO</v>
      </c>
      <c r="K1457" s="53" t="str">
        <f>IF(ISTEXT(Tabla15[[#This Row],[CARRERA]]),Tabla15[[#This Row],[CARRERA]],Tabla15[[#This Row],[STATUS]])</f>
        <v>FIJO</v>
      </c>
      <c r="L1457" s="63">
        <v>40000</v>
      </c>
      <c r="M1457" s="64">
        <v>442.65</v>
      </c>
      <c r="N1457" s="64">
        <v>1216</v>
      </c>
      <c r="O1457" s="64">
        <v>1148</v>
      </c>
      <c r="P1457" s="29">
        <f>ROUND(Tabla15[[#This Row],[sbruto]]-Tabla15[[#This Row],[sneto]]-Tabla15[[#This Row],[ISR]]-Tabla15[[#This Row],[SFS]]-Tabla15[[#This Row],[AFP]],2)</f>
        <v>25</v>
      </c>
      <c r="Q1457" s="63">
        <v>37168.35</v>
      </c>
      <c r="R1457" s="53" t="str">
        <f>_xlfn.XLOOKUP(Tabla15[[#This Row],[cedula]],Tabla8[Numero Documento],Tabla8[Gen])</f>
        <v>F</v>
      </c>
      <c r="S1457" s="53" t="str">
        <f>_xlfn.XLOOKUP(Tabla15[[#This Row],[cedula]],Tabla8[Numero Documento],Tabla8[Lugar Designado Codigo])</f>
        <v>01.83</v>
      </c>
    </row>
    <row r="1458" spans="1:19" hidden="1">
      <c r="A1458" s="53" t="s">
        <v>3048</v>
      </c>
      <c r="B1458" s="53" t="s">
        <v>3573</v>
      </c>
      <c r="C1458" s="53" t="s">
        <v>3084</v>
      </c>
      <c r="D1458" s="53" t="str">
        <f>Tabla15[[#This Row],[cedula]]&amp;Tabla15[[#This Row],[prog]]&amp;LEFT(Tabla15[[#This Row],[tipo]],3)</f>
        <v>0540088816901TEM</v>
      </c>
      <c r="E1458" s="53" t="s">
        <v>3572</v>
      </c>
      <c r="F1458" s="53" t="s">
        <v>1173</v>
      </c>
      <c r="G1458" s="53" t="str">
        <f>_xlfn.XLOOKUP(Tabla15[[#This Row],[cedula]],Tabla8[Numero Documento],Tabla8[Lugar Designado])</f>
        <v>MINISTERIO DE CULTURA</v>
      </c>
      <c r="H1458" s="53" t="s">
        <v>3385</v>
      </c>
      <c r="I1458" s="62"/>
      <c r="J1458" s="53" t="str">
        <f>_xlfn.XLOOKUP(Tabla15[[#This Row],[cargo]],Tabla612[CARGO],Tabla612[CATEGORIA DEL SERVIDOR],"FIJO")</f>
        <v>FIJO</v>
      </c>
      <c r="K1458" s="53" t="str">
        <f>IF(ISTEXT(Tabla15[[#This Row],[CARRERA]]),Tabla15[[#This Row],[CARRERA]],Tabla15[[#This Row],[STATUS]])</f>
        <v>FIJO</v>
      </c>
      <c r="L1458" s="63">
        <v>40000</v>
      </c>
      <c r="M1458" s="64">
        <v>442.65</v>
      </c>
      <c r="N1458" s="64">
        <v>1216</v>
      </c>
      <c r="O1458" s="64">
        <v>1148</v>
      </c>
      <c r="P1458" s="29">
        <f>ROUND(Tabla15[[#This Row],[sbruto]]-Tabla15[[#This Row],[sneto]]-Tabla15[[#This Row],[ISR]]-Tabla15[[#This Row],[SFS]]-Tabla15[[#This Row],[AFP]],2)</f>
        <v>25</v>
      </c>
      <c r="Q1458" s="63">
        <v>37168.35</v>
      </c>
      <c r="R1458" s="53" t="str">
        <f>_xlfn.XLOOKUP(Tabla15[[#This Row],[cedula]],Tabla8[Numero Documento],Tabla8[Gen])</f>
        <v>F</v>
      </c>
      <c r="S1458" s="53" t="str">
        <f>_xlfn.XLOOKUP(Tabla15[[#This Row],[cedula]],Tabla8[Numero Documento],Tabla8[Lugar Designado Codigo])</f>
        <v>01.83</v>
      </c>
    </row>
    <row r="1459" spans="1:19" hidden="1">
      <c r="A1459" s="53" t="s">
        <v>3048</v>
      </c>
      <c r="B1459" s="53" t="s">
        <v>3575</v>
      </c>
      <c r="C1459" s="53" t="s">
        <v>3084</v>
      </c>
      <c r="D1459" s="53" t="str">
        <f>Tabla15[[#This Row],[cedula]]&amp;Tabla15[[#This Row],[prog]]&amp;LEFT(Tabla15[[#This Row],[tipo]],3)</f>
        <v>0010687954701TEM</v>
      </c>
      <c r="E1459" s="53" t="s">
        <v>3574</v>
      </c>
      <c r="F1459" s="53" t="s">
        <v>3260</v>
      </c>
      <c r="G1459" s="53" t="str">
        <f>_xlfn.XLOOKUP(Tabla15[[#This Row],[cedula]],Tabla8[Numero Documento],Tabla8[Lugar Designado])</f>
        <v>MINISTERIO DE CULTURA</v>
      </c>
      <c r="H1459" s="53" t="s">
        <v>3385</v>
      </c>
      <c r="I1459" s="62"/>
      <c r="J1459" s="53" t="str">
        <f>_xlfn.XLOOKUP(Tabla15[[#This Row],[cargo]],Tabla612[CARGO],Tabla612[CATEGORIA DEL SERVIDOR],"FIJO")</f>
        <v>FIJO</v>
      </c>
      <c r="K1459" s="53" t="str">
        <f>IF(ISTEXT(Tabla15[[#This Row],[CARRERA]]),Tabla15[[#This Row],[CARRERA]],Tabla15[[#This Row],[STATUS]])</f>
        <v>FIJO</v>
      </c>
      <c r="L1459" s="63">
        <v>40000</v>
      </c>
      <c r="M1459" s="64">
        <v>442.65</v>
      </c>
      <c r="N1459" s="64">
        <v>1216</v>
      </c>
      <c r="O1459" s="64">
        <v>1148</v>
      </c>
      <c r="P1459" s="29">
        <f>ROUND(Tabla15[[#This Row],[sbruto]]-Tabla15[[#This Row],[sneto]]-Tabla15[[#This Row],[ISR]]-Tabla15[[#This Row],[SFS]]-Tabla15[[#This Row],[AFP]],2)</f>
        <v>25</v>
      </c>
      <c r="Q1459" s="63">
        <v>37168.35</v>
      </c>
      <c r="R1459" s="53" t="str">
        <f>_xlfn.XLOOKUP(Tabla15[[#This Row],[cedula]],Tabla8[Numero Documento],Tabla8[Gen])</f>
        <v>M</v>
      </c>
      <c r="S1459" s="53" t="str">
        <f>_xlfn.XLOOKUP(Tabla15[[#This Row],[cedula]],Tabla8[Numero Documento],Tabla8[Lugar Designado Codigo])</f>
        <v>01.83</v>
      </c>
    </row>
    <row r="1460" spans="1:19" hidden="1">
      <c r="A1460" s="53" t="s">
        <v>3048</v>
      </c>
      <c r="B1460" s="53" t="s">
        <v>3637</v>
      </c>
      <c r="C1460" s="53" t="s">
        <v>3084</v>
      </c>
      <c r="D1460" s="53" t="str">
        <f>Tabla15[[#This Row],[cedula]]&amp;Tabla15[[#This Row],[prog]]&amp;LEFT(Tabla15[[#This Row],[tipo]],3)</f>
        <v>4022208183401TEM</v>
      </c>
      <c r="E1460" s="53" t="s">
        <v>3636</v>
      </c>
      <c r="F1460" s="53" t="s">
        <v>1173</v>
      </c>
      <c r="G1460" s="53" t="str">
        <f>_xlfn.XLOOKUP(Tabla15[[#This Row],[cedula]],Tabla8[Numero Documento],Tabla8[Lugar Designado])</f>
        <v>MINISTERIO DE CULTURA</v>
      </c>
      <c r="H1460" s="53" t="s">
        <v>3385</v>
      </c>
      <c r="I1460" s="62"/>
      <c r="J1460" s="53" t="str">
        <f>_xlfn.XLOOKUP(Tabla15[[#This Row],[cargo]],Tabla612[CARGO],Tabla612[CATEGORIA DEL SERVIDOR],"FIJO")</f>
        <v>FIJO</v>
      </c>
      <c r="K1460" s="53" t="str">
        <f>IF(ISTEXT(Tabla15[[#This Row],[CARRERA]]),Tabla15[[#This Row],[CARRERA]],Tabla15[[#This Row],[STATUS]])</f>
        <v>FIJO</v>
      </c>
      <c r="L1460" s="63">
        <v>40000</v>
      </c>
      <c r="M1460" s="64">
        <v>442.65</v>
      </c>
      <c r="N1460" s="64">
        <v>1216</v>
      </c>
      <c r="O1460" s="64">
        <v>1148</v>
      </c>
      <c r="P1460" s="29">
        <f>ROUND(Tabla15[[#This Row],[sbruto]]-Tabla15[[#This Row],[sneto]]-Tabla15[[#This Row],[ISR]]-Tabla15[[#This Row],[SFS]]-Tabla15[[#This Row],[AFP]],2)</f>
        <v>25</v>
      </c>
      <c r="Q1460" s="63">
        <v>37168.35</v>
      </c>
      <c r="R1460" s="53" t="str">
        <f>_xlfn.XLOOKUP(Tabla15[[#This Row],[cedula]],Tabla8[Numero Documento],Tabla8[Gen])</f>
        <v>M</v>
      </c>
      <c r="S1460" s="53" t="str">
        <f>_xlfn.XLOOKUP(Tabla15[[#This Row],[cedula]],Tabla8[Numero Documento],Tabla8[Lugar Designado Codigo])</f>
        <v>01.83</v>
      </c>
    </row>
    <row r="1461" spans="1:19" hidden="1">
      <c r="A1461" s="53" t="s">
        <v>3048</v>
      </c>
      <c r="B1461" s="53" t="s">
        <v>2812</v>
      </c>
      <c r="C1461" s="53" t="s">
        <v>3084</v>
      </c>
      <c r="D1461" s="53" t="str">
        <f>Tabla15[[#This Row],[cedula]]&amp;Tabla15[[#This Row],[prog]]&amp;LEFT(Tabla15[[#This Row],[tipo]],3)</f>
        <v>0480005615401TEM</v>
      </c>
      <c r="E1461" s="53" t="s">
        <v>1178</v>
      </c>
      <c r="F1461" s="53" t="s">
        <v>1173</v>
      </c>
      <c r="G1461" s="53" t="str">
        <f>_xlfn.XLOOKUP(Tabla15[[#This Row],[cedula]],Tabla8[Numero Documento],Tabla8[Lugar Designado])</f>
        <v>MINISTERIO DE CULTURA</v>
      </c>
      <c r="H1461" s="53" t="s">
        <v>3385</v>
      </c>
      <c r="I1461" s="62"/>
      <c r="J1461" s="53" t="str">
        <f>_xlfn.XLOOKUP(Tabla15[[#This Row],[cargo]],Tabla612[CARGO],Tabla612[CATEGORIA DEL SERVIDOR],"FIJO")</f>
        <v>FIJO</v>
      </c>
      <c r="K1461" s="53" t="str">
        <f>IF(ISTEXT(Tabla15[[#This Row],[CARRERA]]),Tabla15[[#This Row],[CARRERA]],Tabla15[[#This Row],[STATUS]])</f>
        <v>FIJO</v>
      </c>
      <c r="L1461" s="63">
        <v>40000</v>
      </c>
      <c r="M1461" s="64">
        <v>442.65</v>
      </c>
      <c r="N1461" s="64">
        <v>1216</v>
      </c>
      <c r="O1461" s="64">
        <v>1148</v>
      </c>
      <c r="P1461" s="29">
        <f>ROUND(Tabla15[[#This Row],[sbruto]]-Tabla15[[#This Row],[sneto]]-Tabla15[[#This Row],[ISR]]-Tabla15[[#This Row],[SFS]]-Tabla15[[#This Row],[AFP]],2)</f>
        <v>25</v>
      </c>
      <c r="Q1461" s="63">
        <v>37168.35</v>
      </c>
      <c r="R1461" s="53" t="str">
        <f>_xlfn.XLOOKUP(Tabla15[[#This Row],[cedula]],Tabla8[Numero Documento],Tabla8[Gen])</f>
        <v>M</v>
      </c>
      <c r="S1461" s="53" t="str">
        <f>_xlfn.XLOOKUP(Tabla15[[#This Row],[cedula]],Tabla8[Numero Documento],Tabla8[Lugar Designado Codigo])</f>
        <v>01.83</v>
      </c>
    </row>
    <row r="1462" spans="1:19" hidden="1">
      <c r="A1462" s="53" t="s">
        <v>3048</v>
      </c>
      <c r="B1462" s="53" t="s">
        <v>3643</v>
      </c>
      <c r="C1462" s="53" t="s">
        <v>3084</v>
      </c>
      <c r="D1462" s="53" t="str">
        <f>Tabla15[[#This Row],[cedula]]&amp;Tabla15[[#This Row],[prog]]&amp;LEFT(Tabla15[[#This Row],[tipo]],3)</f>
        <v>4023006085301TEM</v>
      </c>
      <c r="E1462" s="53" t="s">
        <v>3642</v>
      </c>
      <c r="F1462" s="53" t="s">
        <v>3260</v>
      </c>
      <c r="G1462" s="53" t="str">
        <f>_xlfn.XLOOKUP(Tabla15[[#This Row],[cedula]],Tabla8[Numero Documento],Tabla8[Lugar Designado])</f>
        <v>MINISTERIO DE CULTURA</v>
      </c>
      <c r="H1462" s="53" t="s">
        <v>3385</v>
      </c>
      <c r="I1462" s="62"/>
      <c r="J1462" s="53" t="str">
        <f>_xlfn.XLOOKUP(Tabla15[[#This Row],[cargo]],Tabla612[CARGO],Tabla612[CATEGORIA DEL SERVIDOR],"FIJO")</f>
        <v>FIJO</v>
      </c>
      <c r="K1462" s="53" t="str">
        <f>IF(ISTEXT(Tabla15[[#This Row],[CARRERA]]),Tabla15[[#This Row],[CARRERA]],Tabla15[[#This Row],[STATUS]])</f>
        <v>FIJO</v>
      </c>
      <c r="L1462" s="63">
        <v>40000</v>
      </c>
      <c r="M1462" s="63">
        <v>442.65</v>
      </c>
      <c r="N1462" s="64">
        <v>1216</v>
      </c>
      <c r="O1462" s="64">
        <v>1148</v>
      </c>
      <c r="P1462" s="29">
        <f>ROUND(Tabla15[[#This Row],[sbruto]]-Tabla15[[#This Row],[sneto]]-Tabla15[[#This Row],[ISR]]-Tabla15[[#This Row],[SFS]]-Tabla15[[#This Row],[AFP]],2)</f>
        <v>25</v>
      </c>
      <c r="Q1462" s="63">
        <v>37168.35</v>
      </c>
      <c r="R1462" s="53" t="str">
        <f>_xlfn.XLOOKUP(Tabla15[[#This Row],[cedula]],Tabla8[Numero Documento],Tabla8[Gen])</f>
        <v>M</v>
      </c>
      <c r="S1462" s="53" t="str">
        <f>_xlfn.XLOOKUP(Tabla15[[#This Row],[cedula]],Tabla8[Numero Documento],Tabla8[Lugar Designado Codigo])</f>
        <v>01.83</v>
      </c>
    </row>
    <row r="1463" spans="1:19" hidden="1">
      <c r="A1463" s="53" t="s">
        <v>3048</v>
      </c>
      <c r="B1463" s="53" t="s">
        <v>2837</v>
      </c>
      <c r="C1463" s="53" t="s">
        <v>3084</v>
      </c>
      <c r="D1463" s="53" t="str">
        <f>Tabla15[[#This Row],[cedula]]&amp;Tabla15[[#This Row],[prog]]&amp;LEFT(Tabla15[[#This Row],[tipo]],3)</f>
        <v>0470000857801TEM</v>
      </c>
      <c r="E1463" s="53" t="s">
        <v>1176</v>
      </c>
      <c r="F1463" s="53" t="s">
        <v>1173</v>
      </c>
      <c r="G1463" s="53" t="str">
        <f>_xlfn.XLOOKUP(Tabla15[[#This Row],[cedula]],Tabla8[Numero Documento],Tabla8[Lugar Designado])</f>
        <v>MINISTERIO DE CULTURA</v>
      </c>
      <c r="H1463" s="53" t="s">
        <v>3385</v>
      </c>
      <c r="I1463" s="62"/>
      <c r="J1463" s="53" t="str">
        <f>_xlfn.XLOOKUP(Tabla15[[#This Row],[cargo]],Tabla612[CARGO],Tabla612[CATEGORIA DEL SERVIDOR],"FIJO")</f>
        <v>FIJO</v>
      </c>
      <c r="K1463" s="53" t="str">
        <f>IF(ISTEXT(Tabla15[[#This Row],[CARRERA]]),Tabla15[[#This Row],[CARRERA]],Tabla15[[#This Row],[STATUS]])</f>
        <v>FIJO</v>
      </c>
      <c r="L1463" s="63">
        <v>40000</v>
      </c>
      <c r="M1463" s="64">
        <v>442.65</v>
      </c>
      <c r="N1463" s="64">
        <v>1216</v>
      </c>
      <c r="O1463" s="64">
        <v>1148</v>
      </c>
      <c r="P1463" s="29">
        <f>ROUND(Tabla15[[#This Row],[sbruto]]-Tabla15[[#This Row],[sneto]]-Tabla15[[#This Row],[ISR]]-Tabla15[[#This Row],[SFS]]-Tabla15[[#This Row],[AFP]],2)</f>
        <v>25</v>
      </c>
      <c r="Q1463" s="63">
        <v>37168.35</v>
      </c>
      <c r="R1463" s="53" t="str">
        <f>_xlfn.XLOOKUP(Tabla15[[#This Row],[cedula]],Tabla8[Numero Documento],Tabla8[Gen])</f>
        <v>M</v>
      </c>
      <c r="S1463" s="53" t="str">
        <f>_xlfn.XLOOKUP(Tabla15[[#This Row],[cedula]],Tabla8[Numero Documento],Tabla8[Lugar Designado Codigo])</f>
        <v>01.83</v>
      </c>
    </row>
    <row r="1464" spans="1:19" hidden="1">
      <c r="A1464" s="53" t="s">
        <v>3048</v>
      </c>
      <c r="B1464" s="53" t="s">
        <v>3709</v>
      </c>
      <c r="C1464" s="53" t="s">
        <v>3084</v>
      </c>
      <c r="D1464" s="53" t="str">
        <f>Tabla15[[#This Row],[cedula]]&amp;Tabla15[[#This Row],[prog]]&amp;LEFT(Tabla15[[#This Row],[tipo]],3)</f>
        <v>0550001152201TEM</v>
      </c>
      <c r="E1464" s="53" t="s">
        <v>3708</v>
      </c>
      <c r="F1464" s="53" t="s">
        <v>1173</v>
      </c>
      <c r="G1464" s="53" t="str">
        <f>_xlfn.XLOOKUP(Tabla15[[#This Row],[cedula]],Tabla8[Numero Documento],Tabla8[Lugar Designado])</f>
        <v>MINISTERIO DE CULTURA</v>
      </c>
      <c r="H1464" s="53" t="s">
        <v>3385</v>
      </c>
      <c r="I1464" s="62"/>
      <c r="J1464" s="53" t="str">
        <f>_xlfn.XLOOKUP(Tabla15[[#This Row],[cargo]],Tabla612[CARGO],Tabla612[CATEGORIA DEL SERVIDOR],"FIJO")</f>
        <v>FIJO</v>
      </c>
      <c r="K1464" s="53" t="str">
        <f>IF(ISTEXT(Tabla15[[#This Row],[CARRERA]]),Tabla15[[#This Row],[CARRERA]],Tabla15[[#This Row],[STATUS]])</f>
        <v>FIJO</v>
      </c>
      <c r="L1464" s="63">
        <v>40000</v>
      </c>
      <c r="M1464" s="64">
        <v>442.65</v>
      </c>
      <c r="N1464" s="64">
        <v>1216</v>
      </c>
      <c r="O1464" s="64">
        <v>1148</v>
      </c>
      <c r="P1464" s="29">
        <f>ROUND(Tabla15[[#This Row],[sbruto]]-Tabla15[[#This Row],[sneto]]-Tabla15[[#This Row],[ISR]]-Tabla15[[#This Row],[SFS]]-Tabla15[[#This Row],[AFP]],2)</f>
        <v>25</v>
      </c>
      <c r="Q1464" s="63">
        <v>37168.35</v>
      </c>
      <c r="R1464" s="53" t="str">
        <f>_xlfn.XLOOKUP(Tabla15[[#This Row],[cedula]],Tabla8[Numero Documento],Tabla8[Gen])</f>
        <v>F</v>
      </c>
      <c r="S1464" s="53" t="str">
        <f>_xlfn.XLOOKUP(Tabla15[[#This Row],[cedula]],Tabla8[Numero Documento],Tabla8[Lugar Designado Codigo])</f>
        <v>01.83</v>
      </c>
    </row>
    <row r="1465" spans="1:19" hidden="1">
      <c r="A1465" s="53" t="s">
        <v>3048</v>
      </c>
      <c r="B1465" s="53" t="s">
        <v>2846</v>
      </c>
      <c r="C1465" s="53" t="s">
        <v>3084</v>
      </c>
      <c r="D1465" s="53" t="str">
        <f>Tabla15[[#This Row],[cedula]]&amp;Tabla15[[#This Row],[prog]]&amp;LEFT(Tabla15[[#This Row],[tipo]],3)</f>
        <v>0280000655901TEM</v>
      </c>
      <c r="E1465" s="53" t="s">
        <v>1638</v>
      </c>
      <c r="F1465" s="53" t="s">
        <v>1173</v>
      </c>
      <c r="G1465" s="53" t="str">
        <f>_xlfn.XLOOKUP(Tabla15[[#This Row],[cedula]],Tabla8[Numero Documento],Tabla8[Lugar Designado])</f>
        <v>MINISTERIO DE CULTURA</v>
      </c>
      <c r="H1465" s="53" t="s">
        <v>3385</v>
      </c>
      <c r="I1465" s="62"/>
      <c r="J1465" s="53" t="str">
        <f>_xlfn.XLOOKUP(Tabla15[[#This Row],[cargo]],Tabla612[CARGO],Tabla612[CATEGORIA DEL SERVIDOR],"FIJO")</f>
        <v>FIJO</v>
      </c>
      <c r="K1465" s="53" t="str">
        <f>IF(ISTEXT(Tabla15[[#This Row],[CARRERA]]),Tabla15[[#This Row],[CARRERA]],Tabla15[[#This Row],[STATUS]])</f>
        <v>FIJO</v>
      </c>
      <c r="L1465" s="63">
        <v>40000</v>
      </c>
      <c r="M1465" s="64">
        <v>442.65</v>
      </c>
      <c r="N1465" s="64">
        <v>1216</v>
      </c>
      <c r="O1465" s="64">
        <v>1148</v>
      </c>
      <c r="P1465" s="29">
        <f>ROUND(Tabla15[[#This Row],[sbruto]]-Tabla15[[#This Row],[sneto]]-Tabla15[[#This Row],[ISR]]-Tabla15[[#This Row],[SFS]]-Tabla15[[#This Row],[AFP]],2)</f>
        <v>25</v>
      </c>
      <c r="Q1465" s="63">
        <v>37168.35</v>
      </c>
      <c r="R1465" s="53" t="str">
        <f>_xlfn.XLOOKUP(Tabla15[[#This Row],[cedula]],Tabla8[Numero Documento],Tabla8[Gen])</f>
        <v>F</v>
      </c>
      <c r="S1465" s="53" t="str">
        <f>_xlfn.XLOOKUP(Tabla15[[#This Row],[cedula]],Tabla8[Numero Documento],Tabla8[Lugar Designado Codigo])</f>
        <v>01.83</v>
      </c>
    </row>
    <row r="1466" spans="1:19" hidden="1">
      <c r="A1466" s="53" t="s">
        <v>3048</v>
      </c>
      <c r="B1466" s="53" t="s">
        <v>2873</v>
      </c>
      <c r="C1466" s="53" t="s">
        <v>3084</v>
      </c>
      <c r="D1466" s="53" t="str">
        <f>Tabla15[[#This Row],[cedula]]&amp;Tabla15[[#This Row],[prog]]&amp;LEFT(Tabla15[[#This Row],[tipo]],3)</f>
        <v>0011633400401TEM</v>
      </c>
      <c r="E1466" s="53" t="s">
        <v>1174</v>
      </c>
      <c r="F1466" s="53" t="s">
        <v>1173</v>
      </c>
      <c r="G1466" s="53" t="str">
        <f>_xlfn.XLOOKUP(Tabla15[[#This Row],[cedula]],Tabla8[Numero Documento],Tabla8[Lugar Designado])</f>
        <v>MINISTERIO DE CULTURA</v>
      </c>
      <c r="H1466" s="53" t="s">
        <v>3385</v>
      </c>
      <c r="I1466" s="62"/>
      <c r="J1466" s="53" t="str">
        <f>_xlfn.XLOOKUP(Tabla15[[#This Row],[cargo]],Tabla612[CARGO],Tabla612[CATEGORIA DEL SERVIDOR],"FIJO")</f>
        <v>FIJO</v>
      </c>
      <c r="K1466" s="53" t="str">
        <f>IF(ISTEXT(Tabla15[[#This Row],[CARRERA]]),Tabla15[[#This Row],[CARRERA]],Tabla15[[#This Row],[STATUS]])</f>
        <v>FIJO</v>
      </c>
      <c r="L1466" s="63">
        <v>40000</v>
      </c>
      <c r="M1466" s="64">
        <v>442.65</v>
      </c>
      <c r="N1466" s="64">
        <v>1216</v>
      </c>
      <c r="O1466" s="64">
        <v>1148</v>
      </c>
      <c r="P1466" s="29">
        <f>ROUND(Tabla15[[#This Row],[sbruto]]-Tabla15[[#This Row],[sneto]]-Tabla15[[#This Row],[ISR]]-Tabla15[[#This Row],[SFS]]-Tabla15[[#This Row],[AFP]],2)</f>
        <v>25</v>
      </c>
      <c r="Q1466" s="63">
        <v>37168.35</v>
      </c>
      <c r="R1466" s="53" t="str">
        <f>_xlfn.XLOOKUP(Tabla15[[#This Row],[cedula]],Tabla8[Numero Documento],Tabla8[Gen])</f>
        <v>M</v>
      </c>
      <c r="S1466" s="53" t="str">
        <f>_xlfn.XLOOKUP(Tabla15[[#This Row],[cedula]],Tabla8[Numero Documento],Tabla8[Lugar Designado Codigo])</f>
        <v>01.83</v>
      </c>
    </row>
    <row r="1467" spans="1:19" hidden="1">
      <c r="A1467" s="53" t="s">
        <v>3048</v>
      </c>
      <c r="B1467" s="53" t="s">
        <v>3780</v>
      </c>
      <c r="C1467" s="53" t="s">
        <v>3084</v>
      </c>
      <c r="D1467" s="53" t="str">
        <f>Tabla15[[#This Row],[cedula]]&amp;Tabla15[[#This Row],[prog]]&amp;LEFT(Tabla15[[#This Row],[tipo]],3)</f>
        <v>0011425850201TEM</v>
      </c>
      <c r="E1467" s="53" t="s">
        <v>3779</v>
      </c>
      <c r="F1467" s="53" t="s">
        <v>261</v>
      </c>
      <c r="G1467" s="53" t="str">
        <f>_xlfn.XLOOKUP(Tabla15[[#This Row],[cedula]],Tabla8[Numero Documento],Tabla8[Lugar Designado])</f>
        <v>MINISTERIO DE CULTURA</v>
      </c>
      <c r="H1467" s="53" t="s">
        <v>3385</v>
      </c>
      <c r="I1467" s="62"/>
      <c r="J1467" s="53" t="str">
        <f>_xlfn.XLOOKUP(Tabla15[[#This Row],[cargo]],Tabla612[CARGO],Tabla612[CATEGORIA DEL SERVIDOR],"FIJO")</f>
        <v>FIJO</v>
      </c>
      <c r="K1467" s="53" t="str">
        <f>IF(ISTEXT(Tabla15[[#This Row],[CARRERA]]),Tabla15[[#This Row],[CARRERA]],Tabla15[[#This Row],[STATUS]])</f>
        <v>FIJO</v>
      </c>
      <c r="L1467" s="63">
        <v>40000</v>
      </c>
      <c r="M1467" s="64">
        <v>442.65</v>
      </c>
      <c r="N1467" s="64">
        <v>1216</v>
      </c>
      <c r="O1467" s="64">
        <v>1148</v>
      </c>
      <c r="P1467" s="29">
        <f>ROUND(Tabla15[[#This Row],[sbruto]]-Tabla15[[#This Row],[sneto]]-Tabla15[[#This Row],[ISR]]-Tabla15[[#This Row],[SFS]]-Tabla15[[#This Row],[AFP]],2)</f>
        <v>25</v>
      </c>
      <c r="Q1467" s="63">
        <v>37168.35</v>
      </c>
      <c r="R1467" s="53" t="str">
        <f>_xlfn.XLOOKUP(Tabla15[[#This Row],[cedula]],Tabla8[Numero Documento],Tabla8[Gen])</f>
        <v>F</v>
      </c>
      <c r="S1467" s="53" t="str">
        <f>_xlfn.XLOOKUP(Tabla15[[#This Row],[cedula]],Tabla8[Numero Documento],Tabla8[Lugar Designado Codigo])</f>
        <v>01.83</v>
      </c>
    </row>
    <row r="1468" spans="1:19" hidden="1">
      <c r="A1468" s="53" t="s">
        <v>3048</v>
      </c>
      <c r="B1468" s="53" t="s">
        <v>3786</v>
      </c>
      <c r="C1468" s="53" t="s">
        <v>3084</v>
      </c>
      <c r="D1468" s="53" t="str">
        <f>Tabla15[[#This Row],[cedula]]&amp;Tabla15[[#This Row],[prog]]&amp;LEFT(Tabla15[[#This Row],[tipo]],3)</f>
        <v>0440001388601TEM</v>
      </c>
      <c r="E1468" s="53" t="s">
        <v>3785</v>
      </c>
      <c r="F1468" s="53" t="s">
        <v>1173</v>
      </c>
      <c r="G1468" s="53" t="str">
        <f>_xlfn.XLOOKUP(Tabla15[[#This Row],[cedula]],Tabla8[Numero Documento],Tabla8[Lugar Designado])</f>
        <v>MINISTERIO DE CULTURA</v>
      </c>
      <c r="H1468" s="53" t="s">
        <v>3385</v>
      </c>
      <c r="I1468" s="62"/>
      <c r="J1468" s="53" t="str">
        <f>_xlfn.XLOOKUP(Tabla15[[#This Row],[cargo]],Tabla612[CARGO],Tabla612[CATEGORIA DEL SERVIDOR],"FIJO")</f>
        <v>FIJO</v>
      </c>
      <c r="K1468" s="53" t="str">
        <f>IF(ISTEXT(Tabla15[[#This Row],[CARRERA]]),Tabla15[[#This Row],[CARRERA]],Tabla15[[#This Row],[STATUS]])</f>
        <v>FIJO</v>
      </c>
      <c r="L1468" s="63">
        <v>40000</v>
      </c>
      <c r="M1468" s="64">
        <v>442.65</v>
      </c>
      <c r="N1468" s="64">
        <v>1216</v>
      </c>
      <c r="O1468" s="64">
        <v>1148</v>
      </c>
      <c r="P1468" s="29">
        <f>ROUND(Tabla15[[#This Row],[sbruto]]-Tabla15[[#This Row],[sneto]]-Tabla15[[#This Row],[ISR]]-Tabla15[[#This Row],[SFS]]-Tabla15[[#This Row],[AFP]],2)</f>
        <v>25</v>
      </c>
      <c r="Q1468" s="63">
        <v>37168.35</v>
      </c>
      <c r="R1468" s="53" t="str">
        <f>_xlfn.XLOOKUP(Tabla15[[#This Row],[cedula]],Tabla8[Numero Documento],Tabla8[Gen])</f>
        <v>F</v>
      </c>
      <c r="S1468" s="53" t="str">
        <f>_xlfn.XLOOKUP(Tabla15[[#This Row],[cedula]],Tabla8[Numero Documento],Tabla8[Lugar Designado Codigo])</f>
        <v>01.83</v>
      </c>
    </row>
    <row r="1469" spans="1:19" hidden="1">
      <c r="A1469" s="53" t="s">
        <v>3048</v>
      </c>
      <c r="B1469" s="53" t="s">
        <v>3788</v>
      </c>
      <c r="C1469" s="53" t="s">
        <v>3084</v>
      </c>
      <c r="D1469" s="53" t="str">
        <f>Tabla15[[#This Row],[cedula]]&amp;Tabla15[[#This Row],[prog]]&amp;LEFT(Tabla15[[#This Row],[tipo]],3)</f>
        <v>0011714489901TEM</v>
      </c>
      <c r="E1469" s="53" t="s">
        <v>3787</v>
      </c>
      <c r="F1469" s="53" t="s">
        <v>3789</v>
      </c>
      <c r="G1469" s="53" t="str">
        <f>_xlfn.XLOOKUP(Tabla15[[#This Row],[cedula]],Tabla8[Numero Documento],Tabla8[Lugar Designado])</f>
        <v>MINISTERIO DE CULTURA</v>
      </c>
      <c r="H1469" s="53" t="s">
        <v>3385</v>
      </c>
      <c r="I1469" s="62"/>
      <c r="J1469" s="53" t="str">
        <f>_xlfn.XLOOKUP(Tabla15[[#This Row],[cargo]],Tabla612[CARGO],Tabla612[CATEGORIA DEL SERVIDOR],"FIJO")</f>
        <v>FIJO</v>
      </c>
      <c r="K1469" s="53" t="str">
        <f>IF(ISTEXT(Tabla15[[#This Row],[CARRERA]]),Tabla15[[#This Row],[CARRERA]],Tabla15[[#This Row],[STATUS]])</f>
        <v>FIJO</v>
      </c>
      <c r="L1469" s="63">
        <v>40000</v>
      </c>
      <c r="M1469" s="64">
        <v>442.65</v>
      </c>
      <c r="N1469" s="64">
        <v>1216</v>
      </c>
      <c r="O1469" s="64">
        <v>1148</v>
      </c>
      <c r="P1469" s="29">
        <f>ROUND(Tabla15[[#This Row],[sbruto]]-Tabla15[[#This Row],[sneto]]-Tabla15[[#This Row],[ISR]]-Tabla15[[#This Row],[SFS]]-Tabla15[[#This Row],[AFP]],2)</f>
        <v>25</v>
      </c>
      <c r="Q1469" s="63">
        <v>37168.35</v>
      </c>
      <c r="R1469" s="53" t="str">
        <f>_xlfn.XLOOKUP(Tabla15[[#This Row],[cedula]],Tabla8[Numero Documento],Tabla8[Gen])</f>
        <v>F</v>
      </c>
      <c r="S1469" s="53" t="str">
        <f>_xlfn.XLOOKUP(Tabla15[[#This Row],[cedula]],Tabla8[Numero Documento],Tabla8[Lugar Designado Codigo])</f>
        <v>01.83</v>
      </c>
    </row>
    <row r="1470" spans="1:19" hidden="1">
      <c r="A1470" s="53" t="s">
        <v>3048</v>
      </c>
      <c r="B1470" s="53" t="s">
        <v>3531</v>
      </c>
      <c r="C1470" s="53" t="s">
        <v>3084</v>
      </c>
      <c r="D1470" s="53" t="str">
        <f>Tabla15[[#This Row],[cedula]]&amp;Tabla15[[#This Row],[prog]]&amp;LEFT(Tabla15[[#This Row],[tipo]],3)</f>
        <v>0370114410101TEM</v>
      </c>
      <c r="E1470" s="53" t="s">
        <v>3530</v>
      </c>
      <c r="F1470" s="53" t="s">
        <v>1763</v>
      </c>
      <c r="G1470" s="53" t="str">
        <f>_xlfn.XLOOKUP(Tabla15[[#This Row],[cedula]],Tabla8[Numero Documento],Tabla8[Lugar Designado])</f>
        <v>MINISTERIO DE CULTURA</v>
      </c>
      <c r="H1470" s="53" t="s">
        <v>3385</v>
      </c>
      <c r="I1470" s="62"/>
      <c r="J1470" s="53" t="str">
        <f>_xlfn.XLOOKUP(Tabla15[[#This Row],[cargo]],Tabla612[CARGO],Tabla612[CATEGORIA DEL SERVIDOR],"FIJO")</f>
        <v>FIJO</v>
      </c>
      <c r="K1470" s="53" t="str">
        <f>IF(ISTEXT(Tabla15[[#This Row],[CARRERA]]),Tabla15[[#This Row],[CARRERA]],Tabla15[[#This Row],[STATUS]])</f>
        <v>FIJO</v>
      </c>
      <c r="L1470" s="63">
        <v>36000</v>
      </c>
      <c r="M1470" s="67">
        <v>0</v>
      </c>
      <c r="N1470" s="64">
        <v>1094.4000000000001</v>
      </c>
      <c r="O1470" s="64">
        <v>1033.2</v>
      </c>
      <c r="P1470" s="29">
        <f>ROUND(Tabla15[[#This Row],[sbruto]]-Tabla15[[#This Row],[sneto]]-Tabla15[[#This Row],[ISR]]-Tabla15[[#This Row],[SFS]]-Tabla15[[#This Row],[AFP]],2)</f>
        <v>25</v>
      </c>
      <c r="Q1470" s="63">
        <v>33847.4</v>
      </c>
      <c r="R1470" s="53" t="str">
        <f>_xlfn.XLOOKUP(Tabla15[[#This Row],[cedula]],Tabla8[Numero Documento],Tabla8[Gen])</f>
        <v>F</v>
      </c>
      <c r="S1470" s="53" t="str">
        <f>_xlfn.XLOOKUP(Tabla15[[#This Row],[cedula]],Tabla8[Numero Documento],Tabla8[Lugar Designado Codigo])</f>
        <v>01.83</v>
      </c>
    </row>
    <row r="1471" spans="1:19" hidden="1">
      <c r="A1471" s="53" t="s">
        <v>3048</v>
      </c>
      <c r="B1471" s="53" t="s">
        <v>3533</v>
      </c>
      <c r="C1471" s="53" t="s">
        <v>3084</v>
      </c>
      <c r="D1471" s="53" t="str">
        <f>Tabla15[[#This Row],[cedula]]&amp;Tabla15[[#This Row],[prog]]&amp;LEFT(Tabla15[[#This Row],[tipo]],3)</f>
        <v>4022577026801TEM</v>
      </c>
      <c r="E1471" s="53" t="s">
        <v>3532</v>
      </c>
      <c r="F1471" s="53" t="s">
        <v>1763</v>
      </c>
      <c r="G1471" s="53" t="str">
        <f>_xlfn.XLOOKUP(Tabla15[[#This Row],[cedula]],Tabla8[Numero Documento],Tabla8[Lugar Designado])</f>
        <v>MINISTERIO DE CULTURA</v>
      </c>
      <c r="H1471" s="53" t="s">
        <v>3385</v>
      </c>
      <c r="I1471" s="62"/>
      <c r="J1471" s="53" t="str">
        <f>_xlfn.XLOOKUP(Tabla15[[#This Row],[cargo]],Tabla612[CARGO],Tabla612[CATEGORIA DEL SERVIDOR],"FIJO")</f>
        <v>FIJO</v>
      </c>
      <c r="K1471" s="53" t="str">
        <f>IF(ISTEXT(Tabla15[[#This Row],[CARRERA]]),Tabla15[[#This Row],[CARRERA]],Tabla15[[#This Row],[STATUS]])</f>
        <v>FIJO</v>
      </c>
      <c r="L1471" s="63">
        <v>36000</v>
      </c>
      <c r="M1471" s="65">
        <v>0</v>
      </c>
      <c r="N1471" s="64">
        <v>1094.4000000000001</v>
      </c>
      <c r="O1471" s="64">
        <v>1033.2</v>
      </c>
      <c r="P1471" s="29">
        <f>ROUND(Tabla15[[#This Row],[sbruto]]-Tabla15[[#This Row],[sneto]]-Tabla15[[#This Row],[ISR]]-Tabla15[[#This Row],[SFS]]-Tabla15[[#This Row],[AFP]],2)</f>
        <v>25</v>
      </c>
      <c r="Q1471" s="63">
        <v>33847.4</v>
      </c>
      <c r="R1471" s="53" t="str">
        <f>_xlfn.XLOOKUP(Tabla15[[#This Row],[cedula]],Tabla8[Numero Documento],Tabla8[Gen])</f>
        <v>F</v>
      </c>
      <c r="S1471" s="53" t="str">
        <f>_xlfn.XLOOKUP(Tabla15[[#This Row],[cedula]],Tabla8[Numero Documento],Tabla8[Lugar Designado Codigo])</f>
        <v>01.83</v>
      </c>
    </row>
    <row r="1472" spans="1:19" hidden="1">
      <c r="A1472" s="53" t="s">
        <v>3048</v>
      </c>
      <c r="B1472" s="53" t="s">
        <v>3545</v>
      </c>
      <c r="C1472" s="53" t="s">
        <v>3084</v>
      </c>
      <c r="D1472" s="53" t="str">
        <f>Tabla15[[#This Row],[cedula]]&amp;Tabla15[[#This Row],[prog]]&amp;LEFT(Tabla15[[#This Row],[tipo]],3)</f>
        <v>2290028827901TEM</v>
      </c>
      <c r="E1472" s="53" t="s">
        <v>3544</v>
      </c>
      <c r="F1472" s="53" t="s">
        <v>3546</v>
      </c>
      <c r="G1472" s="53" t="str">
        <f>_xlfn.XLOOKUP(Tabla15[[#This Row],[cedula]],Tabla8[Numero Documento],Tabla8[Lugar Designado])</f>
        <v>MINISTERIO DE CULTURA</v>
      </c>
      <c r="H1472" s="53" t="s">
        <v>3385</v>
      </c>
      <c r="I1472" s="62"/>
      <c r="J1472" s="53" t="str">
        <f>_xlfn.XLOOKUP(Tabla15[[#This Row],[cargo]],Tabla612[CARGO],Tabla612[CATEGORIA DEL SERVIDOR],"FIJO")</f>
        <v>FIJO</v>
      </c>
      <c r="K1472" s="53" t="str">
        <f>IF(ISTEXT(Tabla15[[#This Row],[CARRERA]]),Tabla15[[#This Row],[CARRERA]],Tabla15[[#This Row],[STATUS]])</f>
        <v>FIJO</v>
      </c>
      <c r="L1472" s="63">
        <v>36000</v>
      </c>
      <c r="M1472" s="67">
        <v>0</v>
      </c>
      <c r="N1472" s="64">
        <v>1094.4000000000001</v>
      </c>
      <c r="O1472" s="64">
        <v>1033.2</v>
      </c>
      <c r="P1472" s="29">
        <f>ROUND(Tabla15[[#This Row],[sbruto]]-Tabla15[[#This Row],[sneto]]-Tabla15[[#This Row],[ISR]]-Tabla15[[#This Row],[SFS]]-Tabla15[[#This Row],[AFP]],2)</f>
        <v>25</v>
      </c>
      <c r="Q1472" s="63">
        <v>33847.4</v>
      </c>
      <c r="R1472" s="53" t="str">
        <f>_xlfn.XLOOKUP(Tabla15[[#This Row],[cedula]],Tabla8[Numero Documento],Tabla8[Gen])</f>
        <v>F</v>
      </c>
      <c r="S1472" s="53" t="str">
        <f>_xlfn.XLOOKUP(Tabla15[[#This Row],[cedula]],Tabla8[Numero Documento],Tabla8[Lugar Designado Codigo])</f>
        <v>01.83</v>
      </c>
    </row>
    <row r="1473" spans="1:19" hidden="1">
      <c r="A1473" s="53" t="s">
        <v>3048</v>
      </c>
      <c r="B1473" s="53" t="s">
        <v>3567</v>
      </c>
      <c r="C1473" s="53" t="s">
        <v>3084</v>
      </c>
      <c r="D1473" s="53" t="str">
        <f>Tabla15[[#This Row],[cedula]]&amp;Tabla15[[#This Row],[prog]]&amp;LEFT(Tabla15[[#This Row],[tipo]],3)</f>
        <v>4022351984001TEM</v>
      </c>
      <c r="E1473" s="53" t="s">
        <v>3566</v>
      </c>
      <c r="F1473" s="53" t="s">
        <v>1763</v>
      </c>
      <c r="G1473" s="53" t="str">
        <f>_xlfn.XLOOKUP(Tabla15[[#This Row],[cedula]],Tabla8[Numero Documento],Tabla8[Lugar Designado])</f>
        <v>MINISTERIO DE CULTURA</v>
      </c>
      <c r="H1473" s="53" t="s">
        <v>3385</v>
      </c>
      <c r="I1473" s="62"/>
      <c r="J1473" s="53" t="str">
        <f>_xlfn.XLOOKUP(Tabla15[[#This Row],[cargo]],Tabla612[CARGO],Tabla612[CATEGORIA DEL SERVIDOR],"FIJO")</f>
        <v>FIJO</v>
      </c>
      <c r="K1473" s="53" t="str">
        <f>IF(ISTEXT(Tabla15[[#This Row],[CARRERA]]),Tabla15[[#This Row],[CARRERA]],Tabla15[[#This Row],[STATUS]])</f>
        <v>FIJO</v>
      </c>
      <c r="L1473" s="63">
        <v>36000</v>
      </c>
      <c r="M1473" s="67">
        <v>0</v>
      </c>
      <c r="N1473" s="64">
        <v>1094.4000000000001</v>
      </c>
      <c r="O1473" s="64">
        <v>1033.2</v>
      </c>
      <c r="P1473" s="29">
        <f>ROUND(Tabla15[[#This Row],[sbruto]]-Tabla15[[#This Row],[sneto]]-Tabla15[[#This Row],[ISR]]-Tabla15[[#This Row],[SFS]]-Tabla15[[#This Row],[AFP]],2)</f>
        <v>25</v>
      </c>
      <c r="Q1473" s="63">
        <v>33847.4</v>
      </c>
      <c r="R1473" s="53" t="str">
        <f>_xlfn.XLOOKUP(Tabla15[[#This Row],[cedula]],Tabla8[Numero Documento],Tabla8[Gen])</f>
        <v>M</v>
      </c>
      <c r="S1473" s="53" t="str">
        <f>_xlfn.XLOOKUP(Tabla15[[#This Row],[cedula]],Tabla8[Numero Documento],Tabla8[Lugar Designado Codigo])</f>
        <v>01.83</v>
      </c>
    </row>
    <row r="1474" spans="1:19" hidden="1">
      <c r="A1474" s="53" t="s">
        <v>3048</v>
      </c>
      <c r="B1474" s="53" t="s">
        <v>3294</v>
      </c>
      <c r="C1474" s="53" t="s">
        <v>3084</v>
      </c>
      <c r="D1474" s="53" t="str">
        <f>Tabla15[[#This Row],[cedula]]&amp;Tabla15[[#This Row],[prog]]&amp;LEFT(Tabla15[[#This Row],[tipo]],3)</f>
        <v>0011348281401TEM</v>
      </c>
      <c r="E1474" s="53" t="s">
        <v>3259</v>
      </c>
      <c r="F1474" s="53" t="s">
        <v>3260</v>
      </c>
      <c r="G1474" s="53" t="str">
        <f>_xlfn.XLOOKUP(Tabla15[[#This Row],[cedula]],Tabla8[Numero Documento],Tabla8[Lugar Designado])</f>
        <v>MINISTERIO DE CULTURA</v>
      </c>
      <c r="H1474" s="53" t="s">
        <v>3385</v>
      </c>
      <c r="I1474" s="62"/>
      <c r="J1474" s="53" t="str">
        <f>_xlfn.XLOOKUP(Tabla15[[#This Row],[cargo]],Tabla612[CARGO],Tabla612[CATEGORIA DEL SERVIDOR],"FIJO")</f>
        <v>FIJO</v>
      </c>
      <c r="K1474" s="53" t="str">
        <f>IF(ISTEXT(Tabla15[[#This Row],[CARRERA]]),Tabla15[[#This Row],[CARRERA]],Tabla15[[#This Row],[STATUS]])</f>
        <v>FIJO</v>
      </c>
      <c r="L1474" s="63">
        <v>36000</v>
      </c>
      <c r="M1474" s="67">
        <v>0</v>
      </c>
      <c r="N1474" s="64">
        <v>1094.4000000000001</v>
      </c>
      <c r="O1474" s="64">
        <v>1033.2</v>
      </c>
      <c r="P1474" s="29">
        <f>ROUND(Tabla15[[#This Row],[sbruto]]-Tabla15[[#This Row],[sneto]]-Tabla15[[#This Row],[ISR]]-Tabla15[[#This Row],[SFS]]-Tabla15[[#This Row],[AFP]],2)</f>
        <v>25</v>
      </c>
      <c r="Q1474" s="63">
        <v>33847.4</v>
      </c>
      <c r="R1474" s="53" t="str">
        <f>_xlfn.XLOOKUP(Tabla15[[#This Row],[cedula]],Tabla8[Numero Documento],Tabla8[Gen])</f>
        <v>M</v>
      </c>
      <c r="S1474" s="53" t="str">
        <f>_xlfn.XLOOKUP(Tabla15[[#This Row],[cedula]],Tabla8[Numero Documento],Tabla8[Lugar Designado Codigo])</f>
        <v>01.83</v>
      </c>
    </row>
    <row r="1475" spans="1:19" hidden="1">
      <c r="A1475" s="53" t="s">
        <v>3048</v>
      </c>
      <c r="B1475" s="53" t="s">
        <v>3391</v>
      </c>
      <c r="C1475" s="53" t="s">
        <v>3084</v>
      </c>
      <c r="D1475" s="53" t="str">
        <f>Tabla15[[#This Row],[cedula]]&amp;Tabla15[[#This Row],[prog]]&amp;LEFT(Tabla15[[#This Row],[tipo]],3)</f>
        <v>0410018158701TEM</v>
      </c>
      <c r="E1475" s="53" t="s">
        <v>3390</v>
      </c>
      <c r="F1475" s="53" t="s">
        <v>1763</v>
      </c>
      <c r="G1475" s="53" t="str">
        <f>_xlfn.XLOOKUP(Tabla15[[#This Row],[cedula]],Tabla8[Numero Documento],Tabla8[Lugar Designado])</f>
        <v>MINISTERIO DE CULTURA</v>
      </c>
      <c r="H1475" s="53" t="s">
        <v>3385</v>
      </c>
      <c r="I1475" s="62"/>
      <c r="J1475" s="53" t="str">
        <f>_xlfn.XLOOKUP(Tabla15[[#This Row],[cargo]],Tabla612[CARGO],Tabla612[CATEGORIA DEL SERVIDOR],"FIJO")</f>
        <v>FIJO</v>
      </c>
      <c r="K1475" s="53" t="str">
        <f>IF(ISTEXT(Tabla15[[#This Row],[CARRERA]]),Tabla15[[#This Row],[CARRERA]],Tabla15[[#This Row],[STATUS]])</f>
        <v>FIJO</v>
      </c>
      <c r="L1475" s="63">
        <v>36000</v>
      </c>
      <c r="M1475" s="65">
        <v>0</v>
      </c>
      <c r="N1475" s="64">
        <v>1094.4000000000001</v>
      </c>
      <c r="O1475" s="64">
        <v>1033.2</v>
      </c>
      <c r="P1475" s="29">
        <f>ROUND(Tabla15[[#This Row],[sbruto]]-Tabla15[[#This Row],[sneto]]-Tabla15[[#This Row],[ISR]]-Tabla15[[#This Row],[SFS]]-Tabla15[[#This Row],[AFP]],2)</f>
        <v>25</v>
      </c>
      <c r="Q1475" s="63">
        <v>33847.4</v>
      </c>
      <c r="R1475" s="53" t="str">
        <f>_xlfn.XLOOKUP(Tabla15[[#This Row],[cedula]],Tabla8[Numero Documento],Tabla8[Gen])</f>
        <v>M</v>
      </c>
      <c r="S1475" s="53" t="str">
        <f>_xlfn.XLOOKUP(Tabla15[[#This Row],[cedula]],Tabla8[Numero Documento],Tabla8[Lugar Designado Codigo])</f>
        <v>01.83</v>
      </c>
    </row>
    <row r="1476" spans="1:19" hidden="1">
      <c r="A1476" s="53" t="s">
        <v>3048</v>
      </c>
      <c r="B1476" s="53" t="s">
        <v>3617</v>
      </c>
      <c r="C1476" s="53" t="s">
        <v>3084</v>
      </c>
      <c r="D1476" s="53" t="str">
        <f>Tabla15[[#This Row],[cedula]]&amp;Tabla15[[#This Row],[prog]]&amp;LEFT(Tabla15[[#This Row],[tipo]],3)</f>
        <v>0230009538301TEM</v>
      </c>
      <c r="E1476" s="53" t="s">
        <v>3616</v>
      </c>
      <c r="F1476" s="53" t="s">
        <v>1763</v>
      </c>
      <c r="G1476" s="53" t="str">
        <f>_xlfn.XLOOKUP(Tabla15[[#This Row],[cedula]],Tabla8[Numero Documento],Tabla8[Lugar Designado])</f>
        <v>MINISTERIO DE CULTURA</v>
      </c>
      <c r="H1476" s="53" t="s">
        <v>3385</v>
      </c>
      <c r="I1476" s="62"/>
      <c r="J1476" s="53" t="str">
        <f>_xlfn.XLOOKUP(Tabla15[[#This Row],[cargo]],Tabla612[CARGO],Tabla612[CATEGORIA DEL SERVIDOR],"FIJO")</f>
        <v>FIJO</v>
      </c>
      <c r="K1476" s="53" t="str">
        <f>IF(ISTEXT(Tabla15[[#This Row],[CARRERA]]),Tabla15[[#This Row],[CARRERA]],Tabla15[[#This Row],[STATUS]])</f>
        <v>FIJO</v>
      </c>
      <c r="L1476" s="63">
        <v>36000</v>
      </c>
      <c r="M1476" s="67">
        <v>0</v>
      </c>
      <c r="N1476" s="64">
        <v>1094.4000000000001</v>
      </c>
      <c r="O1476" s="64">
        <v>1033.2</v>
      </c>
      <c r="P1476" s="29">
        <f>ROUND(Tabla15[[#This Row],[sbruto]]-Tabla15[[#This Row],[sneto]]-Tabla15[[#This Row],[ISR]]-Tabla15[[#This Row],[SFS]]-Tabla15[[#This Row],[AFP]],2)</f>
        <v>25</v>
      </c>
      <c r="Q1476" s="63">
        <v>33847.4</v>
      </c>
      <c r="R1476" s="53" t="str">
        <f>_xlfn.XLOOKUP(Tabla15[[#This Row],[cedula]],Tabla8[Numero Documento],Tabla8[Gen])</f>
        <v>F</v>
      </c>
      <c r="S1476" s="53" t="str">
        <f>_xlfn.XLOOKUP(Tabla15[[#This Row],[cedula]],Tabla8[Numero Documento],Tabla8[Lugar Designado Codigo])</f>
        <v>01.83</v>
      </c>
    </row>
    <row r="1477" spans="1:19" hidden="1">
      <c r="A1477" s="53" t="s">
        <v>3048</v>
      </c>
      <c r="B1477" s="53" t="s">
        <v>3623</v>
      </c>
      <c r="C1477" s="53" t="s">
        <v>3084</v>
      </c>
      <c r="D1477" s="53" t="str">
        <f>Tabla15[[#This Row],[cedula]]&amp;Tabla15[[#This Row],[prog]]&amp;LEFT(Tabla15[[#This Row],[tipo]],3)</f>
        <v>0370112741101TEM</v>
      </c>
      <c r="E1477" s="53" t="s">
        <v>3622</v>
      </c>
      <c r="F1477" s="53" t="s">
        <v>1763</v>
      </c>
      <c r="G1477" s="53" t="str">
        <f>_xlfn.XLOOKUP(Tabla15[[#This Row],[cedula]],Tabla8[Numero Documento],Tabla8[Lugar Designado])</f>
        <v>MINISTERIO DE CULTURA</v>
      </c>
      <c r="H1477" s="53" t="s">
        <v>3385</v>
      </c>
      <c r="I1477" s="62"/>
      <c r="J1477" s="53" t="str">
        <f>_xlfn.XLOOKUP(Tabla15[[#This Row],[cargo]],Tabla612[CARGO],Tabla612[CATEGORIA DEL SERVIDOR],"FIJO")</f>
        <v>FIJO</v>
      </c>
      <c r="K1477" s="53" t="str">
        <f>IF(ISTEXT(Tabla15[[#This Row],[CARRERA]]),Tabla15[[#This Row],[CARRERA]],Tabla15[[#This Row],[STATUS]])</f>
        <v>FIJO</v>
      </c>
      <c r="L1477" s="63">
        <v>36000</v>
      </c>
      <c r="M1477" s="67">
        <v>0</v>
      </c>
      <c r="N1477" s="64">
        <v>1094.4000000000001</v>
      </c>
      <c r="O1477" s="64">
        <v>1033.2</v>
      </c>
      <c r="P1477" s="29">
        <f>ROUND(Tabla15[[#This Row],[sbruto]]-Tabla15[[#This Row],[sneto]]-Tabla15[[#This Row],[ISR]]-Tabla15[[#This Row],[SFS]]-Tabla15[[#This Row],[AFP]],2)</f>
        <v>25</v>
      </c>
      <c r="Q1477" s="63">
        <v>33847.4</v>
      </c>
      <c r="R1477" s="53" t="str">
        <f>_xlfn.XLOOKUP(Tabla15[[#This Row],[cedula]],Tabla8[Numero Documento],Tabla8[Gen])</f>
        <v>M</v>
      </c>
      <c r="S1477" s="53" t="str">
        <f>_xlfn.XLOOKUP(Tabla15[[#This Row],[cedula]],Tabla8[Numero Documento],Tabla8[Lugar Designado Codigo])</f>
        <v>01.83</v>
      </c>
    </row>
    <row r="1478" spans="1:19" hidden="1">
      <c r="A1478" s="53" t="s">
        <v>3048</v>
      </c>
      <c r="B1478" s="53" t="s">
        <v>3645</v>
      </c>
      <c r="C1478" s="53" t="s">
        <v>3084</v>
      </c>
      <c r="D1478" s="53" t="str">
        <f>Tabla15[[#This Row],[cedula]]&amp;Tabla15[[#This Row],[prog]]&amp;LEFT(Tabla15[[#This Row],[tipo]],3)</f>
        <v>4020997158501TEM</v>
      </c>
      <c r="E1478" s="53" t="s">
        <v>3644</v>
      </c>
      <c r="F1478" s="53" t="s">
        <v>1839</v>
      </c>
      <c r="G1478" s="53" t="str">
        <f>_xlfn.XLOOKUP(Tabla15[[#This Row],[cedula]],Tabla8[Numero Documento],Tabla8[Lugar Designado])</f>
        <v>MINISTERIO DE CULTURA</v>
      </c>
      <c r="H1478" s="53" t="s">
        <v>3385</v>
      </c>
      <c r="I1478" s="62"/>
      <c r="J1478" s="53" t="str">
        <f>_xlfn.XLOOKUP(Tabla15[[#This Row],[cargo]],Tabla612[CARGO],Tabla612[CATEGORIA DEL SERVIDOR],"FIJO")</f>
        <v>FIJO</v>
      </c>
      <c r="K1478" s="53" t="str">
        <f>IF(ISTEXT(Tabla15[[#This Row],[CARRERA]]),Tabla15[[#This Row],[CARRERA]],Tabla15[[#This Row],[STATUS]])</f>
        <v>FIJO</v>
      </c>
      <c r="L1478" s="63">
        <v>36000</v>
      </c>
      <c r="M1478" s="67">
        <v>0</v>
      </c>
      <c r="N1478" s="64">
        <v>1094.4000000000001</v>
      </c>
      <c r="O1478" s="64">
        <v>1033.2</v>
      </c>
      <c r="P1478" s="29">
        <f>ROUND(Tabla15[[#This Row],[sbruto]]-Tabla15[[#This Row],[sneto]]-Tabla15[[#This Row],[ISR]]-Tabla15[[#This Row],[SFS]]-Tabla15[[#This Row],[AFP]],2)</f>
        <v>25</v>
      </c>
      <c r="Q1478" s="63">
        <v>33847.4</v>
      </c>
      <c r="R1478" s="53" t="str">
        <f>_xlfn.XLOOKUP(Tabla15[[#This Row],[cedula]],Tabla8[Numero Documento],Tabla8[Gen])</f>
        <v>M</v>
      </c>
      <c r="S1478" s="53" t="str">
        <f>_xlfn.XLOOKUP(Tabla15[[#This Row],[cedula]],Tabla8[Numero Documento],Tabla8[Lugar Designado Codigo])</f>
        <v>01.83</v>
      </c>
    </row>
    <row r="1479" spans="1:19" hidden="1">
      <c r="A1479" s="53" t="s">
        <v>3048</v>
      </c>
      <c r="B1479" s="53" t="s">
        <v>3657</v>
      </c>
      <c r="C1479" s="53" t="s">
        <v>3084</v>
      </c>
      <c r="D1479" s="53" t="str">
        <f>Tabla15[[#This Row],[cedula]]&amp;Tabla15[[#This Row],[prog]]&amp;LEFT(Tabla15[[#This Row],[tipo]],3)</f>
        <v>0010020079901TEM</v>
      </c>
      <c r="E1479" s="53" t="s">
        <v>3656</v>
      </c>
      <c r="F1479" s="53" t="s">
        <v>3260</v>
      </c>
      <c r="G1479" s="53" t="str">
        <f>_xlfn.XLOOKUP(Tabla15[[#This Row],[cedula]],Tabla8[Numero Documento],Tabla8[Lugar Designado])</f>
        <v>MINISTERIO DE CULTURA</v>
      </c>
      <c r="H1479" s="53" t="s">
        <v>3385</v>
      </c>
      <c r="I1479" s="62"/>
      <c r="J1479" s="53" t="str">
        <f>_xlfn.XLOOKUP(Tabla15[[#This Row],[cargo]],Tabla612[CARGO],Tabla612[CATEGORIA DEL SERVIDOR],"FIJO")</f>
        <v>FIJO</v>
      </c>
      <c r="K1479" s="53" t="str">
        <f>IF(ISTEXT(Tabla15[[#This Row],[CARRERA]]),Tabla15[[#This Row],[CARRERA]],Tabla15[[#This Row],[STATUS]])</f>
        <v>FIJO</v>
      </c>
      <c r="L1479" s="63">
        <v>36000</v>
      </c>
      <c r="M1479" s="67">
        <v>0</v>
      </c>
      <c r="N1479" s="64">
        <v>1094.4000000000001</v>
      </c>
      <c r="O1479" s="64">
        <v>1033.2</v>
      </c>
      <c r="P1479" s="29">
        <f>ROUND(Tabla15[[#This Row],[sbruto]]-Tabla15[[#This Row],[sneto]]-Tabla15[[#This Row],[ISR]]-Tabla15[[#This Row],[SFS]]-Tabla15[[#This Row],[AFP]],2)</f>
        <v>25</v>
      </c>
      <c r="Q1479" s="63">
        <v>33847.4</v>
      </c>
      <c r="R1479" s="53" t="str">
        <f>_xlfn.XLOOKUP(Tabla15[[#This Row],[cedula]],Tabla8[Numero Documento],Tabla8[Gen])</f>
        <v>M</v>
      </c>
      <c r="S1479" s="53" t="str">
        <f>_xlfn.XLOOKUP(Tabla15[[#This Row],[cedula]],Tabla8[Numero Documento],Tabla8[Lugar Designado Codigo])</f>
        <v>01.83</v>
      </c>
    </row>
    <row r="1480" spans="1:19" hidden="1">
      <c r="A1480" s="53" t="s">
        <v>3048</v>
      </c>
      <c r="B1480" s="53" t="s">
        <v>3671</v>
      </c>
      <c r="C1480" s="53" t="s">
        <v>3084</v>
      </c>
      <c r="D1480" s="53" t="str">
        <f>Tabla15[[#This Row],[cedula]]&amp;Tabla15[[#This Row],[prog]]&amp;LEFT(Tabla15[[#This Row],[tipo]],3)</f>
        <v>0100108389601TEM</v>
      </c>
      <c r="E1480" s="53" t="s">
        <v>3670</v>
      </c>
      <c r="F1480" s="53" t="s">
        <v>1839</v>
      </c>
      <c r="G1480" s="53" t="str">
        <f>_xlfn.XLOOKUP(Tabla15[[#This Row],[cedula]],Tabla8[Numero Documento],Tabla8[Lugar Designado])</f>
        <v>MINISTERIO DE CULTURA</v>
      </c>
      <c r="H1480" s="53" t="s">
        <v>3385</v>
      </c>
      <c r="I1480" s="62"/>
      <c r="J1480" s="53" t="str">
        <f>_xlfn.XLOOKUP(Tabla15[[#This Row],[cargo]],Tabla612[CARGO],Tabla612[CATEGORIA DEL SERVIDOR],"FIJO")</f>
        <v>FIJO</v>
      </c>
      <c r="K1480" s="53" t="str">
        <f>IF(ISTEXT(Tabla15[[#This Row],[CARRERA]]),Tabla15[[#This Row],[CARRERA]],Tabla15[[#This Row],[STATUS]])</f>
        <v>FIJO</v>
      </c>
      <c r="L1480" s="63">
        <v>36000</v>
      </c>
      <c r="M1480" s="67">
        <v>0</v>
      </c>
      <c r="N1480" s="64">
        <v>1094.4000000000001</v>
      </c>
      <c r="O1480" s="64">
        <v>1033.2</v>
      </c>
      <c r="P1480" s="29">
        <f>ROUND(Tabla15[[#This Row],[sbruto]]-Tabla15[[#This Row],[sneto]]-Tabla15[[#This Row],[ISR]]-Tabla15[[#This Row],[SFS]]-Tabla15[[#This Row],[AFP]],2)</f>
        <v>25</v>
      </c>
      <c r="Q1480" s="63">
        <v>33847.4</v>
      </c>
      <c r="R1480" s="53" t="str">
        <f>_xlfn.XLOOKUP(Tabla15[[#This Row],[cedula]],Tabla8[Numero Documento],Tabla8[Gen])</f>
        <v>M</v>
      </c>
      <c r="S1480" s="53" t="str">
        <f>_xlfn.XLOOKUP(Tabla15[[#This Row],[cedula]],Tabla8[Numero Documento],Tabla8[Lugar Designado Codigo])</f>
        <v>01.83</v>
      </c>
    </row>
    <row r="1481" spans="1:19" hidden="1">
      <c r="A1481" s="53" t="s">
        <v>3048</v>
      </c>
      <c r="B1481" s="53" t="s">
        <v>2822</v>
      </c>
      <c r="C1481" s="53" t="s">
        <v>3084</v>
      </c>
      <c r="D1481" s="53" t="str">
        <f>Tabla15[[#This Row],[cedula]]&amp;Tabla15[[#This Row],[prog]]&amp;LEFT(Tabla15[[#This Row],[tipo]],3)</f>
        <v>4022283976901TEM</v>
      </c>
      <c r="E1481" s="53" t="s">
        <v>1877</v>
      </c>
      <c r="F1481" s="53" t="s">
        <v>561</v>
      </c>
      <c r="G1481" s="53" t="str">
        <f>_xlfn.XLOOKUP(Tabla15[[#This Row],[cedula]],Tabla8[Numero Documento],Tabla8[Lugar Designado])</f>
        <v>MINISTERIO DE CULTURA</v>
      </c>
      <c r="H1481" s="53" t="s">
        <v>3385</v>
      </c>
      <c r="I1481" s="62"/>
      <c r="J1481" s="53" t="str">
        <f>_xlfn.XLOOKUP(Tabla15[[#This Row],[cargo]],Tabla612[CARGO],Tabla612[CATEGORIA DEL SERVIDOR],"FIJO")</f>
        <v>FIJO</v>
      </c>
      <c r="K1481" s="53" t="str">
        <f>IF(ISTEXT(Tabla15[[#This Row],[CARRERA]]),Tabla15[[#This Row],[CARRERA]],Tabla15[[#This Row],[STATUS]])</f>
        <v>FIJO</v>
      </c>
      <c r="L1481" s="63">
        <v>36000</v>
      </c>
      <c r="M1481" s="65">
        <v>0</v>
      </c>
      <c r="N1481" s="64">
        <v>1094.4000000000001</v>
      </c>
      <c r="O1481" s="64">
        <v>1033.2</v>
      </c>
      <c r="P1481" s="29">
        <f>ROUND(Tabla15[[#This Row],[sbruto]]-Tabla15[[#This Row],[sneto]]-Tabla15[[#This Row],[ISR]]-Tabla15[[#This Row],[SFS]]-Tabla15[[#This Row],[AFP]],2)</f>
        <v>25</v>
      </c>
      <c r="Q1481" s="63">
        <v>33847.4</v>
      </c>
      <c r="R1481" s="53" t="str">
        <f>_xlfn.XLOOKUP(Tabla15[[#This Row],[cedula]],Tabla8[Numero Documento],Tabla8[Gen])</f>
        <v>M</v>
      </c>
      <c r="S1481" s="53" t="str">
        <f>_xlfn.XLOOKUP(Tabla15[[#This Row],[cedula]],Tabla8[Numero Documento],Tabla8[Lugar Designado Codigo])</f>
        <v>01.83</v>
      </c>
    </row>
    <row r="1482" spans="1:19" hidden="1">
      <c r="A1482" s="53" t="s">
        <v>3048</v>
      </c>
      <c r="B1482" s="53" t="s">
        <v>3679</v>
      </c>
      <c r="C1482" s="53" t="s">
        <v>3084</v>
      </c>
      <c r="D1482" s="53" t="str">
        <f>Tabla15[[#This Row],[cedula]]&amp;Tabla15[[#This Row],[prog]]&amp;LEFT(Tabla15[[#This Row],[tipo]],3)</f>
        <v>0130050716501TEM</v>
      </c>
      <c r="E1482" s="53" t="s">
        <v>3678</v>
      </c>
      <c r="F1482" s="53" t="s">
        <v>3680</v>
      </c>
      <c r="G1482" s="53" t="str">
        <f>_xlfn.XLOOKUP(Tabla15[[#This Row],[cedula]],Tabla8[Numero Documento],Tabla8[Lugar Designado])</f>
        <v>MINISTERIO DE CULTURA</v>
      </c>
      <c r="H1482" s="53" t="s">
        <v>3385</v>
      </c>
      <c r="I1482" s="62"/>
      <c r="J1482" s="53" t="str">
        <f>_xlfn.XLOOKUP(Tabla15[[#This Row],[cargo]],Tabla612[CARGO],Tabla612[CATEGORIA DEL SERVIDOR],"FIJO")</f>
        <v>FIJO</v>
      </c>
      <c r="K1482" s="53" t="str">
        <f>IF(ISTEXT(Tabla15[[#This Row],[CARRERA]]),Tabla15[[#This Row],[CARRERA]],Tabla15[[#This Row],[STATUS]])</f>
        <v>FIJO</v>
      </c>
      <c r="L1482" s="63">
        <v>36000</v>
      </c>
      <c r="M1482" s="67">
        <v>0</v>
      </c>
      <c r="N1482" s="64">
        <v>1094.4000000000001</v>
      </c>
      <c r="O1482" s="64">
        <v>1033.2</v>
      </c>
      <c r="P1482" s="29">
        <f>ROUND(Tabla15[[#This Row],[sbruto]]-Tabla15[[#This Row],[sneto]]-Tabla15[[#This Row],[ISR]]-Tabla15[[#This Row],[SFS]]-Tabla15[[#This Row],[AFP]],2)</f>
        <v>25</v>
      </c>
      <c r="Q1482" s="63">
        <v>33847.4</v>
      </c>
      <c r="R1482" s="53" t="str">
        <f>_xlfn.XLOOKUP(Tabla15[[#This Row],[cedula]],Tabla8[Numero Documento],Tabla8[Gen])</f>
        <v>F</v>
      </c>
      <c r="S1482" s="53" t="str">
        <f>_xlfn.XLOOKUP(Tabla15[[#This Row],[cedula]],Tabla8[Numero Documento],Tabla8[Lugar Designado Codigo])</f>
        <v>01.83</v>
      </c>
    </row>
    <row r="1483" spans="1:19" hidden="1">
      <c r="A1483" s="53" t="s">
        <v>3048</v>
      </c>
      <c r="B1483" s="53" t="s">
        <v>3682</v>
      </c>
      <c r="C1483" s="53" t="s">
        <v>3084</v>
      </c>
      <c r="D1483" s="53" t="str">
        <f>Tabla15[[#This Row],[cedula]]&amp;Tabla15[[#This Row],[prog]]&amp;LEFT(Tabla15[[#This Row],[tipo]],3)</f>
        <v>0011275579801TEM</v>
      </c>
      <c r="E1483" s="53" t="s">
        <v>3681</v>
      </c>
      <c r="F1483" s="53" t="s">
        <v>75</v>
      </c>
      <c r="G1483" s="53" t="str">
        <f>_xlfn.XLOOKUP(Tabla15[[#This Row],[cedula]],Tabla8[Numero Documento],Tabla8[Lugar Designado])</f>
        <v>MINISTERIO DE CULTURA</v>
      </c>
      <c r="H1483" s="53" t="s">
        <v>3385</v>
      </c>
      <c r="I1483" s="62"/>
      <c r="J1483" s="53" t="str">
        <f>_xlfn.XLOOKUP(Tabla15[[#This Row],[cargo]],Tabla612[CARGO],Tabla612[CATEGORIA DEL SERVIDOR],"FIJO")</f>
        <v>FIJO</v>
      </c>
      <c r="K1483" s="53" t="str">
        <f>IF(ISTEXT(Tabla15[[#This Row],[CARRERA]]),Tabla15[[#This Row],[CARRERA]],Tabla15[[#This Row],[STATUS]])</f>
        <v>FIJO</v>
      </c>
      <c r="L1483" s="63">
        <v>36000</v>
      </c>
      <c r="M1483" s="65">
        <v>0</v>
      </c>
      <c r="N1483" s="64">
        <v>1094.4000000000001</v>
      </c>
      <c r="O1483" s="64">
        <v>1033.2</v>
      </c>
      <c r="P1483" s="29">
        <f>ROUND(Tabla15[[#This Row],[sbruto]]-Tabla15[[#This Row],[sneto]]-Tabla15[[#This Row],[ISR]]-Tabla15[[#This Row],[SFS]]-Tabla15[[#This Row],[AFP]],2)</f>
        <v>25</v>
      </c>
      <c r="Q1483" s="63">
        <v>33847.4</v>
      </c>
      <c r="R1483" s="53" t="str">
        <f>_xlfn.XLOOKUP(Tabla15[[#This Row],[cedula]],Tabla8[Numero Documento],Tabla8[Gen])</f>
        <v>M</v>
      </c>
      <c r="S1483" s="53" t="str">
        <f>_xlfn.XLOOKUP(Tabla15[[#This Row],[cedula]],Tabla8[Numero Documento],Tabla8[Lugar Designado Codigo])</f>
        <v>01.83</v>
      </c>
    </row>
    <row r="1484" spans="1:19" hidden="1">
      <c r="A1484" s="53" t="s">
        <v>3048</v>
      </c>
      <c r="B1484" s="53" t="s">
        <v>3686</v>
      </c>
      <c r="C1484" s="53" t="s">
        <v>3084</v>
      </c>
      <c r="D1484" s="53" t="str">
        <f>Tabla15[[#This Row],[cedula]]&amp;Tabla15[[#This Row],[prog]]&amp;LEFT(Tabla15[[#This Row],[tipo]],3)</f>
        <v>0011337882201TEM</v>
      </c>
      <c r="E1484" s="53" t="s">
        <v>3685</v>
      </c>
      <c r="F1484" s="53" t="s">
        <v>3680</v>
      </c>
      <c r="G1484" s="53" t="str">
        <f>_xlfn.XLOOKUP(Tabla15[[#This Row],[cedula]],Tabla8[Numero Documento],Tabla8[Lugar Designado])</f>
        <v>MINISTERIO DE CULTURA</v>
      </c>
      <c r="H1484" s="53" t="s">
        <v>3385</v>
      </c>
      <c r="I1484" s="62"/>
      <c r="J1484" s="53" t="str">
        <f>_xlfn.XLOOKUP(Tabla15[[#This Row],[cargo]],Tabla612[CARGO],Tabla612[CATEGORIA DEL SERVIDOR],"FIJO")</f>
        <v>FIJO</v>
      </c>
      <c r="K1484" s="53" t="str">
        <f>IF(ISTEXT(Tabla15[[#This Row],[CARRERA]]),Tabla15[[#This Row],[CARRERA]],Tabla15[[#This Row],[STATUS]])</f>
        <v>FIJO</v>
      </c>
      <c r="L1484" s="63">
        <v>36000</v>
      </c>
      <c r="M1484" s="65">
        <v>0</v>
      </c>
      <c r="N1484" s="64">
        <v>1094.4000000000001</v>
      </c>
      <c r="O1484" s="64">
        <v>1033.2</v>
      </c>
      <c r="P1484" s="29">
        <f>ROUND(Tabla15[[#This Row],[sbruto]]-Tabla15[[#This Row],[sneto]]-Tabla15[[#This Row],[ISR]]-Tabla15[[#This Row],[SFS]]-Tabla15[[#This Row],[AFP]],2)</f>
        <v>25</v>
      </c>
      <c r="Q1484" s="63">
        <v>33847.4</v>
      </c>
      <c r="R1484" s="53" t="str">
        <f>_xlfn.XLOOKUP(Tabla15[[#This Row],[cedula]],Tabla8[Numero Documento],Tabla8[Gen])</f>
        <v>F</v>
      </c>
      <c r="S1484" s="53" t="str">
        <f>_xlfn.XLOOKUP(Tabla15[[#This Row],[cedula]],Tabla8[Numero Documento],Tabla8[Lugar Designado Codigo])</f>
        <v>01.83</v>
      </c>
    </row>
    <row r="1485" spans="1:19" hidden="1">
      <c r="A1485" s="53" t="s">
        <v>3048</v>
      </c>
      <c r="B1485" s="53" t="s">
        <v>2843</v>
      </c>
      <c r="C1485" s="53" t="s">
        <v>3084</v>
      </c>
      <c r="D1485" s="53" t="str">
        <f>Tabla15[[#This Row],[cedula]]&amp;Tabla15[[#This Row],[prog]]&amp;LEFT(Tabla15[[#This Row],[tipo]],3)</f>
        <v>0010870384401TEM</v>
      </c>
      <c r="E1485" s="53" t="s">
        <v>1881</v>
      </c>
      <c r="F1485" s="53" t="s">
        <v>657</v>
      </c>
      <c r="G1485" s="53" t="str">
        <f>_xlfn.XLOOKUP(Tabla15[[#This Row],[cedula]],Tabla8[Numero Documento],Tabla8[Lugar Designado])</f>
        <v>MINISTERIO DE CULTURA</v>
      </c>
      <c r="H1485" s="53" t="s">
        <v>3385</v>
      </c>
      <c r="I1485" s="62"/>
      <c r="J1485" s="53" t="str">
        <f>_xlfn.XLOOKUP(Tabla15[[#This Row],[cargo]],Tabla612[CARGO],Tabla612[CATEGORIA DEL SERVIDOR],"FIJO")</f>
        <v>FIJO</v>
      </c>
      <c r="K1485" s="53" t="str">
        <f>IF(ISTEXT(Tabla15[[#This Row],[CARRERA]]),Tabla15[[#This Row],[CARRERA]],Tabla15[[#This Row],[STATUS]])</f>
        <v>FIJO</v>
      </c>
      <c r="L1485" s="63">
        <v>36000</v>
      </c>
      <c r="M1485" s="67">
        <v>0</v>
      </c>
      <c r="N1485" s="64">
        <v>1094.4000000000001</v>
      </c>
      <c r="O1485" s="64">
        <v>1033.2</v>
      </c>
      <c r="P1485" s="29">
        <f>ROUND(Tabla15[[#This Row],[sbruto]]-Tabla15[[#This Row],[sneto]]-Tabla15[[#This Row],[ISR]]-Tabla15[[#This Row],[SFS]]-Tabla15[[#This Row],[AFP]],2)</f>
        <v>7434.4</v>
      </c>
      <c r="Q1485" s="63">
        <v>26438</v>
      </c>
      <c r="R1485" s="53" t="str">
        <f>_xlfn.XLOOKUP(Tabla15[[#This Row],[cedula]],Tabla8[Numero Documento],Tabla8[Gen])</f>
        <v>M</v>
      </c>
      <c r="S1485" s="53" t="str">
        <f>_xlfn.XLOOKUP(Tabla15[[#This Row],[cedula]],Tabla8[Numero Documento],Tabla8[Lugar Designado Codigo])</f>
        <v>01.83</v>
      </c>
    </row>
    <row r="1486" spans="1:19" hidden="1">
      <c r="A1486" s="53" t="s">
        <v>3048</v>
      </c>
      <c r="B1486" s="53" t="s">
        <v>3723</v>
      </c>
      <c r="C1486" s="53" t="s">
        <v>3084</v>
      </c>
      <c r="D1486" s="53" t="str">
        <f>Tabla15[[#This Row],[cedula]]&amp;Tabla15[[#This Row],[prog]]&amp;LEFT(Tabla15[[#This Row],[tipo]],3)</f>
        <v>0100106236101TEM</v>
      </c>
      <c r="E1486" s="53" t="s">
        <v>3722</v>
      </c>
      <c r="F1486" s="53" t="s">
        <v>1763</v>
      </c>
      <c r="G1486" s="53" t="str">
        <f>_xlfn.XLOOKUP(Tabla15[[#This Row],[cedula]],Tabla8[Numero Documento],Tabla8[Lugar Designado])</f>
        <v>MINISTERIO DE CULTURA</v>
      </c>
      <c r="H1486" s="53" t="s">
        <v>3385</v>
      </c>
      <c r="I1486" s="62"/>
      <c r="J1486" s="53" t="str">
        <f>_xlfn.XLOOKUP(Tabla15[[#This Row],[cargo]],Tabla612[CARGO],Tabla612[CATEGORIA DEL SERVIDOR],"FIJO")</f>
        <v>FIJO</v>
      </c>
      <c r="K1486" s="53" t="str">
        <f>IF(ISTEXT(Tabla15[[#This Row],[CARRERA]]),Tabla15[[#This Row],[CARRERA]],Tabla15[[#This Row],[STATUS]])</f>
        <v>FIJO</v>
      </c>
      <c r="L1486" s="63">
        <v>36000</v>
      </c>
      <c r="M1486" s="67">
        <v>0</v>
      </c>
      <c r="N1486" s="64">
        <v>1094.4000000000001</v>
      </c>
      <c r="O1486" s="64">
        <v>1033.2</v>
      </c>
      <c r="P1486" s="29">
        <f>ROUND(Tabla15[[#This Row],[sbruto]]-Tabla15[[#This Row],[sneto]]-Tabla15[[#This Row],[ISR]]-Tabla15[[#This Row],[SFS]]-Tabla15[[#This Row],[AFP]],2)</f>
        <v>25</v>
      </c>
      <c r="Q1486" s="63">
        <v>33847.4</v>
      </c>
      <c r="R1486" s="53" t="str">
        <f>_xlfn.XLOOKUP(Tabla15[[#This Row],[cedula]],Tabla8[Numero Documento],Tabla8[Gen])</f>
        <v>M</v>
      </c>
      <c r="S1486" s="53" t="str">
        <f>_xlfn.XLOOKUP(Tabla15[[#This Row],[cedula]],Tabla8[Numero Documento],Tabla8[Lugar Designado Codigo])</f>
        <v>01.83</v>
      </c>
    </row>
    <row r="1487" spans="1:19" hidden="1">
      <c r="A1487" s="53" t="s">
        <v>3048</v>
      </c>
      <c r="B1487" s="53" t="s">
        <v>3738</v>
      </c>
      <c r="C1487" s="53" t="s">
        <v>3084</v>
      </c>
      <c r="D1487" s="53" t="str">
        <f>Tabla15[[#This Row],[cedula]]&amp;Tabla15[[#This Row],[prog]]&amp;LEFT(Tabla15[[#This Row],[tipo]],3)</f>
        <v>4022213765101TEM</v>
      </c>
      <c r="E1487" s="53" t="s">
        <v>3737</v>
      </c>
      <c r="F1487" s="53" t="s">
        <v>75</v>
      </c>
      <c r="G1487" s="53" t="str">
        <f>_xlfn.XLOOKUP(Tabla15[[#This Row],[cedula]],Tabla8[Numero Documento],Tabla8[Lugar Designado])</f>
        <v>MINISTERIO DE CULTURA</v>
      </c>
      <c r="H1487" s="53" t="s">
        <v>3385</v>
      </c>
      <c r="I1487" s="62"/>
      <c r="J1487" s="53" t="str">
        <f>_xlfn.XLOOKUP(Tabla15[[#This Row],[cargo]],Tabla612[CARGO],Tabla612[CATEGORIA DEL SERVIDOR],"FIJO")</f>
        <v>FIJO</v>
      </c>
      <c r="K1487" s="53" t="str">
        <f>IF(ISTEXT(Tabla15[[#This Row],[CARRERA]]),Tabla15[[#This Row],[CARRERA]],Tabla15[[#This Row],[STATUS]])</f>
        <v>FIJO</v>
      </c>
      <c r="L1487" s="63">
        <v>36000</v>
      </c>
      <c r="M1487" s="67">
        <v>0</v>
      </c>
      <c r="N1487" s="64">
        <v>1094.4000000000001</v>
      </c>
      <c r="O1487" s="64">
        <v>1033.2</v>
      </c>
      <c r="P1487" s="29">
        <f>ROUND(Tabla15[[#This Row],[sbruto]]-Tabla15[[#This Row],[sneto]]-Tabla15[[#This Row],[ISR]]-Tabla15[[#This Row],[SFS]]-Tabla15[[#This Row],[AFP]],2)</f>
        <v>25</v>
      </c>
      <c r="Q1487" s="63">
        <v>33847.4</v>
      </c>
      <c r="R1487" s="53" t="str">
        <f>_xlfn.XLOOKUP(Tabla15[[#This Row],[cedula]],Tabla8[Numero Documento],Tabla8[Gen])</f>
        <v>M</v>
      </c>
      <c r="S1487" s="53" t="str">
        <f>_xlfn.XLOOKUP(Tabla15[[#This Row],[cedula]],Tabla8[Numero Documento],Tabla8[Lugar Designado Codigo])</f>
        <v>01.83</v>
      </c>
    </row>
    <row r="1488" spans="1:19" hidden="1">
      <c r="A1488" s="53" t="s">
        <v>3048</v>
      </c>
      <c r="B1488" s="53" t="s">
        <v>3758</v>
      </c>
      <c r="C1488" s="53" t="s">
        <v>3084</v>
      </c>
      <c r="D1488" s="53" t="str">
        <f>Tabla15[[#This Row],[cedula]]&amp;Tabla15[[#This Row],[prog]]&amp;LEFT(Tabla15[[#This Row],[tipo]],3)</f>
        <v>4022202892601TEM</v>
      </c>
      <c r="E1488" s="53" t="s">
        <v>3757</v>
      </c>
      <c r="F1488" s="53" t="s">
        <v>1763</v>
      </c>
      <c r="G1488" s="53" t="str">
        <f>_xlfn.XLOOKUP(Tabla15[[#This Row],[cedula]],Tabla8[Numero Documento],Tabla8[Lugar Designado])</f>
        <v>MINISTERIO DE CULTURA</v>
      </c>
      <c r="H1488" s="53" t="s">
        <v>3385</v>
      </c>
      <c r="I1488" s="62"/>
      <c r="J1488" s="53" t="str">
        <f>_xlfn.XLOOKUP(Tabla15[[#This Row],[cargo]],Tabla612[CARGO],Tabla612[CATEGORIA DEL SERVIDOR],"FIJO")</f>
        <v>FIJO</v>
      </c>
      <c r="K1488" s="53" t="str">
        <f>IF(ISTEXT(Tabla15[[#This Row],[CARRERA]]),Tabla15[[#This Row],[CARRERA]],Tabla15[[#This Row],[STATUS]])</f>
        <v>FIJO</v>
      </c>
      <c r="L1488" s="63">
        <v>36000</v>
      </c>
      <c r="M1488" s="67">
        <v>0</v>
      </c>
      <c r="N1488" s="64">
        <v>1094.4000000000001</v>
      </c>
      <c r="O1488" s="64">
        <v>1033.2</v>
      </c>
      <c r="P1488" s="29">
        <f>ROUND(Tabla15[[#This Row],[sbruto]]-Tabla15[[#This Row],[sneto]]-Tabla15[[#This Row],[ISR]]-Tabla15[[#This Row],[SFS]]-Tabla15[[#This Row],[AFP]],2)</f>
        <v>25</v>
      </c>
      <c r="Q1488" s="63">
        <v>33847.4</v>
      </c>
      <c r="R1488" s="53" t="str">
        <f>_xlfn.XLOOKUP(Tabla15[[#This Row],[cedula]],Tabla8[Numero Documento],Tabla8[Gen])</f>
        <v>M</v>
      </c>
      <c r="S1488" s="53" t="str">
        <f>_xlfn.XLOOKUP(Tabla15[[#This Row],[cedula]],Tabla8[Numero Documento],Tabla8[Lugar Designado Codigo])</f>
        <v>01.83</v>
      </c>
    </row>
    <row r="1489" spans="1:19" hidden="1">
      <c r="A1489" s="53" t="s">
        <v>3048</v>
      </c>
      <c r="B1489" s="53" t="s">
        <v>3111</v>
      </c>
      <c r="C1489" s="53" t="s">
        <v>3084</v>
      </c>
      <c r="D1489" s="53" t="str">
        <f>Tabla15[[#This Row],[cedula]]&amp;Tabla15[[#This Row],[prog]]&amp;LEFT(Tabla15[[#This Row],[tipo]],3)</f>
        <v>4022259054501TEM</v>
      </c>
      <c r="E1489" s="53" t="s">
        <v>3110</v>
      </c>
      <c r="F1489" s="53" t="s">
        <v>3112</v>
      </c>
      <c r="G1489" s="53" t="str">
        <f>_xlfn.XLOOKUP(Tabla15[[#This Row],[cedula]],Tabla8[Numero Documento],Tabla8[Lugar Designado])</f>
        <v>MINISTERIO DE CULTURA</v>
      </c>
      <c r="H1489" s="53" t="s">
        <v>3385</v>
      </c>
      <c r="I1489" s="62"/>
      <c r="J1489" s="53" t="str">
        <f>_xlfn.XLOOKUP(Tabla15[[#This Row],[cargo]],Tabla612[CARGO],Tabla612[CATEGORIA DEL SERVIDOR],"FIJO")</f>
        <v>FIJO</v>
      </c>
      <c r="K1489" s="53" t="str">
        <f>IF(ISTEXT(Tabla15[[#This Row],[CARRERA]]),Tabla15[[#This Row],[CARRERA]],Tabla15[[#This Row],[STATUS]])</f>
        <v>FIJO</v>
      </c>
      <c r="L1489" s="63">
        <v>36000</v>
      </c>
      <c r="M1489" s="66">
        <v>0</v>
      </c>
      <c r="N1489" s="64">
        <v>1094.4000000000001</v>
      </c>
      <c r="O1489" s="64">
        <v>1033.2</v>
      </c>
      <c r="P1489" s="29">
        <f>ROUND(Tabla15[[#This Row],[sbruto]]-Tabla15[[#This Row],[sneto]]-Tabla15[[#This Row],[ISR]]-Tabla15[[#This Row],[SFS]]-Tabla15[[#This Row],[AFP]],2)</f>
        <v>25</v>
      </c>
      <c r="Q1489" s="63">
        <v>33847.4</v>
      </c>
      <c r="R1489" s="53" t="str">
        <f>_xlfn.XLOOKUP(Tabla15[[#This Row],[cedula]],Tabla8[Numero Documento],Tabla8[Gen])</f>
        <v>M</v>
      </c>
      <c r="S1489" s="53" t="str">
        <f>_xlfn.XLOOKUP(Tabla15[[#This Row],[cedula]],Tabla8[Numero Documento],Tabla8[Lugar Designado Codigo])</f>
        <v>01.83</v>
      </c>
    </row>
    <row r="1490" spans="1:19" hidden="1">
      <c r="A1490" s="53" t="s">
        <v>3048</v>
      </c>
      <c r="B1490" s="53" t="s">
        <v>3535</v>
      </c>
      <c r="C1490" s="53" t="s">
        <v>3084</v>
      </c>
      <c r="D1490" s="53" t="str">
        <f>Tabla15[[#This Row],[cedula]]&amp;Tabla15[[#This Row],[prog]]&amp;LEFT(Tabla15[[#This Row],[tipo]],3)</f>
        <v>0011438829101TEM</v>
      </c>
      <c r="E1490" s="53" t="s">
        <v>3534</v>
      </c>
      <c r="F1490" s="53" t="s">
        <v>196</v>
      </c>
      <c r="G1490" s="53" t="str">
        <f>_xlfn.XLOOKUP(Tabla15[[#This Row],[cedula]],Tabla8[Numero Documento],Tabla8[Lugar Designado])</f>
        <v>MINISTERIO DE CULTURA</v>
      </c>
      <c r="H1490" s="53" t="s">
        <v>3385</v>
      </c>
      <c r="I1490" s="62"/>
      <c r="J1490" s="53" t="str">
        <f>_xlfn.XLOOKUP(Tabla15[[#This Row],[cargo]],Tabla612[CARGO],Tabla612[CATEGORIA DEL SERVIDOR],"FIJO")</f>
        <v>FIJO</v>
      </c>
      <c r="K1490" s="53" t="str">
        <f>IF(ISTEXT(Tabla15[[#This Row],[CARRERA]]),Tabla15[[#This Row],[CARRERA]],Tabla15[[#This Row],[STATUS]])</f>
        <v>FIJO</v>
      </c>
      <c r="L1490" s="63">
        <v>35000</v>
      </c>
      <c r="M1490" s="67">
        <v>0</v>
      </c>
      <c r="N1490" s="64">
        <v>1064</v>
      </c>
      <c r="O1490" s="64">
        <v>1004.5</v>
      </c>
      <c r="P1490" s="29">
        <f>ROUND(Tabla15[[#This Row],[sbruto]]-Tabla15[[#This Row],[sneto]]-Tabla15[[#This Row],[ISR]]-Tabla15[[#This Row],[SFS]]-Tabla15[[#This Row],[AFP]],2)</f>
        <v>25</v>
      </c>
      <c r="Q1490" s="63">
        <v>32906.5</v>
      </c>
      <c r="R1490" s="53" t="str">
        <f>_xlfn.XLOOKUP(Tabla15[[#This Row],[cedula]],Tabla8[Numero Documento],Tabla8[Gen])</f>
        <v>F</v>
      </c>
      <c r="S1490" s="53" t="str">
        <f>_xlfn.XLOOKUP(Tabla15[[#This Row],[cedula]],Tabla8[Numero Documento],Tabla8[Lugar Designado Codigo])</f>
        <v>01.83</v>
      </c>
    </row>
    <row r="1491" spans="1:19" hidden="1">
      <c r="A1491" s="53" t="s">
        <v>3048</v>
      </c>
      <c r="B1491" s="53" t="s">
        <v>2762</v>
      </c>
      <c r="C1491" s="53" t="s">
        <v>3084</v>
      </c>
      <c r="D1491" s="53" t="str">
        <f>Tabla15[[#This Row],[cedula]]&amp;Tabla15[[#This Row],[prog]]&amp;LEFT(Tabla15[[#This Row],[tipo]],3)</f>
        <v>4022249306201TEM</v>
      </c>
      <c r="E1491" s="53" t="s">
        <v>1866</v>
      </c>
      <c r="F1491" s="53" t="s">
        <v>290</v>
      </c>
      <c r="G1491" s="53" t="str">
        <f>_xlfn.XLOOKUP(Tabla15[[#This Row],[cedula]],Tabla8[Numero Documento],Tabla8[Lugar Designado])</f>
        <v>MINISTERIO DE CULTURA</v>
      </c>
      <c r="H1491" s="53" t="s">
        <v>3385</v>
      </c>
      <c r="I1491" s="62"/>
      <c r="J1491" s="53" t="str">
        <f>_xlfn.XLOOKUP(Tabla15[[#This Row],[cargo]],Tabla612[CARGO],Tabla612[CATEGORIA DEL SERVIDOR],"FIJO")</f>
        <v>FIJO</v>
      </c>
      <c r="K1491" s="53" t="str">
        <f>IF(ISTEXT(Tabla15[[#This Row],[CARRERA]]),Tabla15[[#This Row],[CARRERA]],Tabla15[[#This Row],[STATUS]])</f>
        <v>FIJO</v>
      </c>
      <c r="L1491" s="63">
        <v>35000</v>
      </c>
      <c r="M1491" s="67">
        <v>0</v>
      </c>
      <c r="N1491" s="64">
        <v>1064</v>
      </c>
      <c r="O1491" s="64">
        <v>1004.5</v>
      </c>
      <c r="P1491" s="29">
        <f>ROUND(Tabla15[[#This Row],[sbruto]]-Tabla15[[#This Row],[sneto]]-Tabla15[[#This Row],[ISR]]-Tabla15[[#This Row],[SFS]]-Tabla15[[#This Row],[AFP]],2)</f>
        <v>25</v>
      </c>
      <c r="Q1491" s="63">
        <v>32906.5</v>
      </c>
      <c r="R1491" s="53" t="str">
        <f>_xlfn.XLOOKUP(Tabla15[[#This Row],[cedula]],Tabla8[Numero Documento],Tabla8[Gen])</f>
        <v>F</v>
      </c>
      <c r="S1491" s="53" t="str">
        <f>_xlfn.XLOOKUP(Tabla15[[#This Row],[cedula]],Tabla8[Numero Documento],Tabla8[Lugar Designado Codigo])</f>
        <v>01.83</v>
      </c>
    </row>
    <row r="1492" spans="1:19" hidden="1">
      <c r="A1492" s="53" t="s">
        <v>3048</v>
      </c>
      <c r="B1492" s="53" t="s">
        <v>3548</v>
      </c>
      <c r="C1492" s="53" t="s">
        <v>3084</v>
      </c>
      <c r="D1492" s="53" t="str">
        <f>Tabla15[[#This Row],[cedula]]&amp;Tabla15[[#This Row],[prog]]&amp;LEFT(Tabla15[[#This Row],[tipo]],3)</f>
        <v>0220001570501TEM</v>
      </c>
      <c r="E1492" s="53" t="s">
        <v>3547</v>
      </c>
      <c r="F1492" s="53" t="s">
        <v>1173</v>
      </c>
      <c r="G1492" s="53" t="str">
        <f>_xlfn.XLOOKUP(Tabla15[[#This Row],[cedula]],Tabla8[Numero Documento],Tabla8[Lugar Designado])</f>
        <v>MINISTERIO DE CULTURA</v>
      </c>
      <c r="H1492" s="53" t="s">
        <v>3385</v>
      </c>
      <c r="I1492" s="62"/>
      <c r="J1492" s="53" t="str">
        <f>_xlfn.XLOOKUP(Tabla15[[#This Row],[cargo]],Tabla612[CARGO],Tabla612[CATEGORIA DEL SERVIDOR],"FIJO")</f>
        <v>FIJO</v>
      </c>
      <c r="K1492" s="53" t="str">
        <f>IF(ISTEXT(Tabla15[[#This Row],[CARRERA]]),Tabla15[[#This Row],[CARRERA]],Tabla15[[#This Row],[STATUS]])</f>
        <v>FIJO</v>
      </c>
      <c r="L1492" s="63">
        <v>35000</v>
      </c>
      <c r="M1492" s="67">
        <v>0</v>
      </c>
      <c r="N1492" s="64">
        <v>1064</v>
      </c>
      <c r="O1492" s="64">
        <v>1004.5</v>
      </c>
      <c r="P1492" s="29">
        <f>ROUND(Tabla15[[#This Row],[sbruto]]-Tabla15[[#This Row],[sneto]]-Tabla15[[#This Row],[ISR]]-Tabla15[[#This Row],[SFS]]-Tabla15[[#This Row],[AFP]],2)</f>
        <v>25</v>
      </c>
      <c r="Q1492" s="63">
        <v>32906.5</v>
      </c>
      <c r="R1492" s="53" t="str">
        <f>_xlfn.XLOOKUP(Tabla15[[#This Row],[cedula]],Tabla8[Numero Documento],Tabla8[Gen])</f>
        <v>F</v>
      </c>
      <c r="S1492" s="53" t="str">
        <f>_xlfn.XLOOKUP(Tabla15[[#This Row],[cedula]],Tabla8[Numero Documento],Tabla8[Lugar Designado Codigo])</f>
        <v>01.83</v>
      </c>
    </row>
    <row r="1493" spans="1:19" hidden="1">
      <c r="A1493" s="53" t="s">
        <v>3048</v>
      </c>
      <c r="B1493" s="53" t="s">
        <v>3554</v>
      </c>
      <c r="C1493" s="53" t="s">
        <v>3084</v>
      </c>
      <c r="D1493" s="53" t="str">
        <f>Tabla15[[#This Row],[cedula]]&amp;Tabla15[[#This Row],[prog]]&amp;LEFT(Tabla15[[#This Row],[tipo]],3)</f>
        <v>4022794259201TEM</v>
      </c>
      <c r="E1493" s="53" t="s">
        <v>3553</v>
      </c>
      <c r="F1493" s="53" t="s">
        <v>3555</v>
      </c>
      <c r="G1493" s="53" t="str">
        <f>_xlfn.XLOOKUP(Tabla15[[#This Row],[cedula]],Tabla8[Numero Documento],Tabla8[Lugar Designado])</f>
        <v>MINISTERIO DE CULTURA</v>
      </c>
      <c r="H1493" s="53" t="s">
        <v>3385</v>
      </c>
      <c r="I1493" s="62"/>
      <c r="J1493" s="53" t="str">
        <f>_xlfn.XLOOKUP(Tabla15[[#This Row],[cargo]],Tabla612[CARGO],Tabla612[CATEGORIA DEL SERVIDOR],"FIJO")</f>
        <v>FIJO</v>
      </c>
      <c r="K1493" s="53" t="str">
        <f>IF(ISTEXT(Tabla15[[#This Row],[CARRERA]]),Tabla15[[#This Row],[CARRERA]],Tabla15[[#This Row],[STATUS]])</f>
        <v>FIJO</v>
      </c>
      <c r="L1493" s="63">
        <v>35000</v>
      </c>
      <c r="M1493" s="65">
        <v>0</v>
      </c>
      <c r="N1493" s="64">
        <v>1064</v>
      </c>
      <c r="O1493" s="64">
        <v>1004.5</v>
      </c>
      <c r="P1493" s="29">
        <f>ROUND(Tabla15[[#This Row],[sbruto]]-Tabla15[[#This Row],[sneto]]-Tabla15[[#This Row],[ISR]]-Tabla15[[#This Row],[SFS]]-Tabla15[[#This Row],[AFP]],2)</f>
        <v>25</v>
      </c>
      <c r="Q1493" s="63">
        <v>32906.5</v>
      </c>
      <c r="R1493" s="53" t="str">
        <f>_xlfn.XLOOKUP(Tabla15[[#This Row],[cedula]],Tabla8[Numero Documento],Tabla8[Gen])</f>
        <v>M</v>
      </c>
      <c r="S1493" s="53" t="str">
        <f>_xlfn.XLOOKUP(Tabla15[[#This Row],[cedula]],Tabla8[Numero Documento],Tabla8[Lugar Designado Codigo])</f>
        <v>01.83</v>
      </c>
    </row>
    <row r="1494" spans="1:19" hidden="1">
      <c r="A1494" s="53" t="s">
        <v>3048</v>
      </c>
      <c r="B1494" s="53" t="s">
        <v>2777</v>
      </c>
      <c r="C1494" s="53" t="s">
        <v>3084</v>
      </c>
      <c r="D1494" s="53" t="str">
        <f>Tabla15[[#This Row],[cedula]]&amp;Tabla15[[#This Row],[prog]]&amp;LEFT(Tabla15[[#This Row],[tipo]],3)</f>
        <v>0370070066301TEM</v>
      </c>
      <c r="E1494" s="53" t="s">
        <v>1868</v>
      </c>
      <c r="F1494" s="53" t="s">
        <v>196</v>
      </c>
      <c r="G1494" s="53" t="str">
        <f>_xlfn.XLOOKUP(Tabla15[[#This Row],[cedula]],Tabla8[Numero Documento],Tabla8[Lugar Designado])</f>
        <v>MINISTERIO DE CULTURA</v>
      </c>
      <c r="H1494" s="53" t="s">
        <v>3385</v>
      </c>
      <c r="I1494" s="62"/>
      <c r="J1494" s="53" t="str">
        <f>_xlfn.XLOOKUP(Tabla15[[#This Row],[cargo]],Tabla612[CARGO],Tabla612[CATEGORIA DEL SERVIDOR],"FIJO")</f>
        <v>FIJO</v>
      </c>
      <c r="K1494" s="53" t="str">
        <f>IF(ISTEXT(Tabla15[[#This Row],[CARRERA]]),Tabla15[[#This Row],[CARRERA]],Tabla15[[#This Row],[STATUS]])</f>
        <v>FIJO</v>
      </c>
      <c r="L1494" s="63">
        <v>35000</v>
      </c>
      <c r="M1494" s="67">
        <v>0</v>
      </c>
      <c r="N1494" s="64">
        <v>1064</v>
      </c>
      <c r="O1494" s="64">
        <v>1004.5</v>
      </c>
      <c r="P1494" s="29">
        <f>ROUND(Tabla15[[#This Row],[sbruto]]-Tabla15[[#This Row],[sneto]]-Tabla15[[#This Row],[ISR]]-Tabla15[[#This Row],[SFS]]-Tabla15[[#This Row],[AFP]],2)</f>
        <v>25</v>
      </c>
      <c r="Q1494" s="63">
        <v>32906.5</v>
      </c>
      <c r="R1494" s="53" t="str">
        <f>_xlfn.XLOOKUP(Tabla15[[#This Row],[cedula]],Tabla8[Numero Documento],Tabla8[Gen])</f>
        <v>F</v>
      </c>
      <c r="S1494" s="53" t="str">
        <f>_xlfn.XLOOKUP(Tabla15[[#This Row],[cedula]],Tabla8[Numero Documento],Tabla8[Lugar Designado Codigo])</f>
        <v>01.83</v>
      </c>
    </row>
    <row r="1495" spans="1:19" hidden="1">
      <c r="A1495" s="53" t="s">
        <v>3048</v>
      </c>
      <c r="B1495" s="53" t="s">
        <v>3571</v>
      </c>
      <c r="C1495" s="53" t="s">
        <v>3084</v>
      </c>
      <c r="D1495" s="53" t="str">
        <f>Tabla15[[#This Row],[cedula]]&amp;Tabla15[[#This Row],[prog]]&amp;LEFT(Tabla15[[#This Row],[tipo]],3)</f>
        <v>0010379955701TEM</v>
      </c>
      <c r="E1495" s="53" t="s">
        <v>3570</v>
      </c>
      <c r="F1495" s="53" t="s">
        <v>196</v>
      </c>
      <c r="G1495" s="53" t="str">
        <f>_xlfn.XLOOKUP(Tabla15[[#This Row],[cedula]],Tabla8[Numero Documento],Tabla8[Lugar Designado])</f>
        <v>MINISTERIO DE CULTURA</v>
      </c>
      <c r="H1495" s="53" t="s">
        <v>3385</v>
      </c>
      <c r="I1495" s="62"/>
      <c r="J1495" s="53" t="str">
        <f>_xlfn.XLOOKUP(Tabla15[[#This Row],[cargo]],Tabla612[CARGO],Tabla612[CATEGORIA DEL SERVIDOR],"FIJO")</f>
        <v>FIJO</v>
      </c>
      <c r="K1495" s="53" t="str">
        <f>IF(ISTEXT(Tabla15[[#This Row],[CARRERA]]),Tabla15[[#This Row],[CARRERA]],Tabla15[[#This Row],[STATUS]])</f>
        <v>FIJO</v>
      </c>
      <c r="L1495" s="63">
        <v>35000</v>
      </c>
      <c r="M1495" s="65">
        <v>0</v>
      </c>
      <c r="N1495" s="64">
        <v>1064</v>
      </c>
      <c r="O1495" s="64">
        <v>1004.5</v>
      </c>
      <c r="P1495" s="29">
        <f>ROUND(Tabla15[[#This Row],[sbruto]]-Tabla15[[#This Row],[sneto]]-Tabla15[[#This Row],[ISR]]-Tabla15[[#This Row],[SFS]]-Tabla15[[#This Row],[AFP]],2)</f>
        <v>25</v>
      </c>
      <c r="Q1495" s="63">
        <v>32906.5</v>
      </c>
      <c r="R1495" s="53" t="str">
        <f>_xlfn.XLOOKUP(Tabla15[[#This Row],[cedula]],Tabla8[Numero Documento],Tabla8[Gen])</f>
        <v>M</v>
      </c>
      <c r="S1495" s="53" t="str">
        <f>_xlfn.XLOOKUP(Tabla15[[#This Row],[cedula]],Tabla8[Numero Documento],Tabla8[Lugar Designado Codigo])</f>
        <v>01.83</v>
      </c>
    </row>
    <row r="1496" spans="1:19" hidden="1">
      <c r="A1496" s="53" t="s">
        <v>3048</v>
      </c>
      <c r="B1496" s="53" t="s">
        <v>3591</v>
      </c>
      <c r="C1496" s="53" t="s">
        <v>3084</v>
      </c>
      <c r="D1496" s="53" t="str">
        <f>Tabla15[[#This Row],[cedula]]&amp;Tabla15[[#This Row],[prog]]&amp;LEFT(Tabla15[[#This Row],[tipo]],3)</f>
        <v>0770006068901TEM</v>
      </c>
      <c r="E1496" s="53" t="s">
        <v>3590</v>
      </c>
      <c r="F1496" s="53" t="s">
        <v>1173</v>
      </c>
      <c r="G1496" s="53" t="str">
        <f>_xlfn.XLOOKUP(Tabla15[[#This Row],[cedula]],Tabla8[Numero Documento],Tabla8[Lugar Designado])</f>
        <v>MINISTERIO DE CULTURA</v>
      </c>
      <c r="H1496" s="53" t="s">
        <v>3385</v>
      </c>
      <c r="I1496" s="62"/>
      <c r="J1496" s="53" t="str">
        <f>_xlfn.XLOOKUP(Tabla15[[#This Row],[cargo]],Tabla612[CARGO],Tabla612[CATEGORIA DEL SERVIDOR],"FIJO")</f>
        <v>FIJO</v>
      </c>
      <c r="K1496" s="53" t="str">
        <f>IF(ISTEXT(Tabla15[[#This Row],[CARRERA]]),Tabla15[[#This Row],[CARRERA]],Tabla15[[#This Row],[STATUS]])</f>
        <v>FIJO</v>
      </c>
      <c r="L1496" s="63">
        <v>35000</v>
      </c>
      <c r="M1496" s="67">
        <v>0</v>
      </c>
      <c r="N1496" s="64">
        <v>1064</v>
      </c>
      <c r="O1496" s="64">
        <v>1004.5</v>
      </c>
      <c r="P1496" s="29">
        <f>ROUND(Tabla15[[#This Row],[sbruto]]-Tabla15[[#This Row],[sneto]]-Tabla15[[#This Row],[ISR]]-Tabla15[[#This Row],[SFS]]-Tabla15[[#This Row],[AFP]],2)</f>
        <v>25</v>
      </c>
      <c r="Q1496" s="63">
        <v>32906.5</v>
      </c>
      <c r="R1496" s="53" t="str">
        <f>_xlfn.XLOOKUP(Tabla15[[#This Row],[cedula]],Tabla8[Numero Documento],Tabla8[Gen])</f>
        <v>F</v>
      </c>
      <c r="S1496" s="53" t="str">
        <f>_xlfn.XLOOKUP(Tabla15[[#This Row],[cedula]],Tabla8[Numero Documento],Tabla8[Lugar Designado Codigo])</f>
        <v>01.83</v>
      </c>
    </row>
    <row r="1497" spans="1:19" hidden="1">
      <c r="A1497" s="53" t="s">
        <v>3048</v>
      </c>
      <c r="B1497" s="53" t="s">
        <v>3599</v>
      </c>
      <c r="C1497" s="53" t="s">
        <v>3084</v>
      </c>
      <c r="D1497" s="53" t="str">
        <f>Tabla15[[#This Row],[cedula]]&amp;Tabla15[[#This Row],[prog]]&amp;LEFT(Tabla15[[#This Row],[tipo]],3)</f>
        <v>0011479390401TEM</v>
      </c>
      <c r="E1497" s="53" t="s">
        <v>3598</v>
      </c>
      <c r="F1497" s="53" t="s">
        <v>196</v>
      </c>
      <c r="G1497" s="53" t="str">
        <f>_xlfn.XLOOKUP(Tabla15[[#This Row],[cedula]],Tabla8[Numero Documento],Tabla8[Lugar Designado])</f>
        <v>MINISTERIO DE CULTURA</v>
      </c>
      <c r="H1497" s="53" t="s">
        <v>3385</v>
      </c>
      <c r="I1497" s="62"/>
      <c r="J1497" s="53" t="str">
        <f>_xlfn.XLOOKUP(Tabla15[[#This Row],[cargo]],Tabla612[CARGO],Tabla612[CATEGORIA DEL SERVIDOR],"FIJO")</f>
        <v>FIJO</v>
      </c>
      <c r="K1497" s="53" t="str">
        <f>IF(ISTEXT(Tabla15[[#This Row],[CARRERA]]),Tabla15[[#This Row],[CARRERA]],Tabla15[[#This Row],[STATUS]])</f>
        <v>FIJO</v>
      </c>
      <c r="L1497" s="63">
        <v>35000</v>
      </c>
      <c r="M1497" s="67">
        <v>0</v>
      </c>
      <c r="N1497" s="64">
        <v>1064</v>
      </c>
      <c r="O1497" s="64">
        <v>1004.5</v>
      </c>
      <c r="P1497" s="29">
        <f>ROUND(Tabla15[[#This Row],[sbruto]]-Tabla15[[#This Row],[sneto]]-Tabla15[[#This Row],[ISR]]-Tabla15[[#This Row],[SFS]]-Tabla15[[#This Row],[AFP]],2)</f>
        <v>25</v>
      </c>
      <c r="Q1497" s="63">
        <v>32906.5</v>
      </c>
      <c r="R1497" s="53" t="str">
        <f>_xlfn.XLOOKUP(Tabla15[[#This Row],[cedula]],Tabla8[Numero Documento],Tabla8[Gen])</f>
        <v>M</v>
      </c>
      <c r="S1497" s="53" t="str">
        <f>_xlfn.XLOOKUP(Tabla15[[#This Row],[cedula]],Tabla8[Numero Documento],Tabla8[Lugar Designado Codigo])</f>
        <v>01.83</v>
      </c>
    </row>
    <row r="1498" spans="1:19" hidden="1">
      <c r="A1498" s="53" t="s">
        <v>3048</v>
      </c>
      <c r="B1498" s="53" t="s">
        <v>2802</v>
      </c>
      <c r="C1498" s="53" t="s">
        <v>3084</v>
      </c>
      <c r="D1498" s="53" t="str">
        <f>Tabla15[[#This Row],[cedula]]&amp;Tabla15[[#This Row],[prog]]&amp;LEFT(Tabla15[[#This Row],[tipo]],3)</f>
        <v>0010364409201TEM</v>
      </c>
      <c r="E1498" s="53" t="s">
        <v>1629</v>
      </c>
      <c r="F1498" s="53" t="s">
        <v>196</v>
      </c>
      <c r="G1498" s="53" t="str">
        <f>_xlfn.XLOOKUP(Tabla15[[#This Row],[cedula]],Tabla8[Numero Documento],Tabla8[Lugar Designado])</f>
        <v>MINISTERIO DE CULTURA</v>
      </c>
      <c r="H1498" s="53" t="s">
        <v>3385</v>
      </c>
      <c r="I1498" s="62"/>
      <c r="J1498" s="53" t="str">
        <f>_xlfn.XLOOKUP(Tabla15[[#This Row],[cargo]],Tabla612[CARGO],Tabla612[CATEGORIA DEL SERVIDOR],"FIJO")</f>
        <v>FIJO</v>
      </c>
      <c r="K1498" s="53" t="str">
        <f>IF(ISTEXT(Tabla15[[#This Row],[CARRERA]]),Tabla15[[#This Row],[CARRERA]],Tabla15[[#This Row],[STATUS]])</f>
        <v>FIJO</v>
      </c>
      <c r="L1498" s="63">
        <v>35000</v>
      </c>
      <c r="M1498" s="66">
        <v>0</v>
      </c>
      <c r="N1498" s="64">
        <v>1064</v>
      </c>
      <c r="O1498" s="64">
        <v>1004.5</v>
      </c>
      <c r="P1498" s="29">
        <f>ROUND(Tabla15[[#This Row],[sbruto]]-Tabla15[[#This Row],[sneto]]-Tabla15[[#This Row],[ISR]]-Tabla15[[#This Row],[SFS]]-Tabla15[[#This Row],[AFP]],2)</f>
        <v>25</v>
      </c>
      <c r="Q1498" s="63">
        <v>32906.5</v>
      </c>
      <c r="R1498" s="53" t="str">
        <f>_xlfn.XLOOKUP(Tabla15[[#This Row],[cedula]],Tabla8[Numero Documento],Tabla8[Gen])</f>
        <v>M</v>
      </c>
      <c r="S1498" s="53" t="str">
        <f>_xlfn.XLOOKUP(Tabla15[[#This Row],[cedula]],Tabla8[Numero Documento],Tabla8[Lugar Designado Codigo])</f>
        <v>01.83</v>
      </c>
    </row>
    <row r="1499" spans="1:19" hidden="1">
      <c r="A1499" s="53" t="s">
        <v>3048</v>
      </c>
      <c r="B1499" s="53" t="s">
        <v>3615</v>
      </c>
      <c r="C1499" s="53" t="s">
        <v>3084</v>
      </c>
      <c r="D1499" s="53" t="str">
        <f>Tabla15[[#This Row],[cedula]]&amp;Tabla15[[#This Row],[prog]]&amp;LEFT(Tabla15[[#This Row],[tipo]],3)</f>
        <v>0540083268801TEM</v>
      </c>
      <c r="E1499" s="53" t="s">
        <v>3614</v>
      </c>
      <c r="F1499" s="53" t="s">
        <v>196</v>
      </c>
      <c r="G1499" s="53" t="str">
        <f>_xlfn.XLOOKUP(Tabla15[[#This Row],[cedula]],Tabla8[Numero Documento],Tabla8[Lugar Designado])</f>
        <v>MINISTERIO DE CULTURA</v>
      </c>
      <c r="H1499" s="53" t="s">
        <v>3385</v>
      </c>
      <c r="I1499" s="62"/>
      <c r="J1499" s="53" t="str">
        <f>_xlfn.XLOOKUP(Tabla15[[#This Row],[cargo]],Tabla612[CARGO],Tabla612[CATEGORIA DEL SERVIDOR],"FIJO")</f>
        <v>FIJO</v>
      </c>
      <c r="K1499" s="53" t="str">
        <f>IF(ISTEXT(Tabla15[[#This Row],[CARRERA]]),Tabla15[[#This Row],[CARRERA]],Tabla15[[#This Row],[STATUS]])</f>
        <v>FIJO</v>
      </c>
      <c r="L1499" s="63">
        <v>35000</v>
      </c>
      <c r="M1499" s="65">
        <v>0</v>
      </c>
      <c r="N1499" s="64">
        <v>1064</v>
      </c>
      <c r="O1499" s="64">
        <v>1004.5</v>
      </c>
      <c r="P1499" s="29">
        <f>ROUND(Tabla15[[#This Row],[sbruto]]-Tabla15[[#This Row],[sneto]]-Tabla15[[#This Row],[ISR]]-Tabla15[[#This Row],[SFS]]-Tabla15[[#This Row],[AFP]],2)</f>
        <v>25</v>
      </c>
      <c r="Q1499" s="63">
        <v>32906.5</v>
      </c>
      <c r="R1499" s="53" t="str">
        <f>_xlfn.XLOOKUP(Tabla15[[#This Row],[cedula]],Tabla8[Numero Documento],Tabla8[Gen])</f>
        <v>M</v>
      </c>
      <c r="S1499" s="53" t="str">
        <f>_xlfn.XLOOKUP(Tabla15[[#This Row],[cedula]],Tabla8[Numero Documento],Tabla8[Lugar Designado Codigo])</f>
        <v>01.83</v>
      </c>
    </row>
    <row r="1500" spans="1:19" hidden="1">
      <c r="A1500" s="53" t="s">
        <v>3048</v>
      </c>
      <c r="B1500" s="53" t="s">
        <v>3625</v>
      </c>
      <c r="C1500" s="53" t="s">
        <v>3084</v>
      </c>
      <c r="D1500" s="53" t="str">
        <f>Tabla15[[#This Row],[cedula]]&amp;Tabla15[[#This Row],[prog]]&amp;LEFT(Tabla15[[#This Row],[tipo]],3)</f>
        <v>4023102233201TEM</v>
      </c>
      <c r="E1500" s="53" t="s">
        <v>3624</v>
      </c>
      <c r="F1500" s="53" t="s">
        <v>75</v>
      </c>
      <c r="G1500" s="53" t="str">
        <f>_xlfn.XLOOKUP(Tabla15[[#This Row],[cedula]],Tabla8[Numero Documento],Tabla8[Lugar Designado])</f>
        <v>MINISTERIO DE CULTURA</v>
      </c>
      <c r="H1500" s="53" t="s">
        <v>3385</v>
      </c>
      <c r="I1500" s="62"/>
      <c r="J1500" s="53" t="str">
        <f>_xlfn.XLOOKUP(Tabla15[[#This Row],[cargo]],Tabla612[CARGO],Tabla612[CATEGORIA DEL SERVIDOR],"FIJO")</f>
        <v>FIJO</v>
      </c>
      <c r="K1500" s="53" t="str">
        <f>IF(ISTEXT(Tabla15[[#This Row],[CARRERA]]),Tabla15[[#This Row],[CARRERA]],Tabla15[[#This Row],[STATUS]])</f>
        <v>FIJO</v>
      </c>
      <c r="L1500" s="63">
        <v>35000</v>
      </c>
      <c r="M1500" s="65">
        <v>0</v>
      </c>
      <c r="N1500" s="64">
        <v>1064</v>
      </c>
      <c r="O1500" s="64">
        <v>1004.5</v>
      </c>
      <c r="P1500" s="29">
        <f>ROUND(Tabla15[[#This Row],[sbruto]]-Tabla15[[#This Row],[sneto]]-Tabla15[[#This Row],[ISR]]-Tabla15[[#This Row],[SFS]]-Tabla15[[#This Row],[AFP]],2)</f>
        <v>25</v>
      </c>
      <c r="Q1500" s="63">
        <v>32906.5</v>
      </c>
      <c r="R1500" s="53" t="str">
        <f>_xlfn.XLOOKUP(Tabla15[[#This Row],[cedula]],Tabla8[Numero Documento],Tabla8[Gen])</f>
        <v>F</v>
      </c>
      <c r="S1500" s="53" t="str">
        <f>_xlfn.XLOOKUP(Tabla15[[#This Row],[cedula]],Tabla8[Numero Documento],Tabla8[Lugar Designado Codigo])</f>
        <v>01.83</v>
      </c>
    </row>
    <row r="1501" spans="1:19" hidden="1">
      <c r="A1501" s="53" t="s">
        <v>3048</v>
      </c>
      <c r="B1501" s="53" t="s">
        <v>3641</v>
      </c>
      <c r="C1501" s="53" t="s">
        <v>3084</v>
      </c>
      <c r="D1501" s="53" t="str">
        <f>Tabla15[[#This Row],[cedula]]&amp;Tabla15[[#This Row],[prog]]&amp;LEFT(Tabla15[[#This Row],[tipo]],3)</f>
        <v>0730001545501TEM</v>
      </c>
      <c r="E1501" s="53" t="s">
        <v>3640</v>
      </c>
      <c r="F1501" s="53" t="s">
        <v>196</v>
      </c>
      <c r="G1501" s="53" t="str">
        <f>_xlfn.XLOOKUP(Tabla15[[#This Row],[cedula]],Tabla8[Numero Documento],Tabla8[Lugar Designado])</f>
        <v>MINISTERIO DE CULTURA</v>
      </c>
      <c r="H1501" s="53" t="s">
        <v>3385</v>
      </c>
      <c r="I1501" s="62"/>
      <c r="J1501" s="53" t="str">
        <f>_xlfn.XLOOKUP(Tabla15[[#This Row],[cargo]],Tabla612[CARGO],Tabla612[CATEGORIA DEL SERVIDOR],"FIJO")</f>
        <v>FIJO</v>
      </c>
      <c r="K1501" s="53" t="str">
        <f>IF(ISTEXT(Tabla15[[#This Row],[CARRERA]]),Tabla15[[#This Row],[CARRERA]],Tabla15[[#This Row],[STATUS]])</f>
        <v>FIJO</v>
      </c>
      <c r="L1501" s="63">
        <v>35000</v>
      </c>
      <c r="M1501" s="67">
        <v>0</v>
      </c>
      <c r="N1501" s="64">
        <v>1064</v>
      </c>
      <c r="O1501" s="64">
        <v>1004.5</v>
      </c>
      <c r="P1501" s="29">
        <f>ROUND(Tabla15[[#This Row],[sbruto]]-Tabla15[[#This Row],[sneto]]-Tabla15[[#This Row],[ISR]]-Tabla15[[#This Row],[SFS]]-Tabla15[[#This Row],[AFP]],2)</f>
        <v>25</v>
      </c>
      <c r="Q1501" s="63">
        <v>32906.5</v>
      </c>
      <c r="R1501" s="53" t="str">
        <f>_xlfn.XLOOKUP(Tabla15[[#This Row],[cedula]],Tabla8[Numero Documento],Tabla8[Gen])</f>
        <v>M</v>
      </c>
      <c r="S1501" s="53" t="str">
        <f>_xlfn.XLOOKUP(Tabla15[[#This Row],[cedula]],Tabla8[Numero Documento],Tabla8[Lugar Designado Codigo])</f>
        <v>01.83</v>
      </c>
    </row>
    <row r="1502" spans="1:19" hidden="1">
      <c r="A1502" s="53" t="s">
        <v>3048</v>
      </c>
      <c r="B1502" s="53" t="s">
        <v>2813</v>
      </c>
      <c r="C1502" s="53" t="s">
        <v>3084</v>
      </c>
      <c r="D1502" s="53" t="str">
        <f>Tabla15[[#This Row],[cedula]]&amp;Tabla15[[#This Row],[prog]]&amp;LEFT(Tabla15[[#This Row],[tipo]],3)</f>
        <v>0310321754701TEM</v>
      </c>
      <c r="E1502" s="53" t="s">
        <v>1874</v>
      </c>
      <c r="F1502" s="53" t="s">
        <v>196</v>
      </c>
      <c r="G1502" s="53" t="str">
        <f>_xlfn.XLOOKUP(Tabla15[[#This Row],[cedula]],Tabla8[Numero Documento],Tabla8[Lugar Designado])</f>
        <v>MINISTERIO DE CULTURA</v>
      </c>
      <c r="H1502" s="53" t="s">
        <v>3385</v>
      </c>
      <c r="I1502" s="62"/>
      <c r="J1502" s="53" t="str">
        <f>_xlfn.XLOOKUP(Tabla15[[#This Row],[cargo]],Tabla612[CARGO],Tabla612[CATEGORIA DEL SERVIDOR],"FIJO")</f>
        <v>FIJO</v>
      </c>
      <c r="K1502" s="53" t="str">
        <f>IF(ISTEXT(Tabla15[[#This Row],[CARRERA]]),Tabla15[[#This Row],[CARRERA]],Tabla15[[#This Row],[STATUS]])</f>
        <v>FIJO</v>
      </c>
      <c r="L1502" s="63">
        <v>35000</v>
      </c>
      <c r="M1502" s="65">
        <v>0</v>
      </c>
      <c r="N1502" s="64">
        <v>1064</v>
      </c>
      <c r="O1502" s="64">
        <v>1004.5</v>
      </c>
      <c r="P1502" s="29">
        <f>ROUND(Tabla15[[#This Row],[sbruto]]-Tabla15[[#This Row],[sneto]]-Tabla15[[#This Row],[ISR]]-Tabla15[[#This Row],[SFS]]-Tabla15[[#This Row],[AFP]],2)</f>
        <v>25</v>
      </c>
      <c r="Q1502" s="63">
        <v>32906.5</v>
      </c>
      <c r="R1502" s="53" t="str">
        <f>_xlfn.XLOOKUP(Tabla15[[#This Row],[cedula]],Tabla8[Numero Documento],Tabla8[Gen])</f>
        <v>F</v>
      </c>
      <c r="S1502" s="53" t="str">
        <f>_xlfn.XLOOKUP(Tabla15[[#This Row],[cedula]],Tabla8[Numero Documento],Tabla8[Lugar Designado Codigo])</f>
        <v>01.83</v>
      </c>
    </row>
    <row r="1503" spans="1:19" hidden="1">
      <c r="A1503" s="53" t="s">
        <v>3048</v>
      </c>
      <c r="B1503" s="53" t="s">
        <v>2818</v>
      </c>
      <c r="C1503" s="53" t="s">
        <v>3084</v>
      </c>
      <c r="D1503" s="53" t="str">
        <f>Tabla15[[#This Row],[cedula]]&amp;Tabla15[[#This Row],[prog]]&amp;LEFT(Tabla15[[#This Row],[tipo]],3)</f>
        <v>0010011511201TEM</v>
      </c>
      <c r="E1503" s="53" t="s">
        <v>1876</v>
      </c>
      <c r="F1503" s="53" t="s">
        <v>196</v>
      </c>
      <c r="G1503" s="53" t="str">
        <f>_xlfn.XLOOKUP(Tabla15[[#This Row],[cedula]],Tabla8[Numero Documento],Tabla8[Lugar Designado])</f>
        <v>MINISTERIO DE CULTURA</v>
      </c>
      <c r="H1503" s="53" t="s">
        <v>3385</v>
      </c>
      <c r="I1503" s="62"/>
      <c r="J1503" s="53" t="str">
        <f>_xlfn.XLOOKUP(Tabla15[[#This Row],[cargo]],Tabla612[CARGO],Tabla612[CATEGORIA DEL SERVIDOR],"FIJO")</f>
        <v>FIJO</v>
      </c>
      <c r="K1503" s="53" t="str">
        <f>IF(ISTEXT(Tabla15[[#This Row],[CARRERA]]),Tabla15[[#This Row],[CARRERA]],Tabla15[[#This Row],[STATUS]])</f>
        <v>FIJO</v>
      </c>
      <c r="L1503" s="63">
        <v>35000</v>
      </c>
      <c r="M1503" s="65">
        <v>0</v>
      </c>
      <c r="N1503" s="64">
        <v>1064</v>
      </c>
      <c r="O1503" s="64">
        <v>1004.5</v>
      </c>
      <c r="P1503" s="29">
        <f>ROUND(Tabla15[[#This Row],[sbruto]]-Tabla15[[#This Row],[sneto]]-Tabla15[[#This Row],[ISR]]-Tabla15[[#This Row],[SFS]]-Tabla15[[#This Row],[AFP]],2)</f>
        <v>25</v>
      </c>
      <c r="Q1503" s="63">
        <v>32906.5</v>
      </c>
      <c r="R1503" s="53" t="str">
        <f>_xlfn.XLOOKUP(Tabla15[[#This Row],[cedula]],Tabla8[Numero Documento],Tabla8[Gen])</f>
        <v>M</v>
      </c>
      <c r="S1503" s="53" t="str">
        <f>_xlfn.XLOOKUP(Tabla15[[#This Row],[cedula]],Tabla8[Numero Documento],Tabla8[Lugar Designado Codigo])</f>
        <v>01.83</v>
      </c>
    </row>
    <row r="1504" spans="1:19" hidden="1">
      <c r="A1504" s="53" t="s">
        <v>3048</v>
      </c>
      <c r="B1504" s="53" t="s">
        <v>3106</v>
      </c>
      <c r="C1504" s="53" t="s">
        <v>3084</v>
      </c>
      <c r="D1504" s="53" t="str">
        <f>Tabla15[[#This Row],[cedula]]&amp;Tabla15[[#This Row],[prog]]&amp;LEFT(Tabla15[[#This Row],[tipo]],3)</f>
        <v>0200017517001TEM</v>
      </c>
      <c r="E1504" s="53" t="s">
        <v>3105</v>
      </c>
      <c r="F1504" s="53" t="s">
        <v>3107</v>
      </c>
      <c r="G1504" s="53" t="str">
        <f>_xlfn.XLOOKUP(Tabla15[[#This Row],[cedula]],Tabla8[Numero Documento],Tabla8[Lugar Designado])</f>
        <v>MINISTERIO DE CULTURA</v>
      </c>
      <c r="H1504" s="53" t="s">
        <v>3385</v>
      </c>
      <c r="I1504" s="62"/>
      <c r="J1504" s="53" t="str">
        <f>_xlfn.XLOOKUP(Tabla15[[#This Row],[cargo]],Tabla612[CARGO],Tabla612[CATEGORIA DEL SERVIDOR],"FIJO")</f>
        <v>FIJO</v>
      </c>
      <c r="K1504" s="53" t="str">
        <f>IF(ISTEXT(Tabla15[[#This Row],[CARRERA]]),Tabla15[[#This Row],[CARRERA]],Tabla15[[#This Row],[STATUS]])</f>
        <v>FIJO</v>
      </c>
      <c r="L1504" s="63">
        <v>35000</v>
      </c>
      <c r="M1504" s="65">
        <v>0</v>
      </c>
      <c r="N1504" s="64">
        <v>1064</v>
      </c>
      <c r="O1504" s="64">
        <v>1004.5</v>
      </c>
      <c r="P1504" s="29">
        <f>ROUND(Tabla15[[#This Row],[sbruto]]-Tabla15[[#This Row],[sneto]]-Tabla15[[#This Row],[ISR]]-Tabla15[[#This Row],[SFS]]-Tabla15[[#This Row],[AFP]],2)</f>
        <v>25</v>
      </c>
      <c r="Q1504" s="63">
        <v>32906.5</v>
      </c>
      <c r="R1504" s="53" t="str">
        <f>_xlfn.XLOOKUP(Tabla15[[#This Row],[cedula]],Tabla8[Numero Documento],Tabla8[Gen])</f>
        <v>F</v>
      </c>
      <c r="S1504" s="53" t="str">
        <f>_xlfn.XLOOKUP(Tabla15[[#This Row],[cedula]],Tabla8[Numero Documento],Tabla8[Lugar Designado Codigo])</f>
        <v>01.83</v>
      </c>
    </row>
    <row r="1505" spans="1:19" hidden="1">
      <c r="A1505" s="53" t="s">
        <v>3048</v>
      </c>
      <c r="B1505" s="53" t="s">
        <v>3707</v>
      </c>
      <c r="C1505" s="53" t="s">
        <v>3084</v>
      </c>
      <c r="D1505" s="53" t="str">
        <f>Tabla15[[#This Row],[cedula]]&amp;Tabla15[[#This Row],[prog]]&amp;LEFT(Tabla15[[#This Row],[tipo]],3)</f>
        <v>0540049958701TEM</v>
      </c>
      <c r="E1505" s="53" t="s">
        <v>3706</v>
      </c>
      <c r="F1505" s="53" t="s">
        <v>310</v>
      </c>
      <c r="G1505" s="53" t="str">
        <f>_xlfn.XLOOKUP(Tabla15[[#This Row],[cedula]],Tabla8[Numero Documento],Tabla8[Lugar Designado])</f>
        <v>MINISTERIO DE CULTURA</v>
      </c>
      <c r="H1505" s="53" t="s">
        <v>3385</v>
      </c>
      <c r="I1505" s="62"/>
      <c r="J1505" s="53" t="str">
        <f>_xlfn.XLOOKUP(Tabla15[[#This Row],[cargo]],Tabla612[CARGO],Tabla612[CATEGORIA DEL SERVIDOR],"FIJO")</f>
        <v>FIJO</v>
      </c>
      <c r="K1505" s="53" t="str">
        <f>IF(ISTEXT(Tabla15[[#This Row],[CARRERA]]),Tabla15[[#This Row],[CARRERA]],Tabla15[[#This Row],[STATUS]])</f>
        <v>FIJO</v>
      </c>
      <c r="L1505" s="63">
        <v>35000</v>
      </c>
      <c r="M1505" s="65">
        <v>0</v>
      </c>
      <c r="N1505" s="64">
        <v>1064</v>
      </c>
      <c r="O1505" s="64">
        <v>1004.5</v>
      </c>
      <c r="P1505" s="29">
        <f>ROUND(Tabla15[[#This Row],[sbruto]]-Tabla15[[#This Row],[sneto]]-Tabla15[[#This Row],[ISR]]-Tabla15[[#This Row],[SFS]]-Tabla15[[#This Row],[AFP]],2)</f>
        <v>25</v>
      </c>
      <c r="Q1505" s="63">
        <v>32906.5</v>
      </c>
      <c r="R1505" s="53" t="str">
        <f>_xlfn.XLOOKUP(Tabla15[[#This Row],[cedula]],Tabla8[Numero Documento],Tabla8[Gen])</f>
        <v>F</v>
      </c>
      <c r="S1505" s="53" t="str">
        <f>_xlfn.XLOOKUP(Tabla15[[#This Row],[cedula]],Tabla8[Numero Documento],Tabla8[Lugar Designado Codigo])</f>
        <v>01.83</v>
      </c>
    </row>
    <row r="1506" spans="1:19" hidden="1">
      <c r="A1506" s="53" t="s">
        <v>3048</v>
      </c>
      <c r="B1506" s="53" t="s">
        <v>3746</v>
      </c>
      <c r="C1506" s="53" t="s">
        <v>3084</v>
      </c>
      <c r="D1506" s="53" t="str">
        <f>Tabla15[[#This Row],[cedula]]&amp;Tabla15[[#This Row],[prog]]&amp;LEFT(Tabla15[[#This Row],[tipo]],3)</f>
        <v>0011694582501TEM</v>
      </c>
      <c r="E1506" s="53" t="s">
        <v>3745</v>
      </c>
      <c r="F1506" s="53" t="s">
        <v>196</v>
      </c>
      <c r="G1506" s="53" t="str">
        <f>_xlfn.XLOOKUP(Tabla15[[#This Row],[cedula]],Tabla8[Numero Documento],Tabla8[Lugar Designado])</f>
        <v>MINISTERIO DE CULTURA</v>
      </c>
      <c r="H1506" s="53" t="s">
        <v>3385</v>
      </c>
      <c r="I1506" s="62"/>
      <c r="J1506" s="53" t="str">
        <f>_xlfn.XLOOKUP(Tabla15[[#This Row],[cargo]],Tabla612[CARGO],Tabla612[CATEGORIA DEL SERVIDOR],"FIJO")</f>
        <v>FIJO</v>
      </c>
      <c r="K1506" s="53" t="str">
        <f>IF(ISTEXT(Tabla15[[#This Row],[CARRERA]]),Tabla15[[#This Row],[CARRERA]],Tabla15[[#This Row],[STATUS]])</f>
        <v>FIJO</v>
      </c>
      <c r="L1506" s="63">
        <v>35000</v>
      </c>
      <c r="M1506" s="67">
        <v>0</v>
      </c>
      <c r="N1506" s="64">
        <v>1064</v>
      </c>
      <c r="O1506" s="64">
        <v>1004.5</v>
      </c>
      <c r="P1506" s="29">
        <f>ROUND(Tabla15[[#This Row],[sbruto]]-Tabla15[[#This Row],[sneto]]-Tabla15[[#This Row],[ISR]]-Tabla15[[#This Row],[SFS]]-Tabla15[[#This Row],[AFP]],2)</f>
        <v>25</v>
      </c>
      <c r="Q1506" s="63">
        <v>32906.5</v>
      </c>
      <c r="R1506" s="53" t="str">
        <f>_xlfn.XLOOKUP(Tabla15[[#This Row],[cedula]],Tabla8[Numero Documento],Tabla8[Gen])</f>
        <v>M</v>
      </c>
      <c r="S1506" s="53" t="str">
        <f>_xlfn.XLOOKUP(Tabla15[[#This Row],[cedula]],Tabla8[Numero Documento],Tabla8[Lugar Designado Codigo])</f>
        <v>01.83</v>
      </c>
    </row>
    <row r="1507" spans="1:19" hidden="1">
      <c r="A1507" s="53" t="s">
        <v>3048</v>
      </c>
      <c r="B1507" s="53" t="s">
        <v>3776</v>
      </c>
      <c r="C1507" s="53" t="s">
        <v>3084</v>
      </c>
      <c r="D1507" s="53" t="str">
        <f>Tabla15[[#This Row],[cedula]]&amp;Tabla15[[#This Row],[prog]]&amp;LEFT(Tabla15[[#This Row],[tipo]],3)</f>
        <v>0540140379401TEM</v>
      </c>
      <c r="E1507" s="53" t="s">
        <v>3775</v>
      </c>
      <c r="F1507" s="53" t="s">
        <v>310</v>
      </c>
      <c r="G1507" s="53" t="str">
        <f>_xlfn.XLOOKUP(Tabla15[[#This Row],[cedula]],Tabla8[Numero Documento],Tabla8[Lugar Designado])</f>
        <v>MINISTERIO DE CULTURA</v>
      </c>
      <c r="H1507" s="53" t="s">
        <v>3385</v>
      </c>
      <c r="I1507" s="62"/>
      <c r="J1507" s="53" t="str">
        <f>_xlfn.XLOOKUP(Tabla15[[#This Row],[cargo]],Tabla612[CARGO],Tabla612[CATEGORIA DEL SERVIDOR],"FIJO")</f>
        <v>FIJO</v>
      </c>
      <c r="K1507" s="53" t="str">
        <f>IF(ISTEXT(Tabla15[[#This Row],[CARRERA]]),Tabla15[[#This Row],[CARRERA]],Tabla15[[#This Row],[STATUS]])</f>
        <v>FIJO</v>
      </c>
      <c r="L1507" s="63">
        <v>35000</v>
      </c>
      <c r="M1507" s="65">
        <v>0</v>
      </c>
      <c r="N1507" s="64">
        <v>1064</v>
      </c>
      <c r="O1507" s="64">
        <v>1004.5</v>
      </c>
      <c r="P1507" s="29">
        <f>ROUND(Tabla15[[#This Row],[sbruto]]-Tabla15[[#This Row],[sneto]]-Tabla15[[#This Row],[ISR]]-Tabla15[[#This Row],[SFS]]-Tabla15[[#This Row],[AFP]],2)</f>
        <v>25</v>
      </c>
      <c r="Q1507" s="63">
        <v>32906.5</v>
      </c>
      <c r="R1507" s="53" t="str">
        <f>_xlfn.XLOOKUP(Tabla15[[#This Row],[cedula]],Tabla8[Numero Documento],Tabla8[Gen])</f>
        <v>F</v>
      </c>
      <c r="S1507" s="53" t="str">
        <f>_xlfn.XLOOKUP(Tabla15[[#This Row],[cedula]],Tabla8[Numero Documento],Tabla8[Lugar Designado Codigo])</f>
        <v>01.83</v>
      </c>
    </row>
    <row r="1508" spans="1:19" hidden="1">
      <c r="A1508" s="53" t="s">
        <v>3048</v>
      </c>
      <c r="B1508" s="53" t="s">
        <v>2879</v>
      </c>
      <c r="C1508" s="53" t="s">
        <v>3084</v>
      </c>
      <c r="D1508" s="53" t="str">
        <f>Tabla15[[#This Row],[cedula]]&amp;Tabla15[[#This Row],[prog]]&amp;LEFT(Tabla15[[#This Row],[tipo]],3)</f>
        <v>0470016471001TEM</v>
      </c>
      <c r="E1508" s="53" t="s">
        <v>1887</v>
      </c>
      <c r="F1508" s="53" t="s">
        <v>196</v>
      </c>
      <c r="G1508" s="53" t="str">
        <f>_xlfn.XLOOKUP(Tabla15[[#This Row],[cedula]],Tabla8[Numero Documento],Tabla8[Lugar Designado])</f>
        <v>MINISTERIO DE CULTURA</v>
      </c>
      <c r="H1508" s="53" t="s">
        <v>3385</v>
      </c>
      <c r="I1508" s="62"/>
      <c r="J1508" s="53" t="str">
        <f>_xlfn.XLOOKUP(Tabla15[[#This Row],[cargo]],Tabla612[CARGO],Tabla612[CATEGORIA DEL SERVIDOR],"FIJO")</f>
        <v>FIJO</v>
      </c>
      <c r="K1508" s="53" t="str">
        <f>IF(ISTEXT(Tabla15[[#This Row],[CARRERA]]),Tabla15[[#This Row],[CARRERA]],Tabla15[[#This Row],[STATUS]])</f>
        <v>FIJO</v>
      </c>
      <c r="L1508" s="63">
        <v>35000</v>
      </c>
      <c r="M1508" s="65">
        <v>0</v>
      </c>
      <c r="N1508" s="64">
        <v>1064</v>
      </c>
      <c r="O1508" s="64">
        <v>1004.5</v>
      </c>
      <c r="P1508" s="29">
        <f>ROUND(Tabla15[[#This Row],[sbruto]]-Tabla15[[#This Row],[sneto]]-Tabla15[[#This Row],[ISR]]-Tabla15[[#This Row],[SFS]]-Tabla15[[#This Row],[AFP]],2)</f>
        <v>25</v>
      </c>
      <c r="Q1508" s="63">
        <v>32906.5</v>
      </c>
      <c r="R1508" s="53" t="str">
        <f>_xlfn.XLOOKUP(Tabla15[[#This Row],[cedula]],Tabla8[Numero Documento],Tabla8[Gen])</f>
        <v>M</v>
      </c>
      <c r="S1508" s="53" t="str">
        <f>_xlfn.XLOOKUP(Tabla15[[#This Row],[cedula]],Tabla8[Numero Documento],Tabla8[Lugar Designado Codigo])</f>
        <v>01.83</v>
      </c>
    </row>
    <row r="1509" spans="1:19" hidden="1">
      <c r="A1509" s="53" t="s">
        <v>3048</v>
      </c>
      <c r="B1509" s="53" t="s">
        <v>2763</v>
      </c>
      <c r="C1509" s="53" t="s">
        <v>3084</v>
      </c>
      <c r="D1509" s="53" t="str">
        <f>Tabla15[[#This Row],[cedula]]&amp;Tabla15[[#This Row],[prog]]&amp;LEFT(Tabla15[[#This Row],[tipo]],3)</f>
        <v>0120043368601TEM</v>
      </c>
      <c r="E1509" s="53" t="s">
        <v>1182</v>
      </c>
      <c r="F1509" s="53" t="s">
        <v>3252</v>
      </c>
      <c r="G1509" s="53" t="str">
        <f>_xlfn.XLOOKUP(Tabla15[[#This Row],[cedula]],Tabla8[Numero Documento],Tabla8[Lugar Designado])</f>
        <v>MINISTERIO DE CULTURA</v>
      </c>
      <c r="H1509" s="53" t="s">
        <v>3385</v>
      </c>
      <c r="I1509" s="62"/>
      <c r="J1509" s="53" t="str">
        <f>_xlfn.XLOOKUP(Tabla15[[#This Row],[cargo]],Tabla612[CARGO],Tabla612[CATEGORIA DEL SERVIDOR],"FIJO")</f>
        <v>FIJO</v>
      </c>
      <c r="K1509" s="53" t="str">
        <f>IF(ISTEXT(Tabla15[[#This Row],[CARRERA]]),Tabla15[[#This Row],[CARRERA]],Tabla15[[#This Row],[STATUS]])</f>
        <v>FIJO</v>
      </c>
      <c r="L1509" s="63">
        <v>31500</v>
      </c>
      <c r="M1509" s="67">
        <v>0</v>
      </c>
      <c r="N1509" s="64">
        <v>957.6</v>
      </c>
      <c r="O1509" s="64">
        <v>904.05</v>
      </c>
      <c r="P1509" s="29">
        <f>ROUND(Tabla15[[#This Row],[sbruto]]-Tabla15[[#This Row],[sneto]]-Tabla15[[#This Row],[ISR]]-Tabla15[[#This Row],[SFS]]-Tabla15[[#This Row],[AFP]],2)</f>
        <v>25</v>
      </c>
      <c r="Q1509" s="63">
        <v>29613.35</v>
      </c>
      <c r="R1509" s="53" t="str">
        <f>_xlfn.XLOOKUP(Tabla15[[#This Row],[cedula]],Tabla8[Numero Documento],Tabla8[Gen])</f>
        <v>M</v>
      </c>
      <c r="S1509" s="53" t="str">
        <f>_xlfn.XLOOKUP(Tabla15[[#This Row],[cedula]],Tabla8[Numero Documento],Tabla8[Lugar Designado Codigo])</f>
        <v>01.83</v>
      </c>
    </row>
    <row r="1510" spans="1:19" hidden="1">
      <c r="A1510" s="53" t="s">
        <v>3048</v>
      </c>
      <c r="B1510" s="53" t="s">
        <v>3550</v>
      </c>
      <c r="C1510" s="53" t="s">
        <v>3084</v>
      </c>
      <c r="D1510" s="53" t="str">
        <f>Tabla15[[#This Row],[cedula]]&amp;Tabla15[[#This Row],[prog]]&amp;LEFT(Tabla15[[#This Row],[tipo]],3)</f>
        <v>0130036819601TEM</v>
      </c>
      <c r="E1510" s="53" t="s">
        <v>3549</v>
      </c>
      <c r="F1510" s="53" t="s">
        <v>1173</v>
      </c>
      <c r="G1510" s="53" t="str">
        <f>_xlfn.XLOOKUP(Tabla15[[#This Row],[cedula]],Tabla8[Numero Documento],Tabla8[Lugar Designado])</f>
        <v>MINISTERIO DE CULTURA</v>
      </c>
      <c r="H1510" s="53" t="s">
        <v>3385</v>
      </c>
      <c r="I1510" s="62"/>
      <c r="J1510" s="53" t="str">
        <f>_xlfn.XLOOKUP(Tabla15[[#This Row],[cargo]],Tabla612[CARGO],Tabla612[CATEGORIA DEL SERVIDOR],"FIJO")</f>
        <v>FIJO</v>
      </c>
      <c r="K1510" s="53" t="str">
        <f>IF(ISTEXT(Tabla15[[#This Row],[CARRERA]]),Tabla15[[#This Row],[CARRERA]],Tabla15[[#This Row],[STATUS]])</f>
        <v>FIJO</v>
      </c>
      <c r="L1510" s="63">
        <v>31500</v>
      </c>
      <c r="M1510" s="65">
        <v>0</v>
      </c>
      <c r="N1510" s="64">
        <v>957.6</v>
      </c>
      <c r="O1510" s="64">
        <v>904.05</v>
      </c>
      <c r="P1510" s="29">
        <f>ROUND(Tabla15[[#This Row],[sbruto]]-Tabla15[[#This Row],[sneto]]-Tabla15[[#This Row],[ISR]]-Tabla15[[#This Row],[SFS]]-Tabla15[[#This Row],[AFP]],2)</f>
        <v>25</v>
      </c>
      <c r="Q1510" s="63">
        <v>29613.35</v>
      </c>
      <c r="R1510" s="53" t="str">
        <f>_xlfn.XLOOKUP(Tabla15[[#This Row],[cedula]],Tabla8[Numero Documento],Tabla8[Gen])</f>
        <v>F</v>
      </c>
      <c r="S1510" s="53" t="str">
        <f>_xlfn.XLOOKUP(Tabla15[[#This Row],[cedula]],Tabla8[Numero Documento],Tabla8[Lugar Designado Codigo])</f>
        <v>01.83</v>
      </c>
    </row>
    <row r="1511" spans="1:19" hidden="1">
      <c r="A1511" s="53" t="s">
        <v>3048</v>
      </c>
      <c r="B1511" s="53" t="s">
        <v>3583</v>
      </c>
      <c r="C1511" s="53" t="s">
        <v>3084</v>
      </c>
      <c r="D1511" s="53" t="str">
        <f>Tabla15[[#This Row],[cedula]]&amp;Tabla15[[#This Row],[prog]]&amp;LEFT(Tabla15[[#This Row],[tipo]],3)</f>
        <v>2250005280201TEM</v>
      </c>
      <c r="E1511" s="53" t="s">
        <v>3582</v>
      </c>
      <c r="F1511" s="53" t="s">
        <v>585</v>
      </c>
      <c r="G1511" s="53" t="str">
        <f>_xlfn.XLOOKUP(Tabla15[[#This Row],[cedula]],Tabla8[Numero Documento],Tabla8[Lugar Designado])</f>
        <v>MINISTERIO DE CULTURA</v>
      </c>
      <c r="H1511" s="53" t="s">
        <v>3385</v>
      </c>
      <c r="I1511" s="62"/>
      <c r="J1511" s="53" t="str">
        <f>_xlfn.XLOOKUP(Tabla15[[#This Row],[cargo]],Tabla612[CARGO],Tabla612[CATEGORIA DEL SERVIDOR],"FIJO")</f>
        <v>FIJO</v>
      </c>
      <c r="K1511" s="53" t="str">
        <f>IF(ISTEXT(Tabla15[[#This Row],[CARRERA]]),Tabla15[[#This Row],[CARRERA]],Tabla15[[#This Row],[STATUS]])</f>
        <v>FIJO</v>
      </c>
      <c r="L1511" s="63">
        <v>31500</v>
      </c>
      <c r="M1511" s="65">
        <v>0</v>
      </c>
      <c r="N1511" s="64">
        <v>957.6</v>
      </c>
      <c r="O1511" s="64">
        <v>904.05</v>
      </c>
      <c r="P1511" s="29">
        <f>ROUND(Tabla15[[#This Row],[sbruto]]-Tabla15[[#This Row],[sneto]]-Tabla15[[#This Row],[ISR]]-Tabla15[[#This Row],[SFS]]-Tabla15[[#This Row],[AFP]],2)</f>
        <v>25</v>
      </c>
      <c r="Q1511" s="63">
        <v>29613.35</v>
      </c>
      <c r="R1511" s="53" t="str">
        <f>_xlfn.XLOOKUP(Tabla15[[#This Row],[cedula]],Tabla8[Numero Documento],Tabla8[Gen])</f>
        <v>F</v>
      </c>
      <c r="S1511" s="53" t="str">
        <f>_xlfn.XLOOKUP(Tabla15[[#This Row],[cedula]],Tabla8[Numero Documento],Tabla8[Lugar Designado Codigo])</f>
        <v>01.83</v>
      </c>
    </row>
    <row r="1512" spans="1:19" hidden="1">
      <c r="A1512" s="53" t="s">
        <v>3048</v>
      </c>
      <c r="B1512" s="53" t="s">
        <v>3629</v>
      </c>
      <c r="C1512" s="53" t="s">
        <v>3084</v>
      </c>
      <c r="D1512" s="53" t="str">
        <f>Tabla15[[#This Row],[cedula]]&amp;Tabla15[[#This Row],[prog]]&amp;LEFT(Tabla15[[#This Row],[tipo]],3)</f>
        <v>4021093817701TEM</v>
      </c>
      <c r="E1512" s="53" t="s">
        <v>3628</v>
      </c>
      <c r="F1512" s="53" t="s">
        <v>1173</v>
      </c>
      <c r="G1512" s="53" t="str">
        <f>_xlfn.XLOOKUP(Tabla15[[#This Row],[cedula]],Tabla8[Numero Documento],Tabla8[Lugar Designado])</f>
        <v>MINISTERIO DE CULTURA</v>
      </c>
      <c r="H1512" s="53" t="s">
        <v>3385</v>
      </c>
      <c r="I1512" s="62"/>
      <c r="J1512" s="53" t="str">
        <f>_xlfn.XLOOKUP(Tabla15[[#This Row],[cargo]],Tabla612[CARGO],Tabla612[CATEGORIA DEL SERVIDOR],"FIJO")</f>
        <v>FIJO</v>
      </c>
      <c r="K1512" s="53" t="str">
        <f>IF(ISTEXT(Tabla15[[#This Row],[CARRERA]]),Tabla15[[#This Row],[CARRERA]],Tabla15[[#This Row],[STATUS]])</f>
        <v>FIJO</v>
      </c>
      <c r="L1512" s="63">
        <v>31500</v>
      </c>
      <c r="M1512" s="65">
        <v>0</v>
      </c>
      <c r="N1512" s="64">
        <v>957.6</v>
      </c>
      <c r="O1512" s="64">
        <v>904.05</v>
      </c>
      <c r="P1512" s="29">
        <f>ROUND(Tabla15[[#This Row],[sbruto]]-Tabla15[[#This Row],[sneto]]-Tabla15[[#This Row],[ISR]]-Tabla15[[#This Row],[SFS]]-Tabla15[[#This Row],[AFP]],2)</f>
        <v>25</v>
      </c>
      <c r="Q1512" s="63">
        <v>29613.35</v>
      </c>
      <c r="R1512" s="53" t="str">
        <f>_xlfn.XLOOKUP(Tabla15[[#This Row],[cedula]],Tabla8[Numero Documento],Tabla8[Gen])</f>
        <v>M</v>
      </c>
      <c r="S1512" s="53" t="str">
        <f>_xlfn.XLOOKUP(Tabla15[[#This Row],[cedula]],Tabla8[Numero Documento],Tabla8[Lugar Designado Codigo])</f>
        <v>01.83</v>
      </c>
    </row>
    <row r="1513" spans="1:19" hidden="1">
      <c r="A1513" s="53" t="s">
        <v>3048</v>
      </c>
      <c r="B1513" s="53" t="s">
        <v>3667</v>
      </c>
      <c r="C1513" s="53" t="s">
        <v>3084</v>
      </c>
      <c r="D1513" s="53" t="str">
        <f>Tabla15[[#This Row],[cedula]]&amp;Tabla15[[#This Row],[prog]]&amp;LEFT(Tabla15[[#This Row],[tipo]],3)</f>
        <v>0270040165201TEM</v>
      </c>
      <c r="E1513" s="53" t="s">
        <v>3666</v>
      </c>
      <c r="F1513" s="53" t="s">
        <v>1173</v>
      </c>
      <c r="G1513" s="53" t="str">
        <f>_xlfn.XLOOKUP(Tabla15[[#This Row],[cedula]],Tabla8[Numero Documento],Tabla8[Lugar Designado])</f>
        <v>MINISTERIO DE CULTURA</v>
      </c>
      <c r="H1513" s="53" t="s">
        <v>3385</v>
      </c>
      <c r="I1513" s="62"/>
      <c r="J1513" s="53" t="str">
        <f>_xlfn.XLOOKUP(Tabla15[[#This Row],[cargo]],Tabla612[CARGO],Tabla612[CATEGORIA DEL SERVIDOR],"FIJO")</f>
        <v>FIJO</v>
      </c>
      <c r="K1513" s="53" t="str">
        <f>IF(ISTEXT(Tabla15[[#This Row],[CARRERA]]),Tabla15[[#This Row],[CARRERA]],Tabla15[[#This Row],[STATUS]])</f>
        <v>FIJO</v>
      </c>
      <c r="L1513" s="63">
        <v>31500</v>
      </c>
      <c r="M1513" s="67">
        <v>0</v>
      </c>
      <c r="N1513" s="64">
        <v>957.6</v>
      </c>
      <c r="O1513" s="64">
        <v>904.05</v>
      </c>
      <c r="P1513" s="29">
        <f>ROUND(Tabla15[[#This Row],[sbruto]]-Tabla15[[#This Row],[sneto]]-Tabla15[[#This Row],[ISR]]-Tabla15[[#This Row],[SFS]]-Tabla15[[#This Row],[AFP]],2)</f>
        <v>25</v>
      </c>
      <c r="Q1513" s="63">
        <v>29613.35</v>
      </c>
      <c r="R1513" s="53" t="str">
        <f>_xlfn.XLOOKUP(Tabla15[[#This Row],[cedula]],Tabla8[Numero Documento],Tabla8[Gen])</f>
        <v>M</v>
      </c>
      <c r="S1513" s="53" t="str">
        <f>_xlfn.XLOOKUP(Tabla15[[#This Row],[cedula]],Tabla8[Numero Documento],Tabla8[Lugar Designado Codigo])</f>
        <v>01.83</v>
      </c>
    </row>
    <row r="1514" spans="1:19" hidden="1">
      <c r="A1514" s="53" t="s">
        <v>3048</v>
      </c>
      <c r="B1514" s="53" t="s">
        <v>3731</v>
      </c>
      <c r="C1514" s="53" t="s">
        <v>3084</v>
      </c>
      <c r="D1514" s="53" t="str">
        <f>Tabla15[[#This Row],[cedula]]&amp;Tabla15[[#This Row],[prog]]&amp;LEFT(Tabla15[[#This Row],[tipo]],3)</f>
        <v>0280010648201TEM</v>
      </c>
      <c r="E1514" s="53" t="s">
        <v>3730</v>
      </c>
      <c r="F1514" s="53" t="s">
        <v>1173</v>
      </c>
      <c r="G1514" s="53" t="str">
        <f>_xlfn.XLOOKUP(Tabla15[[#This Row],[cedula]],Tabla8[Numero Documento],Tabla8[Lugar Designado])</f>
        <v>MINISTERIO DE CULTURA</v>
      </c>
      <c r="H1514" s="53" t="s">
        <v>3385</v>
      </c>
      <c r="I1514" s="62"/>
      <c r="J1514" s="53" t="str">
        <f>_xlfn.XLOOKUP(Tabla15[[#This Row],[cargo]],Tabla612[CARGO],Tabla612[CATEGORIA DEL SERVIDOR],"FIJO")</f>
        <v>FIJO</v>
      </c>
      <c r="K1514" s="53" t="str">
        <f>IF(ISTEXT(Tabla15[[#This Row],[CARRERA]]),Tabla15[[#This Row],[CARRERA]],Tabla15[[#This Row],[STATUS]])</f>
        <v>FIJO</v>
      </c>
      <c r="L1514" s="63">
        <v>31500</v>
      </c>
      <c r="M1514" s="67">
        <v>0</v>
      </c>
      <c r="N1514" s="64">
        <v>957.6</v>
      </c>
      <c r="O1514" s="64">
        <v>904.05</v>
      </c>
      <c r="P1514" s="29">
        <f>ROUND(Tabla15[[#This Row],[sbruto]]-Tabla15[[#This Row],[sneto]]-Tabla15[[#This Row],[ISR]]-Tabla15[[#This Row],[SFS]]-Tabla15[[#This Row],[AFP]],2)</f>
        <v>25</v>
      </c>
      <c r="Q1514" s="63">
        <v>29613.35</v>
      </c>
      <c r="R1514" s="53" t="str">
        <f>_xlfn.XLOOKUP(Tabla15[[#This Row],[cedula]],Tabla8[Numero Documento],Tabla8[Gen])</f>
        <v>M</v>
      </c>
      <c r="S1514" s="53" t="str">
        <f>_xlfn.XLOOKUP(Tabla15[[#This Row],[cedula]],Tabla8[Numero Documento],Tabla8[Lugar Designado Codigo])</f>
        <v>01.83</v>
      </c>
    </row>
    <row r="1515" spans="1:19" hidden="1">
      <c r="A1515" s="53" t="s">
        <v>3048</v>
      </c>
      <c r="B1515" s="53" t="s">
        <v>3778</v>
      </c>
      <c r="C1515" s="53" t="s">
        <v>3084</v>
      </c>
      <c r="D1515" s="53" t="str">
        <f>Tabla15[[#This Row],[cedula]]&amp;Tabla15[[#This Row],[prog]]&amp;LEFT(Tabla15[[#This Row],[tipo]],3)</f>
        <v>0250026059701TEM</v>
      </c>
      <c r="E1515" s="53" t="s">
        <v>3777</v>
      </c>
      <c r="F1515" s="53" t="s">
        <v>1173</v>
      </c>
      <c r="G1515" s="53" t="str">
        <f>_xlfn.XLOOKUP(Tabla15[[#This Row],[cedula]],Tabla8[Numero Documento],Tabla8[Lugar Designado])</f>
        <v>MINISTERIO DE CULTURA</v>
      </c>
      <c r="H1515" s="53" t="s">
        <v>3385</v>
      </c>
      <c r="I1515" s="62"/>
      <c r="J1515" s="53" t="str">
        <f>_xlfn.XLOOKUP(Tabla15[[#This Row],[cargo]],Tabla612[CARGO],Tabla612[CATEGORIA DEL SERVIDOR],"FIJO")</f>
        <v>FIJO</v>
      </c>
      <c r="K1515" s="53" t="str">
        <f>IF(ISTEXT(Tabla15[[#This Row],[CARRERA]]),Tabla15[[#This Row],[CARRERA]],Tabla15[[#This Row],[STATUS]])</f>
        <v>FIJO</v>
      </c>
      <c r="L1515" s="63">
        <v>31500</v>
      </c>
      <c r="M1515" s="65">
        <v>0</v>
      </c>
      <c r="N1515" s="64">
        <v>957.6</v>
      </c>
      <c r="O1515" s="64">
        <v>904.05</v>
      </c>
      <c r="P1515" s="29">
        <f>ROUND(Tabla15[[#This Row],[sbruto]]-Tabla15[[#This Row],[sneto]]-Tabla15[[#This Row],[ISR]]-Tabla15[[#This Row],[SFS]]-Tabla15[[#This Row],[AFP]],2)</f>
        <v>25</v>
      </c>
      <c r="Q1515" s="63">
        <v>29613.35</v>
      </c>
      <c r="R1515" s="53" t="str">
        <f>_xlfn.XLOOKUP(Tabla15[[#This Row],[cedula]],Tabla8[Numero Documento],Tabla8[Gen])</f>
        <v>F</v>
      </c>
      <c r="S1515" s="53" t="str">
        <f>_xlfn.XLOOKUP(Tabla15[[#This Row],[cedula]],Tabla8[Numero Documento],Tabla8[Lugar Designado Codigo])</f>
        <v>01.83</v>
      </c>
    </row>
    <row r="1516" spans="1:19" hidden="1">
      <c r="A1516" s="53" t="s">
        <v>3048</v>
      </c>
      <c r="B1516" s="53" t="s">
        <v>3595</v>
      </c>
      <c r="C1516" s="53" t="s">
        <v>3084</v>
      </c>
      <c r="D1516" s="53" t="str">
        <f>Tabla15[[#This Row],[cedula]]&amp;Tabla15[[#This Row],[prog]]&amp;LEFT(Tabla15[[#This Row],[tipo]],3)</f>
        <v>0310103009001TEM</v>
      </c>
      <c r="E1516" s="53" t="s">
        <v>3594</v>
      </c>
      <c r="F1516" s="53" t="s">
        <v>561</v>
      </c>
      <c r="G1516" s="53" t="str">
        <f>_xlfn.XLOOKUP(Tabla15[[#This Row],[cedula]],Tabla8[Numero Documento],Tabla8[Lugar Designado])</f>
        <v>MINISTERIO DE CULTURA</v>
      </c>
      <c r="H1516" s="53" t="s">
        <v>3385</v>
      </c>
      <c r="I1516" s="62"/>
      <c r="J1516" s="53" t="str">
        <f>_xlfn.XLOOKUP(Tabla15[[#This Row],[cargo]],Tabla612[CARGO],Tabla612[CATEGORIA DEL SERVIDOR],"FIJO")</f>
        <v>FIJO</v>
      </c>
      <c r="K1516" s="53" t="str">
        <f>IF(ISTEXT(Tabla15[[#This Row],[CARRERA]]),Tabla15[[#This Row],[CARRERA]],Tabla15[[#This Row],[STATUS]])</f>
        <v>FIJO</v>
      </c>
      <c r="L1516" s="63">
        <v>30000</v>
      </c>
      <c r="M1516" s="67">
        <v>0</v>
      </c>
      <c r="N1516" s="64">
        <v>912</v>
      </c>
      <c r="O1516" s="64">
        <v>861</v>
      </c>
      <c r="P1516" s="29">
        <f>ROUND(Tabla15[[#This Row],[sbruto]]-Tabla15[[#This Row],[sneto]]-Tabla15[[#This Row],[ISR]]-Tabla15[[#This Row],[SFS]]-Tabla15[[#This Row],[AFP]],2)</f>
        <v>25</v>
      </c>
      <c r="Q1516" s="63">
        <v>28202</v>
      </c>
      <c r="R1516" s="53" t="str">
        <f>_xlfn.XLOOKUP(Tabla15[[#This Row],[cedula]],Tabla8[Numero Documento],Tabla8[Gen])</f>
        <v>F</v>
      </c>
      <c r="S1516" s="53" t="str">
        <f>_xlfn.XLOOKUP(Tabla15[[#This Row],[cedula]],Tabla8[Numero Documento],Tabla8[Lugar Designado Codigo])</f>
        <v>01.83</v>
      </c>
    </row>
    <row r="1517" spans="1:19" hidden="1">
      <c r="A1517" s="53" t="s">
        <v>3048</v>
      </c>
      <c r="B1517" s="53" t="s">
        <v>2817</v>
      </c>
      <c r="C1517" s="53" t="s">
        <v>3084</v>
      </c>
      <c r="D1517" s="53" t="str">
        <f>Tabla15[[#This Row],[cedula]]&amp;Tabla15[[#This Row],[prog]]&amp;LEFT(Tabla15[[#This Row],[tipo]],3)</f>
        <v>0120001307401TEM</v>
      </c>
      <c r="E1517" s="53" t="s">
        <v>1634</v>
      </c>
      <c r="F1517" s="53" t="s">
        <v>1635</v>
      </c>
      <c r="G1517" s="53" t="str">
        <f>_xlfn.XLOOKUP(Tabla15[[#This Row],[cedula]],Tabla8[Numero Documento],Tabla8[Lugar Designado])</f>
        <v>MINISTERIO DE CULTURA</v>
      </c>
      <c r="H1517" s="53" t="s">
        <v>3385</v>
      </c>
      <c r="I1517" s="62"/>
      <c r="J1517" s="53" t="str">
        <f>_xlfn.XLOOKUP(Tabla15[[#This Row],[cargo]],Tabla612[CARGO],Tabla612[CATEGORIA DEL SERVIDOR],"FIJO")</f>
        <v>FIJO</v>
      </c>
      <c r="K1517" s="53" t="str">
        <f>IF(ISTEXT(Tabla15[[#This Row],[CARRERA]]),Tabla15[[#This Row],[CARRERA]],Tabla15[[#This Row],[STATUS]])</f>
        <v>FIJO</v>
      </c>
      <c r="L1517" s="63">
        <v>30000</v>
      </c>
      <c r="M1517" s="65">
        <v>0</v>
      </c>
      <c r="N1517" s="64">
        <v>912</v>
      </c>
      <c r="O1517" s="64">
        <v>861</v>
      </c>
      <c r="P1517" s="29">
        <f>ROUND(Tabla15[[#This Row],[sbruto]]-Tabla15[[#This Row],[sneto]]-Tabla15[[#This Row],[ISR]]-Tabla15[[#This Row],[SFS]]-Tabla15[[#This Row],[AFP]],2)</f>
        <v>25</v>
      </c>
      <c r="Q1517" s="63">
        <v>28202</v>
      </c>
      <c r="R1517" s="53" t="str">
        <f>_xlfn.XLOOKUP(Tabla15[[#This Row],[cedula]],Tabla8[Numero Documento],Tabla8[Gen])</f>
        <v>M</v>
      </c>
      <c r="S1517" s="53" t="str">
        <f>_xlfn.XLOOKUP(Tabla15[[#This Row],[cedula]],Tabla8[Numero Documento],Tabla8[Lugar Designado Codigo])</f>
        <v>01.83</v>
      </c>
    </row>
    <row r="1518" spans="1:19" hidden="1">
      <c r="A1518" s="53" t="s">
        <v>3048</v>
      </c>
      <c r="B1518" s="53" t="s">
        <v>3669</v>
      </c>
      <c r="C1518" s="53" t="s">
        <v>3084</v>
      </c>
      <c r="D1518" s="53" t="str">
        <f>Tabla15[[#This Row],[cedula]]&amp;Tabla15[[#This Row],[prog]]&amp;LEFT(Tabla15[[#This Row],[tipo]],3)</f>
        <v>0680002796001TEM</v>
      </c>
      <c r="E1518" s="53" t="s">
        <v>3668</v>
      </c>
      <c r="F1518" s="53" t="s">
        <v>196</v>
      </c>
      <c r="G1518" s="53" t="str">
        <f>_xlfn.XLOOKUP(Tabla15[[#This Row],[cedula]],Tabla8[Numero Documento],Tabla8[Lugar Designado])</f>
        <v>MINISTERIO DE CULTURA</v>
      </c>
      <c r="H1518" s="53" t="s">
        <v>3385</v>
      </c>
      <c r="I1518" s="62"/>
      <c r="J1518" s="53" t="str">
        <f>_xlfn.XLOOKUP(Tabla15[[#This Row],[cargo]],Tabla612[CARGO],Tabla612[CATEGORIA DEL SERVIDOR],"FIJO")</f>
        <v>FIJO</v>
      </c>
      <c r="K1518" s="53" t="str">
        <f>IF(ISTEXT(Tabla15[[#This Row],[CARRERA]]),Tabla15[[#This Row],[CARRERA]],Tabla15[[#This Row],[STATUS]])</f>
        <v>FIJO</v>
      </c>
      <c r="L1518" s="63">
        <v>30000</v>
      </c>
      <c r="M1518" s="67">
        <v>0</v>
      </c>
      <c r="N1518" s="64">
        <v>912</v>
      </c>
      <c r="O1518" s="64">
        <v>861</v>
      </c>
      <c r="P1518" s="29">
        <f>ROUND(Tabla15[[#This Row],[sbruto]]-Tabla15[[#This Row],[sneto]]-Tabla15[[#This Row],[ISR]]-Tabla15[[#This Row],[SFS]]-Tabla15[[#This Row],[AFP]],2)</f>
        <v>25</v>
      </c>
      <c r="Q1518" s="63">
        <v>28202</v>
      </c>
      <c r="R1518" s="53" t="str">
        <f>_xlfn.XLOOKUP(Tabla15[[#This Row],[cedula]],Tabla8[Numero Documento],Tabla8[Gen])</f>
        <v>M</v>
      </c>
      <c r="S1518" s="53" t="str">
        <f>_xlfn.XLOOKUP(Tabla15[[#This Row],[cedula]],Tabla8[Numero Documento],Tabla8[Lugar Designado Codigo])</f>
        <v>01.83</v>
      </c>
    </row>
    <row r="1519" spans="1:19" hidden="1">
      <c r="A1519" s="53" t="s">
        <v>3048</v>
      </c>
      <c r="B1519" s="53" t="s">
        <v>3299</v>
      </c>
      <c r="C1519" s="53" t="s">
        <v>3084</v>
      </c>
      <c r="D1519" s="53" t="str">
        <f>Tabla15[[#This Row],[cedula]]&amp;Tabla15[[#This Row],[prog]]&amp;LEFT(Tabla15[[#This Row],[tipo]],3)</f>
        <v>4022109632001TEM</v>
      </c>
      <c r="E1519" s="53" t="s">
        <v>3266</v>
      </c>
      <c r="F1519" s="53" t="s">
        <v>110</v>
      </c>
      <c r="G1519" s="53" t="str">
        <f>_xlfn.XLOOKUP(Tabla15[[#This Row],[cedula]],Tabla8[Numero Documento],Tabla8[Lugar Designado])</f>
        <v>MINISTERIO DE CULTURA</v>
      </c>
      <c r="H1519" s="53" t="s">
        <v>3385</v>
      </c>
      <c r="I1519" s="62"/>
      <c r="J1519" s="53" t="str">
        <f>_xlfn.XLOOKUP(Tabla15[[#This Row],[cargo]],Tabla612[CARGO],Tabla612[CATEGORIA DEL SERVIDOR],"FIJO")</f>
        <v>ESTATUTO SIMPLIFICADO</v>
      </c>
      <c r="K1519" s="53" t="str">
        <f>IF(ISTEXT(Tabla15[[#This Row],[CARRERA]]),Tabla15[[#This Row],[CARRERA]],Tabla15[[#This Row],[STATUS]])</f>
        <v>ESTATUTO SIMPLIFICADO</v>
      </c>
      <c r="L1519" s="63">
        <v>30000</v>
      </c>
      <c r="M1519" s="65">
        <v>0</v>
      </c>
      <c r="N1519" s="64">
        <v>912</v>
      </c>
      <c r="O1519" s="64">
        <v>861</v>
      </c>
      <c r="P1519" s="29">
        <f>ROUND(Tabla15[[#This Row],[sbruto]]-Tabla15[[#This Row],[sneto]]-Tabla15[[#This Row],[ISR]]-Tabla15[[#This Row],[SFS]]-Tabla15[[#This Row],[AFP]],2)</f>
        <v>25</v>
      </c>
      <c r="Q1519" s="63">
        <v>28202</v>
      </c>
      <c r="R1519" s="53" t="str">
        <f>_xlfn.XLOOKUP(Tabla15[[#This Row],[cedula]],Tabla8[Numero Documento],Tabla8[Gen])</f>
        <v>M</v>
      </c>
      <c r="S1519" s="53" t="str">
        <f>_xlfn.XLOOKUP(Tabla15[[#This Row],[cedula]],Tabla8[Numero Documento],Tabla8[Lugar Designado Codigo])</f>
        <v>01.83</v>
      </c>
    </row>
    <row r="1520" spans="1:19" hidden="1">
      <c r="A1520" s="53" t="s">
        <v>3048</v>
      </c>
      <c r="B1520" s="53" t="s">
        <v>2836</v>
      </c>
      <c r="C1520" s="53" t="s">
        <v>3084</v>
      </c>
      <c r="D1520" s="53" t="str">
        <f>Tabla15[[#This Row],[cedula]]&amp;Tabla15[[#This Row],[prog]]&amp;LEFT(Tabla15[[#This Row],[tipo]],3)</f>
        <v>0010671209401TEM</v>
      </c>
      <c r="E1520" s="53" t="s">
        <v>1637</v>
      </c>
      <c r="F1520" s="53" t="s">
        <v>110</v>
      </c>
      <c r="G1520" s="53" t="str">
        <f>_xlfn.XLOOKUP(Tabla15[[#This Row],[cedula]],Tabla8[Numero Documento],Tabla8[Lugar Designado])</f>
        <v>MINISTERIO DE CULTURA</v>
      </c>
      <c r="H1520" s="53" t="s">
        <v>3385</v>
      </c>
      <c r="I1520" s="62"/>
      <c r="J1520" s="53" t="str">
        <f>_xlfn.XLOOKUP(Tabla15[[#This Row],[cargo]],Tabla612[CARGO],Tabla612[CATEGORIA DEL SERVIDOR],"FIJO")</f>
        <v>ESTATUTO SIMPLIFICADO</v>
      </c>
      <c r="K1520" s="53" t="str">
        <f>IF(ISTEXT(Tabla15[[#This Row],[CARRERA]]),Tabla15[[#This Row],[CARRERA]],Tabla15[[#This Row],[STATUS]])</f>
        <v>ESTATUTO SIMPLIFICADO</v>
      </c>
      <c r="L1520" s="63">
        <v>30000</v>
      </c>
      <c r="M1520" s="65">
        <v>0</v>
      </c>
      <c r="N1520" s="64">
        <v>912</v>
      </c>
      <c r="O1520" s="64">
        <v>861</v>
      </c>
      <c r="P1520" s="29">
        <f>ROUND(Tabla15[[#This Row],[sbruto]]-Tabla15[[#This Row],[sneto]]-Tabla15[[#This Row],[ISR]]-Tabla15[[#This Row],[SFS]]-Tabla15[[#This Row],[AFP]],2)</f>
        <v>25</v>
      </c>
      <c r="Q1520" s="63">
        <v>28202</v>
      </c>
      <c r="R1520" s="53" t="str">
        <f>_xlfn.XLOOKUP(Tabla15[[#This Row],[cedula]],Tabla8[Numero Documento],Tabla8[Gen])</f>
        <v>M</v>
      </c>
      <c r="S1520" s="53" t="str">
        <f>_xlfn.XLOOKUP(Tabla15[[#This Row],[cedula]],Tabla8[Numero Documento],Tabla8[Lugar Designado Codigo])</f>
        <v>01.83</v>
      </c>
    </row>
    <row r="1521" spans="1:19" hidden="1">
      <c r="A1521" s="53" t="s">
        <v>3048</v>
      </c>
      <c r="B1521" s="53" t="s">
        <v>2838</v>
      </c>
      <c r="C1521" s="53" t="s">
        <v>3084</v>
      </c>
      <c r="D1521" s="53" t="str">
        <f>Tabla15[[#This Row],[cedula]]&amp;Tabla15[[#This Row],[prog]]&amp;LEFT(Tabla15[[#This Row],[tipo]],3)</f>
        <v>0010892417601TEM</v>
      </c>
      <c r="E1521" s="53" t="s">
        <v>3080</v>
      </c>
      <c r="F1521" s="53" t="s">
        <v>196</v>
      </c>
      <c r="G1521" s="53" t="str">
        <f>_xlfn.XLOOKUP(Tabla15[[#This Row],[cedula]],Tabla8[Numero Documento],Tabla8[Lugar Designado])</f>
        <v>MINISTERIO DE CULTURA</v>
      </c>
      <c r="H1521" s="53" t="s">
        <v>3385</v>
      </c>
      <c r="I1521" s="62"/>
      <c r="J1521" s="53" t="str">
        <f>_xlfn.XLOOKUP(Tabla15[[#This Row],[cargo]],Tabla612[CARGO],Tabla612[CATEGORIA DEL SERVIDOR],"FIJO")</f>
        <v>FIJO</v>
      </c>
      <c r="K1521" s="53" t="str">
        <f>IF(ISTEXT(Tabla15[[#This Row],[CARRERA]]),Tabla15[[#This Row],[CARRERA]],Tabla15[[#This Row],[STATUS]])</f>
        <v>FIJO</v>
      </c>
      <c r="L1521" s="63">
        <v>30000</v>
      </c>
      <c r="M1521" s="67">
        <v>0</v>
      </c>
      <c r="N1521" s="64">
        <v>912</v>
      </c>
      <c r="O1521" s="64">
        <v>861</v>
      </c>
      <c r="P1521" s="29">
        <f>ROUND(Tabla15[[#This Row],[sbruto]]-Tabla15[[#This Row],[sneto]]-Tabla15[[#This Row],[ISR]]-Tabla15[[#This Row],[SFS]]-Tabla15[[#This Row],[AFP]],2)</f>
        <v>25</v>
      </c>
      <c r="Q1521" s="63">
        <v>28202</v>
      </c>
      <c r="R1521" s="53" t="str">
        <f>_xlfn.XLOOKUP(Tabla15[[#This Row],[cedula]],Tabla8[Numero Documento],Tabla8[Gen])</f>
        <v>F</v>
      </c>
      <c r="S1521" s="53" t="str">
        <f>_xlfn.XLOOKUP(Tabla15[[#This Row],[cedula]],Tabla8[Numero Documento],Tabla8[Lugar Designado Codigo])</f>
        <v>01.83</v>
      </c>
    </row>
    <row r="1522" spans="1:19" hidden="1">
      <c r="A1522" s="53" t="s">
        <v>3048</v>
      </c>
      <c r="B1522" s="53" t="s">
        <v>3725</v>
      </c>
      <c r="C1522" s="53" t="s">
        <v>3084</v>
      </c>
      <c r="D1522" s="53" t="str">
        <f>Tabla15[[#This Row],[cedula]]&amp;Tabla15[[#This Row],[prog]]&amp;LEFT(Tabla15[[#This Row],[tipo]],3)</f>
        <v>0310491539601TEM</v>
      </c>
      <c r="E1522" s="53" t="s">
        <v>3724</v>
      </c>
      <c r="F1522" s="53" t="s">
        <v>3680</v>
      </c>
      <c r="G1522" s="53" t="str">
        <f>_xlfn.XLOOKUP(Tabla15[[#This Row],[cedula]],Tabla8[Numero Documento],Tabla8[Lugar Designado])</f>
        <v>MINISTERIO DE CULTURA</v>
      </c>
      <c r="H1522" s="53" t="s">
        <v>3385</v>
      </c>
      <c r="I1522" s="62"/>
      <c r="J1522" s="53" t="str">
        <f>_xlfn.XLOOKUP(Tabla15[[#This Row],[cargo]],Tabla612[CARGO],Tabla612[CATEGORIA DEL SERVIDOR],"FIJO")</f>
        <v>FIJO</v>
      </c>
      <c r="K1522" s="53" t="str">
        <f>IF(ISTEXT(Tabla15[[#This Row],[CARRERA]]),Tabla15[[#This Row],[CARRERA]],Tabla15[[#This Row],[STATUS]])</f>
        <v>FIJO</v>
      </c>
      <c r="L1522" s="63">
        <v>30000</v>
      </c>
      <c r="M1522" s="67">
        <v>0</v>
      </c>
      <c r="N1522" s="64">
        <v>912</v>
      </c>
      <c r="O1522" s="64">
        <v>861</v>
      </c>
      <c r="P1522" s="29">
        <f>ROUND(Tabla15[[#This Row],[sbruto]]-Tabla15[[#This Row],[sneto]]-Tabla15[[#This Row],[ISR]]-Tabla15[[#This Row],[SFS]]-Tabla15[[#This Row],[AFP]],2)</f>
        <v>25</v>
      </c>
      <c r="Q1522" s="63">
        <v>28202</v>
      </c>
      <c r="R1522" s="53" t="str">
        <f>_xlfn.XLOOKUP(Tabla15[[#This Row],[cedula]],Tabla8[Numero Documento],Tabla8[Gen])</f>
        <v>M</v>
      </c>
      <c r="S1522" s="53" t="str">
        <f>_xlfn.XLOOKUP(Tabla15[[#This Row],[cedula]],Tabla8[Numero Documento],Tabla8[Lugar Designado Codigo])</f>
        <v>01.83</v>
      </c>
    </row>
    <row r="1523" spans="1:19" hidden="1">
      <c r="A1523" s="53" t="s">
        <v>3048</v>
      </c>
      <c r="B1523" s="53" t="s">
        <v>3752</v>
      </c>
      <c r="C1523" s="53" t="s">
        <v>3084</v>
      </c>
      <c r="D1523" s="53" t="str">
        <f>Tabla15[[#This Row],[cedula]]&amp;Tabla15[[#This Row],[prog]]&amp;LEFT(Tabla15[[#This Row],[tipo]],3)</f>
        <v>0010197291701TEM</v>
      </c>
      <c r="E1523" s="53" t="s">
        <v>3751</v>
      </c>
      <c r="F1523" s="53" t="s">
        <v>196</v>
      </c>
      <c r="G1523" s="53" t="str">
        <f>_xlfn.XLOOKUP(Tabla15[[#This Row],[cedula]],Tabla8[Numero Documento],Tabla8[Lugar Designado])</f>
        <v>MINISTERIO DE CULTURA</v>
      </c>
      <c r="H1523" s="53" t="s">
        <v>3385</v>
      </c>
      <c r="I1523" s="62"/>
      <c r="J1523" s="53" t="str">
        <f>_xlfn.XLOOKUP(Tabla15[[#This Row],[cargo]],Tabla612[CARGO],Tabla612[CATEGORIA DEL SERVIDOR],"FIJO")</f>
        <v>FIJO</v>
      </c>
      <c r="K1523" s="53" t="str">
        <f>IF(ISTEXT(Tabla15[[#This Row],[CARRERA]]),Tabla15[[#This Row],[CARRERA]],Tabla15[[#This Row],[STATUS]])</f>
        <v>FIJO</v>
      </c>
      <c r="L1523" s="63">
        <v>30000</v>
      </c>
      <c r="M1523" s="67">
        <v>0</v>
      </c>
      <c r="N1523" s="64">
        <v>912</v>
      </c>
      <c r="O1523" s="64">
        <v>861</v>
      </c>
      <c r="P1523" s="29">
        <f>ROUND(Tabla15[[#This Row],[sbruto]]-Tabla15[[#This Row],[sneto]]-Tabla15[[#This Row],[ISR]]-Tabla15[[#This Row],[SFS]]-Tabla15[[#This Row],[AFP]],2)</f>
        <v>25</v>
      </c>
      <c r="Q1523" s="63">
        <v>28202</v>
      </c>
      <c r="R1523" s="53" t="str">
        <f>_xlfn.XLOOKUP(Tabla15[[#This Row],[cedula]],Tabla8[Numero Documento],Tabla8[Gen])</f>
        <v>M</v>
      </c>
      <c r="S1523" s="53" t="str">
        <f>_xlfn.XLOOKUP(Tabla15[[#This Row],[cedula]],Tabla8[Numero Documento],Tabla8[Lugar Designado Codigo])</f>
        <v>01.83</v>
      </c>
    </row>
    <row r="1524" spans="1:19" hidden="1">
      <c r="A1524" s="53" t="s">
        <v>3048</v>
      </c>
      <c r="B1524" s="53" t="s">
        <v>3756</v>
      </c>
      <c r="C1524" s="53" t="s">
        <v>3084</v>
      </c>
      <c r="D1524" s="53" t="str">
        <f>Tabla15[[#This Row],[cedula]]&amp;Tabla15[[#This Row],[prog]]&amp;LEFT(Tabla15[[#This Row],[tipo]],3)</f>
        <v>0470005368101TEM</v>
      </c>
      <c r="E1524" s="53" t="s">
        <v>3755</v>
      </c>
      <c r="F1524" s="53" t="s">
        <v>196</v>
      </c>
      <c r="G1524" s="53" t="str">
        <f>_xlfn.XLOOKUP(Tabla15[[#This Row],[cedula]],Tabla8[Numero Documento],Tabla8[Lugar Designado])</f>
        <v>MINISTERIO DE CULTURA</v>
      </c>
      <c r="H1524" s="53" t="s">
        <v>3385</v>
      </c>
      <c r="I1524" s="62"/>
      <c r="J1524" s="53" t="str">
        <f>_xlfn.XLOOKUP(Tabla15[[#This Row],[cargo]],Tabla612[CARGO],Tabla612[CATEGORIA DEL SERVIDOR],"FIJO")</f>
        <v>FIJO</v>
      </c>
      <c r="K1524" s="53" t="str">
        <f>IF(ISTEXT(Tabla15[[#This Row],[CARRERA]]),Tabla15[[#This Row],[CARRERA]],Tabla15[[#This Row],[STATUS]])</f>
        <v>FIJO</v>
      </c>
      <c r="L1524" s="63">
        <v>30000</v>
      </c>
      <c r="M1524" s="65">
        <v>0</v>
      </c>
      <c r="N1524" s="64">
        <v>912</v>
      </c>
      <c r="O1524" s="64">
        <v>861</v>
      </c>
      <c r="P1524" s="29">
        <f>ROUND(Tabla15[[#This Row],[sbruto]]-Tabla15[[#This Row],[sneto]]-Tabla15[[#This Row],[ISR]]-Tabla15[[#This Row],[SFS]]-Tabla15[[#This Row],[AFP]],2)</f>
        <v>25</v>
      </c>
      <c r="Q1524" s="63">
        <v>28202</v>
      </c>
      <c r="R1524" s="53" t="str">
        <f>_xlfn.XLOOKUP(Tabla15[[#This Row],[cedula]],Tabla8[Numero Documento],Tabla8[Gen])</f>
        <v>M</v>
      </c>
      <c r="S1524" s="53" t="str">
        <f>_xlfn.XLOOKUP(Tabla15[[#This Row],[cedula]],Tabla8[Numero Documento],Tabla8[Lugar Designado Codigo])</f>
        <v>01.83</v>
      </c>
    </row>
    <row r="1525" spans="1:19" hidden="1">
      <c r="A1525" s="53" t="s">
        <v>3048</v>
      </c>
      <c r="B1525" s="53" t="s">
        <v>3772</v>
      </c>
      <c r="C1525" s="53" t="s">
        <v>3084</v>
      </c>
      <c r="D1525" s="53" t="str">
        <f>Tabla15[[#This Row],[cedula]]&amp;Tabla15[[#This Row],[prog]]&amp;LEFT(Tabla15[[#This Row],[tipo]],3)</f>
        <v>0840008458101TEM</v>
      </c>
      <c r="E1525" s="53" t="s">
        <v>3771</v>
      </c>
      <c r="F1525" s="53" t="s">
        <v>310</v>
      </c>
      <c r="G1525" s="53" t="str">
        <f>_xlfn.XLOOKUP(Tabla15[[#This Row],[cedula]],Tabla8[Numero Documento],Tabla8[Lugar Designado])</f>
        <v>MINISTERIO DE CULTURA</v>
      </c>
      <c r="H1525" s="53" t="s">
        <v>3385</v>
      </c>
      <c r="I1525" s="62"/>
      <c r="J1525" s="53" t="str">
        <f>_xlfn.XLOOKUP(Tabla15[[#This Row],[cargo]],Tabla612[CARGO],Tabla612[CATEGORIA DEL SERVIDOR],"FIJO")</f>
        <v>FIJO</v>
      </c>
      <c r="K1525" s="53" t="str">
        <f>IF(ISTEXT(Tabla15[[#This Row],[CARRERA]]),Tabla15[[#This Row],[CARRERA]],Tabla15[[#This Row],[STATUS]])</f>
        <v>FIJO</v>
      </c>
      <c r="L1525" s="63">
        <v>30000</v>
      </c>
      <c r="M1525" s="67">
        <v>0</v>
      </c>
      <c r="N1525" s="64">
        <v>912</v>
      </c>
      <c r="O1525" s="64">
        <v>861</v>
      </c>
      <c r="P1525" s="29">
        <f>ROUND(Tabla15[[#This Row],[sbruto]]-Tabla15[[#This Row],[sneto]]-Tabla15[[#This Row],[ISR]]-Tabla15[[#This Row],[SFS]]-Tabla15[[#This Row],[AFP]],2)</f>
        <v>25</v>
      </c>
      <c r="Q1525" s="63">
        <v>28202</v>
      </c>
      <c r="R1525" s="53" t="str">
        <f>_xlfn.XLOOKUP(Tabla15[[#This Row],[cedula]],Tabla8[Numero Documento],Tabla8[Gen])</f>
        <v>F</v>
      </c>
      <c r="S1525" s="53" t="str">
        <f>_xlfn.XLOOKUP(Tabla15[[#This Row],[cedula]],Tabla8[Numero Documento],Tabla8[Lugar Designado Codigo])</f>
        <v>01.83</v>
      </c>
    </row>
    <row r="1526" spans="1:19" hidden="1">
      <c r="A1526" s="53" t="s">
        <v>3048</v>
      </c>
      <c r="B1526" s="53" t="s">
        <v>2881</v>
      </c>
      <c r="C1526" s="53" t="s">
        <v>3084</v>
      </c>
      <c r="D1526" s="53" t="str">
        <f>Tabla15[[#This Row],[cedula]]&amp;Tabla15[[#This Row],[prog]]&amp;LEFT(Tabla15[[#This Row],[tipo]],3)</f>
        <v>4020924756401TEM</v>
      </c>
      <c r="E1526" s="53" t="s">
        <v>1914</v>
      </c>
      <c r="F1526" s="53" t="s">
        <v>1944</v>
      </c>
      <c r="G1526" s="53" t="str">
        <f>_xlfn.XLOOKUP(Tabla15[[#This Row],[cedula]],Tabla8[Numero Documento],Tabla8[Lugar Designado])</f>
        <v>MINISTERIO DE CULTURA</v>
      </c>
      <c r="H1526" s="53" t="s">
        <v>3385</v>
      </c>
      <c r="I1526" s="62"/>
      <c r="J1526" s="53" t="str">
        <f>_xlfn.XLOOKUP(Tabla15[[#This Row],[cargo]],Tabla612[CARGO],Tabla612[CATEGORIA DEL SERVIDOR],"FIJO")</f>
        <v>FIJO</v>
      </c>
      <c r="K1526" s="53" t="str">
        <f>IF(ISTEXT(Tabla15[[#This Row],[CARRERA]]),Tabla15[[#This Row],[CARRERA]],Tabla15[[#This Row],[STATUS]])</f>
        <v>FIJO</v>
      </c>
      <c r="L1526" s="63">
        <v>30000</v>
      </c>
      <c r="M1526" s="67">
        <v>0</v>
      </c>
      <c r="N1526" s="64">
        <v>912</v>
      </c>
      <c r="O1526" s="64">
        <v>861</v>
      </c>
      <c r="P1526" s="29">
        <f>ROUND(Tabla15[[#This Row],[sbruto]]-Tabla15[[#This Row],[sneto]]-Tabla15[[#This Row],[ISR]]-Tabla15[[#This Row],[SFS]]-Tabla15[[#This Row],[AFP]],2)</f>
        <v>25</v>
      </c>
      <c r="Q1526" s="63">
        <v>28202</v>
      </c>
      <c r="R1526" s="53" t="str">
        <f>_xlfn.XLOOKUP(Tabla15[[#This Row],[cedula]],Tabla8[Numero Documento],Tabla8[Gen])</f>
        <v>F</v>
      </c>
      <c r="S1526" s="53" t="str">
        <f>_xlfn.XLOOKUP(Tabla15[[#This Row],[cedula]],Tabla8[Numero Documento],Tabla8[Lugar Designado Codigo])</f>
        <v>01.83</v>
      </c>
    </row>
    <row r="1527" spans="1:19" hidden="1">
      <c r="A1527" s="53" t="s">
        <v>3048</v>
      </c>
      <c r="B1527" s="53" t="s">
        <v>3797</v>
      </c>
      <c r="C1527" s="53" t="s">
        <v>3084</v>
      </c>
      <c r="D1527" s="53" t="str">
        <f>Tabla15[[#This Row],[cedula]]&amp;Tabla15[[#This Row],[prog]]&amp;LEFT(Tabla15[[#This Row],[tipo]],3)</f>
        <v>0010788946101TEM</v>
      </c>
      <c r="E1527" s="53" t="s">
        <v>3796</v>
      </c>
      <c r="F1527" s="53" t="s">
        <v>75</v>
      </c>
      <c r="G1527" s="53" t="str">
        <f>_xlfn.XLOOKUP(Tabla15[[#This Row],[cedula]],Tabla8[Numero Documento],Tabla8[Lugar Designado])</f>
        <v>MINISTERIO DE CULTURA</v>
      </c>
      <c r="H1527" s="53" t="s">
        <v>3385</v>
      </c>
      <c r="I1527" s="62"/>
      <c r="J1527" s="53" t="str">
        <f>_xlfn.XLOOKUP(Tabla15[[#This Row],[cargo]],Tabla612[CARGO],Tabla612[CATEGORIA DEL SERVIDOR],"FIJO")</f>
        <v>FIJO</v>
      </c>
      <c r="K1527" s="53" t="str">
        <f>IF(ISTEXT(Tabla15[[#This Row],[CARRERA]]),Tabla15[[#This Row],[CARRERA]],Tabla15[[#This Row],[STATUS]])</f>
        <v>FIJO</v>
      </c>
      <c r="L1527" s="63">
        <v>26250</v>
      </c>
      <c r="M1527" s="67">
        <v>0</v>
      </c>
      <c r="N1527" s="64">
        <v>798</v>
      </c>
      <c r="O1527" s="64">
        <v>753.38</v>
      </c>
      <c r="P1527" s="29">
        <f>ROUND(Tabla15[[#This Row],[sbruto]]-Tabla15[[#This Row],[sneto]]-Tabla15[[#This Row],[ISR]]-Tabla15[[#This Row],[SFS]]-Tabla15[[#This Row],[AFP]],2)</f>
        <v>25</v>
      </c>
      <c r="Q1527" s="63">
        <v>24673.62</v>
      </c>
      <c r="R1527" s="53" t="str">
        <f>_xlfn.XLOOKUP(Tabla15[[#This Row],[cedula]],Tabla8[Numero Documento],Tabla8[Gen])</f>
        <v>M</v>
      </c>
      <c r="S1527" s="53" t="str">
        <f>_xlfn.XLOOKUP(Tabla15[[#This Row],[cedula]],Tabla8[Numero Documento],Tabla8[Lugar Designado Codigo])</f>
        <v>01.83</v>
      </c>
    </row>
    <row r="1528" spans="1:19" hidden="1">
      <c r="A1528" s="53" t="s">
        <v>3048</v>
      </c>
      <c r="B1528" s="53" t="s">
        <v>3801</v>
      </c>
      <c r="C1528" s="53" t="s">
        <v>3084</v>
      </c>
      <c r="D1528" s="53" t="str">
        <f>Tabla15[[#This Row],[cedula]]&amp;Tabla15[[#This Row],[prog]]&amp;LEFT(Tabla15[[#This Row],[tipo]],3)</f>
        <v>0011180101501TEM</v>
      </c>
      <c r="E1528" s="53" t="s">
        <v>3800</v>
      </c>
      <c r="F1528" s="53" t="s">
        <v>196</v>
      </c>
      <c r="G1528" s="53" t="str">
        <f>_xlfn.XLOOKUP(Tabla15[[#This Row],[cedula]],Tabla8[Numero Documento],Tabla8[Lugar Designado])</f>
        <v>MINISTERIO DE CULTURA</v>
      </c>
      <c r="H1528" s="53" t="s">
        <v>3385</v>
      </c>
      <c r="I1528" s="62"/>
      <c r="J1528" s="53" t="str">
        <f>_xlfn.XLOOKUP(Tabla15[[#This Row],[cargo]],Tabla612[CARGO],Tabla612[CATEGORIA DEL SERVIDOR],"FIJO")</f>
        <v>FIJO</v>
      </c>
      <c r="K1528" s="53" t="str">
        <f>IF(ISTEXT(Tabla15[[#This Row],[CARRERA]]),Tabla15[[#This Row],[CARRERA]],Tabla15[[#This Row],[STATUS]])</f>
        <v>FIJO</v>
      </c>
      <c r="L1528" s="63">
        <v>26250</v>
      </c>
      <c r="M1528" s="67">
        <v>0</v>
      </c>
      <c r="N1528" s="64">
        <v>798</v>
      </c>
      <c r="O1528" s="64">
        <v>753.38</v>
      </c>
      <c r="P1528" s="29">
        <f>ROUND(Tabla15[[#This Row],[sbruto]]-Tabla15[[#This Row],[sneto]]-Tabla15[[#This Row],[ISR]]-Tabla15[[#This Row],[SFS]]-Tabla15[[#This Row],[AFP]],2)</f>
        <v>25</v>
      </c>
      <c r="Q1528" s="63">
        <v>24673.62</v>
      </c>
      <c r="R1528" s="53" t="str">
        <f>_xlfn.XLOOKUP(Tabla15[[#This Row],[cedula]],Tabla8[Numero Documento],Tabla8[Gen])</f>
        <v>M</v>
      </c>
      <c r="S1528" s="53" t="str">
        <f>_xlfn.XLOOKUP(Tabla15[[#This Row],[cedula]],Tabla8[Numero Documento],Tabla8[Lugar Designado Codigo])</f>
        <v>01.83</v>
      </c>
    </row>
    <row r="1529" spans="1:19" hidden="1">
      <c r="A1529" s="53" t="s">
        <v>3048</v>
      </c>
      <c r="B1529" s="53" t="s">
        <v>1366</v>
      </c>
      <c r="C1529" s="53" t="s">
        <v>3084</v>
      </c>
      <c r="D1529" s="53" t="str">
        <f>Tabla15[[#This Row],[cedula]]&amp;Tabla15[[#This Row],[prog]]&amp;LEFT(Tabla15[[#This Row],[tipo]],3)</f>
        <v>2230024512701TEM</v>
      </c>
      <c r="E1529" s="53" t="s">
        <v>211</v>
      </c>
      <c r="F1529" s="53" t="s">
        <v>10</v>
      </c>
      <c r="G1529" s="53" t="str">
        <f>_xlfn.XLOOKUP(Tabla15[[#This Row],[cedula]],Tabla8[Numero Documento],Tabla8[Lugar Designado])</f>
        <v>MINISTERIO DE CULTURA</v>
      </c>
      <c r="H1529" s="53" t="s">
        <v>3385</v>
      </c>
      <c r="I1529" s="62" t="str">
        <f>_xlfn.XLOOKUP(Tabla15[[#This Row],[cedula]],TCARRERA[CEDULA],TCARRERA[CATEGORIA DEL SERVIDOR],"")</f>
        <v>CARRERA ADMINISTRATIVA</v>
      </c>
      <c r="J1529" s="53" t="str">
        <f>_xlfn.XLOOKUP(Tabla15[[#This Row],[cargo]],Tabla612[CARGO],Tabla612[CATEGORIA DEL SERVIDOR],"FIJO")</f>
        <v>ESTATUTO SIMPLIFICADO</v>
      </c>
      <c r="K1529" s="53" t="str">
        <f>IF(ISTEXT(Tabla15[[#This Row],[CARRERA]]),Tabla15[[#This Row],[CARRERA]],Tabla15[[#This Row],[STATUS]])</f>
        <v>CARRERA ADMINISTRATIVA</v>
      </c>
      <c r="L1529" s="63">
        <v>25000</v>
      </c>
      <c r="M1529" s="67">
        <v>0</v>
      </c>
      <c r="N1529" s="64">
        <v>760</v>
      </c>
      <c r="O1529" s="64">
        <v>717.5</v>
      </c>
      <c r="P1529" s="29">
        <f>ROUND(Tabla15[[#This Row],[sbruto]]-Tabla15[[#This Row],[sneto]]-Tabla15[[#This Row],[ISR]]-Tabla15[[#This Row],[SFS]]-Tabla15[[#This Row],[AFP]],2)</f>
        <v>25</v>
      </c>
      <c r="Q1529" s="63">
        <v>23497.5</v>
      </c>
      <c r="R1529" s="53" t="str">
        <f>_xlfn.XLOOKUP(Tabla15[[#This Row],[cedula]],Tabla8[Numero Documento],Tabla8[Gen])</f>
        <v>F</v>
      </c>
      <c r="S1529" s="53" t="str">
        <f>_xlfn.XLOOKUP(Tabla15[[#This Row],[cedula]],Tabla8[Numero Documento],Tabla8[Lugar Designado Codigo])</f>
        <v>01.83</v>
      </c>
    </row>
    <row r="1530" spans="1:19" hidden="1">
      <c r="A1530" s="53" t="s">
        <v>3048</v>
      </c>
      <c r="B1530" s="53" t="s">
        <v>3397</v>
      </c>
      <c r="C1530" s="53" t="s">
        <v>3084</v>
      </c>
      <c r="D1530" s="53" t="str">
        <f>Tabla15[[#This Row],[cedula]]&amp;Tabla15[[#This Row],[prog]]&amp;LEFT(Tabla15[[#This Row],[tipo]],3)</f>
        <v>0310471676001TEM</v>
      </c>
      <c r="E1530" s="53" t="s">
        <v>3396</v>
      </c>
      <c r="F1530" s="53" t="s">
        <v>75</v>
      </c>
      <c r="G1530" s="53" t="str">
        <f>_xlfn.XLOOKUP(Tabla15[[#This Row],[cedula]],Tabla8[Numero Documento],Tabla8[Lugar Designado])</f>
        <v>MINISTERIO DE CULTURA</v>
      </c>
      <c r="H1530" s="53" t="s">
        <v>3385</v>
      </c>
      <c r="I1530" s="62"/>
      <c r="J1530" s="53" t="str">
        <f>_xlfn.XLOOKUP(Tabla15[[#This Row],[cargo]],Tabla612[CARGO],Tabla612[CATEGORIA DEL SERVIDOR],"FIJO")</f>
        <v>FIJO</v>
      </c>
      <c r="K1530" s="53" t="str">
        <f>IF(ISTEXT(Tabla15[[#This Row],[CARRERA]]),Tabla15[[#This Row],[CARRERA]],Tabla15[[#This Row],[STATUS]])</f>
        <v>FIJO</v>
      </c>
      <c r="L1530" s="63">
        <v>25000</v>
      </c>
      <c r="M1530" s="67">
        <v>0</v>
      </c>
      <c r="N1530" s="64">
        <v>760</v>
      </c>
      <c r="O1530" s="64">
        <v>717.5</v>
      </c>
      <c r="P1530" s="29">
        <f>ROUND(Tabla15[[#This Row],[sbruto]]-Tabla15[[#This Row],[sneto]]-Tabla15[[#This Row],[ISR]]-Tabla15[[#This Row],[SFS]]-Tabla15[[#This Row],[AFP]],2)</f>
        <v>25</v>
      </c>
      <c r="Q1530" s="63">
        <v>23497.5</v>
      </c>
      <c r="R1530" s="53" t="str">
        <f>_xlfn.XLOOKUP(Tabla15[[#This Row],[cedula]],Tabla8[Numero Documento],Tabla8[Gen])</f>
        <v>M</v>
      </c>
      <c r="S1530" s="53" t="str">
        <f>_xlfn.XLOOKUP(Tabla15[[#This Row],[cedula]],Tabla8[Numero Documento],Tabla8[Lugar Designado Codigo])</f>
        <v>01.83</v>
      </c>
    </row>
    <row r="1531" spans="1:19" hidden="1">
      <c r="A1531" s="53" t="s">
        <v>3048</v>
      </c>
      <c r="B1531" s="53" t="s">
        <v>3697</v>
      </c>
      <c r="C1531" s="53" t="s">
        <v>3084</v>
      </c>
      <c r="D1531" s="53" t="str">
        <f>Tabla15[[#This Row],[cedula]]&amp;Tabla15[[#This Row],[prog]]&amp;LEFT(Tabla15[[#This Row],[tipo]],3)</f>
        <v>1380003616501TEM</v>
      </c>
      <c r="E1531" s="53" t="s">
        <v>3696</v>
      </c>
      <c r="F1531" s="53" t="s">
        <v>310</v>
      </c>
      <c r="G1531" s="53" t="str">
        <f>_xlfn.XLOOKUP(Tabla15[[#This Row],[cedula]],Tabla8[Numero Documento],Tabla8[Lugar Designado])</f>
        <v>MINISTERIO DE CULTURA</v>
      </c>
      <c r="H1531" s="53" t="s">
        <v>3385</v>
      </c>
      <c r="I1531" s="62"/>
      <c r="J1531" s="53" t="str">
        <f>_xlfn.XLOOKUP(Tabla15[[#This Row],[cargo]],Tabla612[CARGO],Tabla612[CATEGORIA DEL SERVIDOR],"FIJO")</f>
        <v>FIJO</v>
      </c>
      <c r="K1531" s="53" t="str">
        <f>IF(ISTEXT(Tabla15[[#This Row],[CARRERA]]),Tabla15[[#This Row],[CARRERA]],Tabla15[[#This Row],[STATUS]])</f>
        <v>FIJO</v>
      </c>
      <c r="L1531" s="63">
        <v>25000</v>
      </c>
      <c r="M1531" s="65">
        <v>0</v>
      </c>
      <c r="N1531" s="64">
        <v>760</v>
      </c>
      <c r="O1531" s="64">
        <v>717.5</v>
      </c>
      <c r="P1531" s="29">
        <f>ROUND(Tabla15[[#This Row],[sbruto]]-Tabla15[[#This Row],[sneto]]-Tabla15[[#This Row],[ISR]]-Tabla15[[#This Row],[SFS]]-Tabla15[[#This Row],[AFP]],2)</f>
        <v>25</v>
      </c>
      <c r="Q1531" s="63">
        <v>23497.5</v>
      </c>
      <c r="R1531" s="53" t="str">
        <f>_xlfn.XLOOKUP(Tabla15[[#This Row],[cedula]],Tabla8[Numero Documento],Tabla8[Gen])</f>
        <v>F</v>
      </c>
      <c r="S1531" s="53" t="str">
        <f>_xlfn.XLOOKUP(Tabla15[[#This Row],[cedula]],Tabla8[Numero Documento],Tabla8[Lugar Designado Codigo])</f>
        <v>01.83</v>
      </c>
    </row>
    <row r="1532" spans="1:19" hidden="1">
      <c r="A1532" s="53" t="s">
        <v>3048</v>
      </c>
      <c r="B1532" s="53" t="s">
        <v>3744</v>
      </c>
      <c r="C1532" s="53" t="s">
        <v>3084</v>
      </c>
      <c r="D1532" s="53" t="str">
        <f>Tabla15[[#This Row],[cedula]]&amp;Tabla15[[#This Row],[prog]]&amp;LEFT(Tabla15[[#This Row],[tipo]],3)</f>
        <v>4020058304101TEM</v>
      </c>
      <c r="E1532" s="53" t="s">
        <v>3743</v>
      </c>
      <c r="F1532" s="53" t="s">
        <v>561</v>
      </c>
      <c r="G1532" s="53" t="str">
        <f>_xlfn.XLOOKUP(Tabla15[[#This Row],[cedula]],Tabla8[Numero Documento],Tabla8[Lugar Designado])</f>
        <v>MINISTERIO DE CULTURA</v>
      </c>
      <c r="H1532" s="53" t="s">
        <v>3385</v>
      </c>
      <c r="I1532" s="62"/>
      <c r="J1532" s="53" t="str">
        <f>_xlfn.XLOOKUP(Tabla15[[#This Row],[cargo]],Tabla612[CARGO],Tabla612[CATEGORIA DEL SERVIDOR],"FIJO")</f>
        <v>FIJO</v>
      </c>
      <c r="K1532" s="53" t="str">
        <f>IF(ISTEXT(Tabla15[[#This Row],[CARRERA]]),Tabla15[[#This Row],[CARRERA]],Tabla15[[#This Row],[STATUS]])</f>
        <v>FIJO</v>
      </c>
      <c r="L1532" s="63">
        <v>25000</v>
      </c>
      <c r="M1532" s="67">
        <v>0</v>
      </c>
      <c r="N1532" s="64">
        <v>760</v>
      </c>
      <c r="O1532" s="64">
        <v>717.5</v>
      </c>
      <c r="P1532" s="29">
        <f>ROUND(Tabla15[[#This Row],[sbruto]]-Tabla15[[#This Row],[sneto]]-Tabla15[[#This Row],[ISR]]-Tabla15[[#This Row],[SFS]]-Tabla15[[#This Row],[AFP]],2)</f>
        <v>25</v>
      </c>
      <c r="Q1532" s="63">
        <v>23497.5</v>
      </c>
      <c r="R1532" s="53" t="str">
        <f>_xlfn.XLOOKUP(Tabla15[[#This Row],[cedula]],Tabla8[Numero Documento],Tabla8[Gen])</f>
        <v>F</v>
      </c>
      <c r="S1532" s="53" t="str">
        <f>_xlfn.XLOOKUP(Tabla15[[#This Row],[cedula]],Tabla8[Numero Documento],Tabla8[Lugar Designado Codigo])</f>
        <v>01.83</v>
      </c>
    </row>
    <row r="1533" spans="1:19" hidden="1">
      <c r="A1533" s="53" t="s">
        <v>3048</v>
      </c>
      <c r="B1533" s="53" t="s">
        <v>3782</v>
      </c>
      <c r="C1533" s="53" t="s">
        <v>3084</v>
      </c>
      <c r="D1533" s="53" t="str">
        <f>Tabla15[[#This Row],[cedula]]&amp;Tabla15[[#This Row],[prog]]&amp;LEFT(Tabla15[[#This Row],[tipo]],3)</f>
        <v>0100079088901TEM</v>
      </c>
      <c r="E1533" s="53" t="s">
        <v>3781</v>
      </c>
      <c r="F1533" s="53" t="s">
        <v>75</v>
      </c>
      <c r="G1533" s="53" t="str">
        <f>_xlfn.XLOOKUP(Tabla15[[#This Row],[cedula]],Tabla8[Numero Documento],Tabla8[Lugar Designado])</f>
        <v>MINISTERIO DE CULTURA</v>
      </c>
      <c r="H1533" s="53" t="s">
        <v>3385</v>
      </c>
      <c r="I1533" s="62"/>
      <c r="J1533" s="53" t="str">
        <f>_xlfn.XLOOKUP(Tabla15[[#This Row],[cargo]],Tabla612[CARGO],Tabla612[CATEGORIA DEL SERVIDOR],"FIJO")</f>
        <v>FIJO</v>
      </c>
      <c r="K1533" s="53" t="str">
        <f>IF(ISTEXT(Tabla15[[#This Row],[CARRERA]]),Tabla15[[#This Row],[CARRERA]],Tabla15[[#This Row],[STATUS]])</f>
        <v>FIJO</v>
      </c>
      <c r="L1533" s="63">
        <v>25000</v>
      </c>
      <c r="M1533" s="67">
        <v>0</v>
      </c>
      <c r="N1533" s="64">
        <v>760</v>
      </c>
      <c r="O1533" s="64">
        <v>717.5</v>
      </c>
      <c r="P1533" s="29">
        <f>ROUND(Tabla15[[#This Row],[sbruto]]-Tabla15[[#This Row],[sneto]]-Tabla15[[#This Row],[ISR]]-Tabla15[[#This Row],[SFS]]-Tabla15[[#This Row],[AFP]],2)</f>
        <v>25</v>
      </c>
      <c r="Q1533" s="63">
        <v>23497.5</v>
      </c>
      <c r="R1533" s="53" t="str">
        <f>_xlfn.XLOOKUP(Tabla15[[#This Row],[cedula]],Tabla8[Numero Documento],Tabla8[Gen])</f>
        <v>M</v>
      </c>
      <c r="S1533" s="53" t="str">
        <f>_xlfn.XLOOKUP(Tabla15[[#This Row],[cedula]],Tabla8[Numero Documento],Tabla8[Lugar Designado Codigo])</f>
        <v>01.83</v>
      </c>
    </row>
    <row r="1534" spans="1:19" hidden="1">
      <c r="A1534" s="53" t="s">
        <v>3048</v>
      </c>
      <c r="B1534" s="53" t="s">
        <v>3673</v>
      </c>
      <c r="C1534" s="53" t="s">
        <v>3084</v>
      </c>
      <c r="D1534" s="53" t="str">
        <f>Tabla15[[#This Row],[cedula]]&amp;Tabla15[[#This Row],[prog]]&amp;LEFT(Tabla15[[#This Row],[tipo]],3)</f>
        <v>0490035608201TEM</v>
      </c>
      <c r="E1534" s="53" t="s">
        <v>3672</v>
      </c>
      <c r="F1534" s="53" t="s">
        <v>75</v>
      </c>
      <c r="G1534" s="53" t="str">
        <f>_xlfn.XLOOKUP(Tabla15[[#This Row],[cedula]],Tabla8[Numero Documento],Tabla8[Lugar Designado])</f>
        <v>MINISTERIO DE CULTURA</v>
      </c>
      <c r="H1534" s="53" t="s">
        <v>3385</v>
      </c>
      <c r="I1534" s="62"/>
      <c r="J1534" s="53" t="str">
        <f>_xlfn.XLOOKUP(Tabla15[[#This Row],[cargo]],Tabla612[CARGO],Tabla612[CATEGORIA DEL SERVIDOR],"FIJO")</f>
        <v>FIJO</v>
      </c>
      <c r="K1534" s="53" t="str">
        <f>IF(ISTEXT(Tabla15[[#This Row],[CARRERA]]),Tabla15[[#This Row],[CARRERA]],Tabla15[[#This Row],[STATUS]])</f>
        <v>FIJO</v>
      </c>
      <c r="L1534" s="63">
        <v>22000</v>
      </c>
      <c r="M1534" s="65">
        <v>0</v>
      </c>
      <c r="N1534" s="64">
        <v>668.8</v>
      </c>
      <c r="O1534" s="64">
        <v>631.4</v>
      </c>
      <c r="P1534" s="29">
        <f>ROUND(Tabla15[[#This Row],[sbruto]]-Tabla15[[#This Row],[sneto]]-Tabla15[[#This Row],[ISR]]-Tabla15[[#This Row],[SFS]]-Tabla15[[#This Row],[AFP]],2)</f>
        <v>25</v>
      </c>
      <c r="Q1534" s="63">
        <v>20674.8</v>
      </c>
      <c r="R1534" s="53" t="str">
        <f>_xlfn.XLOOKUP(Tabla15[[#This Row],[cedula]],Tabla8[Numero Documento],Tabla8[Gen])</f>
        <v>M</v>
      </c>
      <c r="S1534" s="53" t="str">
        <f>_xlfn.XLOOKUP(Tabla15[[#This Row],[cedula]],Tabla8[Numero Documento],Tabla8[Lugar Designado Codigo])</f>
        <v>01.83</v>
      </c>
    </row>
    <row r="1535" spans="1:19" hidden="1">
      <c r="A1535" s="53" t="s">
        <v>3048</v>
      </c>
      <c r="B1535" s="53" t="s">
        <v>3807</v>
      </c>
      <c r="C1535" s="53" t="s">
        <v>3084</v>
      </c>
      <c r="D1535" s="53" t="str">
        <f>Tabla15[[#This Row],[cedula]]&amp;Tabla15[[#This Row],[prog]]&amp;LEFT(Tabla15[[#This Row],[tipo]],3)</f>
        <v>4021406352701TEM</v>
      </c>
      <c r="E1535" s="53" t="s">
        <v>3806</v>
      </c>
      <c r="F1535" s="53" t="s">
        <v>196</v>
      </c>
      <c r="G1535" s="53" t="str">
        <f>_xlfn.XLOOKUP(Tabla15[[#This Row],[cedula]],Tabla8[Numero Documento],Tabla8[Lugar Designado])</f>
        <v>MINISTERIO DE CULTURA</v>
      </c>
      <c r="H1535" s="53" t="s">
        <v>3385</v>
      </c>
      <c r="I1535" s="62"/>
      <c r="J1535" s="53" t="str">
        <f>_xlfn.XLOOKUP(Tabla15[[#This Row],[cargo]],Tabla612[CARGO],Tabla612[CATEGORIA DEL SERVIDOR],"FIJO")</f>
        <v>FIJO</v>
      </c>
      <c r="K1535" s="53" t="str">
        <f>IF(ISTEXT(Tabla15[[#This Row],[CARRERA]]),Tabla15[[#This Row],[CARRERA]],Tabla15[[#This Row],[STATUS]])</f>
        <v>FIJO</v>
      </c>
      <c r="L1535" s="63">
        <v>22000</v>
      </c>
      <c r="M1535" s="66">
        <v>0</v>
      </c>
      <c r="N1535" s="64">
        <v>668.8</v>
      </c>
      <c r="O1535" s="64">
        <v>631.4</v>
      </c>
      <c r="P1535" s="29">
        <f>ROUND(Tabla15[[#This Row],[sbruto]]-Tabla15[[#This Row],[sneto]]-Tabla15[[#This Row],[ISR]]-Tabla15[[#This Row],[SFS]]-Tabla15[[#This Row],[AFP]],2)</f>
        <v>25</v>
      </c>
      <c r="Q1535" s="63">
        <v>20674.8</v>
      </c>
      <c r="R1535" s="53" t="str">
        <f>_xlfn.XLOOKUP(Tabla15[[#This Row],[cedula]],Tabla8[Numero Documento],Tabla8[Gen])</f>
        <v>F</v>
      </c>
      <c r="S1535" s="53" t="str">
        <f>_xlfn.XLOOKUP(Tabla15[[#This Row],[cedula]],Tabla8[Numero Documento],Tabla8[Lugar Designado Codigo])</f>
        <v>01.83</v>
      </c>
    </row>
    <row r="1536" spans="1:19" hidden="1">
      <c r="A1536" s="53" t="s">
        <v>3048</v>
      </c>
      <c r="B1536" s="53" t="s">
        <v>2076</v>
      </c>
      <c r="C1536" s="53" t="s">
        <v>3084</v>
      </c>
      <c r="D1536" s="53" t="str">
        <f>Tabla15[[#This Row],[cedula]]&amp;Tabla15[[#This Row],[prog]]&amp;LEFT(Tabla15[[#This Row],[tipo]],3)</f>
        <v>4021223775001TEM</v>
      </c>
      <c r="E1536" s="53" t="s">
        <v>1607</v>
      </c>
      <c r="F1536" s="53" t="s">
        <v>389</v>
      </c>
      <c r="G1536" s="53" t="str">
        <f>_xlfn.XLOOKUP(Tabla15[[#This Row],[cedula]],Tabla8[Numero Documento],Tabla8[Lugar Designado])</f>
        <v>MINISTERIO DE CULTURA</v>
      </c>
      <c r="H1536" s="53" t="s">
        <v>3385</v>
      </c>
      <c r="I1536" s="62"/>
      <c r="J1536" s="53" t="str">
        <f>_xlfn.XLOOKUP(Tabla15[[#This Row],[cargo]],Tabla612[CARGO],Tabla612[CATEGORIA DEL SERVIDOR],"FIJO")</f>
        <v>FIJO</v>
      </c>
      <c r="K1536" s="53" t="str">
        <f>IF(ISTEXT(Tabla15[[#This Row],[CARRERA]]),Tabla15[[#This Row],[CARRERA]],Tabla15[[#This Row],[STATUS]])</f>
        <v>FIJO</v>
      </c>
      <c r="L1536" s="63">
        <v>20000</v>
      </c>
      <c r="M1536" s="67">
        <v>0</v>
      </c>
      <c r="N1536" s="64">
        <v>608</v>
      </c>
      <c r="O1536" s="64">
        <v>574</v>
      </c>
      <c r="P1536" s="29">
        <f>ROUND(Tabla15[[#This Row],[sbruto]]-Tabla15[[#This Row],[sneto]]-Tabla15[[#This Row],[ISR]]-Tabla15[[#This Row],[SFS]]-Tabla15[[#This Row],[AFP]],2)</f>
        <v>25</v>
      </c>
      <c r="Q1536" s="63">
        <v>18793</v>
      </c>
      <c r="R1536" s="53" t="str">
        <f>_xlfn.XLOOKUP(Tabla15[[#This Row],[cedula]],Tabla8[Numero Documento],Tabla8[Gen])</f>
        <v>F</v>
      </c>
      <c r="S1536" s="53" t="str">
        <f>_xlfn.XLOOKUP(Tabla15[[#This Row],[cedula]],Tabla8[Numero Documento],Tabla8[Lugar Designado Codigo])</f>
        <v>01.83</v>
      </c>
    </row>
    <row r="1537" spans="1:19" hidden="1">
      <c r="A1537" s="53" t="s">
        <v>3048</v>
      </c>
      <c r="B1537" s="53" t="s">
        <v>3661</v>
      </c>
      <c r="C1537" s="53" t="s">
        <v>3084</v>
      </c>
      <c r="D1537" s="53" t="str">
        <f>Tabla15[[#This Row],[cedula]]&amp;Tabla15[[#This Row],[prog]]&amp;LEFT(Tabla15[[#This Row],[tipo]],3)</f>
        <v>0010152970901TEM</v>
      </c>
      <c r="E1537" s="53" t="s">
        <v>3660</v>
      </c>
      <c r="F1537" s="53" t="s">
        <v>75</v>
      </c>
      <c r="G1537" s="53" t="str">
        <f>_xlfn.XLOOKUP(Tabla15[[#This Row],[cedula]],Tabla8[Numero Documento],Tabla8[Lugar Designado])</f>
        <v>MINISTERIO DE CULTURA</v>
      </c>
      <c r="H1537" s="53" t="s">
        <v>3385</v>
      </c>
      <c r="I1537" s="62"/>
      <c r="J1537" s="53" t="str">
        <f>_xlfn.XLOOKUP(Tabla15[[#This Row],[cargo]],Tabla612[CARGO],Tabla612[CATEGORIA DEL SERVIDOR],"FIJO")</f>
        <v>FIJO</v>
      </c>
      <c r="K1537" s="53" t="str">
        <f>IF(ISTEXT(Tabla15[[#This Row],[CARRERA]]),Tabla15[[#This Row],[CARRERA]],Tabla15[[#This Row],[STATUS]])</f>
        <v>FIJO</v>
      </c>
      <c r="L1537" s="63">
        <v>20000</v>
      </c>
      <c r="M1537" s="67">
        <v>0</v>
      </c>
      <c r="N1537" s="64">
        <v>608</v>
      </c>
      <c r="O1537" s="64">
        <v>574</v>
      </c>
      <c r="P1537" s="29">
        <f>ROUND(Tabla15[[#This Row],[sbruto]]-Tabla15[[#This Row],[sneto]]-Tabla15[[#This Row],[ISR]]-Tabla15[[#This Row],[SFS]]-Tabla15[[#This Row],[AFP]],2)</f>
        <v>25</v>
      </c>
      <c r="Q1537" s="63">
        <v>18793</v>
      </c>
      <c r="R1537" s="53" t="str">
        <f>_xlfn.XLOOKUP(Tabla15[[#This Row],[cedula]],Tabla8[Numero Documento],Tabla8[Gen])</f>
        <v>M</v>
      </c>
      <c r="S1537" s="53" t="str">
        <f>_xlfn.XLOOKUP(Tabla15[[#This Row],[cedula]],Tabla8[Numero Documento],Tabla8[Lugar Designado Codigo])</f>
        <v>01.83</v>
      </c>
    </row>
    <row r="1538" spans="1:19" hidden="1">
      <c r="A1538" s="53" t="s">
        <v>3048</v>
      </c>
      <c r="B1538" s="53" t="s">
        <v>2821</v>
      </c>
      <c r="C1538" s="53" t="s">
        <v>3084</v>
      </c>
      <c r="D1538" s="53" t="str">
        <f>Tabla15[[#This Row],[cedula]]&amp;Tabla15[[#This Row],[prog]]&amp;LEFT(Tabla15[[#This Row],[tipo]],3)</f>
        <v>0550027296701TEM</v>
      </c>
      <c r="E1538" s="53" t="s">
        <v>1585</v>
      </c>
      <c r="F1538" s="53" t="s">
        <v>196</v>
      </c>
      <c r="G1538" s="53" t="str">
        <f>_xlfn.XLOOKUP(Tabla15[[#This Row],[cedula]],Tabla8[Numero Documento],Tabla8[Lugar Designado])</f>
        <v>MINISTERIO DE CULTURA</v>
      </c>
      <c r="H1538" s="53" t="s">
        <v>3385</v>
      </c>
      <c r="I1538" s="62"/>
      <c r="J1538" s="53" t="str">
        <f>_xlfn.XLOOKUP(Tabla15[[#This Row],[cargo]],Tabla612[CARGO],Tabla612[CATEGORIA DEL SERVIDOR],"FIJO")</f>
        <v>FIJO</v>
      </c>
      <c r="K1538" s="53" t="str">
        <f>IF(ISTEXT(Tabla15[[#This Row],[CARRERA]]),Tabla15[[#This Row],[CARRERA]],Tabla15[[#This Row],[STATUS]])</f>
        <v>FIJO</v>
      </c>
      <c r="L1538" s="63">
        <v>20000</v>
      </c>
      <c r="M1538" s="65">
        <v>0</v>
      </c>
      <c r="N1538" s="64">
        <v>608</v>
      </c>
      <c r="O1538" s="64">
        <v>574</v>
      </c>
      <c r="P1538" s="29">
        <f>ROUND(Tabla15[[#This Row],[sbruto]]-Tabla15[[#This Row],[sneto]]-Tabla15[[#This Row],[ISR]]-Tabla15[[#This Row],[SFS]]-Tabla15[[#This Row],[AFP]],2)</f>
        <v>25</v>
      </c>
      <c r="Q1538" s="63">
        <v>18793</v>
      </c>
      <c r="R1538" s="53" t="str">
        <f>_xlfn.XLOOKUP(Tabla15[[#This Row],[cedula]],Tabla8[Numero Documento],Tabla8[Gen])</f>
        <v>M</v>
      </c>
      <c r="S1538" s="53" t="str">
        <f>_xlfn.XLOOKUP(Tabla15[[#This Row],[cedula]],Tabla8[Numero Documento],Tabla8[Lugar Designado Codigo])</f>
        <v>01.83</v>
      </c>
    </row>
    <row r="1539" spans="1:19" hidden="1">
      <c r="A1539" s="53" t="s">
        <v>3048</v>
      </c>
      <c r="B1539" s="53" t="s">
        <v>3684</v>
      </c>
      <c r="C1539" s="53" t="s">
        <v>3084</v>
      </c>
      <c r="D1539" s="53" t="str">
        <f>Tabla15[[#This Row],[cedula]]&amp;Tabla15[[#This Row],[prog]]&amp;LEFT(Tabla15[[#This Row],[tipo]],3)</f>
        <v>0010248552101TEM</v>
      </c>
      <c r="E1539" s="53" t="s">
        <v>3683</v>
      </c>
      <c r="F1539" s="53" t="s">
        <v>75</v>
      </c>
      <c r="G1539" s="53" t="str">
        <f>_xlfn.XLOOKUP(Tabla15[[#This Row],[cedula]],Tabla8[Numero Documento],Tabla8[Lugar Designado])</f>
        <v>MINISTERIO DE CULTURA</v>
      </c>
      <c r="H1539" s="53" t="s">
        <v>3385</v>
      </c>
      <c r="I1539" s="62"/>
      <c r="J1539" s="53" t="str">
        <f>_xlfn.XLOOKUP(Tabla15[[#This Row],[cargo]],Tabla612[CARGO],Tabla612[CATEGORIA DEL SERVIDOR],"FIJO")</f>
        <v>FIJO</v>
      </c>
      <c r="K1539" s="53" t="str">
        <f>IF(ISTEXT(Tabla15[[#This Row],[CARRERA]]),Tabla15[[#This Row],[CARRERA]],Tabla15[[#This Row],[STATUS]])</f>
        <v>FIJO</v>
      </c>
      <c r="L1539" s="63">
        <v>20000</v>
      </c>
      <c r="M1539" s="67">
        <v>0</v>
      </c>
      <c r="N1539" s="64">
        <v>608</v>
      </c>
      <c r="O1539" s="64">
        <v>574</v>
      </c>
      <c r="P1539" s="29">
        <f>ROUND(Tabla15[[#This Row],[sbruto]]-Tabla15[[#This Row],[sneto]]-Tabla15[[#This Row],[ISR]]-Tabla15[[#This Row],[SFS]]-Tabla15[[#This Row],[AFP]],2)</f>
        <v>25</v>
      </c>
      <c r="Q1539" s="63">
        <v>18793</v>
      </c>
      <c r="R1539" s="53" t="str">
        <f>_xlfn.XLOOKUP(Tabla15[[#This Row],[cedula]],Tabla8[Numero Documento],Tabla8[Gen])</f>
        <v>M</v>
      </c>
      <c r="S1539" s="53" t="str">
        <f>_xlfn.XLOOKUP(Tabla15[[#This Row],[cedula]],Tabla8[Numero Documento],Tabla8[Lugar Designado Codigo])</f>
        <v>01.83</v>
      </c>
    </row>
    <row r="1540" spans="1:19" hidden="1">
      <c r="A1540" s="53" t="s">
        <v>3048</v>
      </c>
      <c r="B1540" s="53" t="s">
        <v>3736</v>
      </c>
      <c r="C1540" s="53" t="s">
        <v>3084</v>
      </c>
      <c r="D1540" s="53" t="str">
        <f>Tabla15[[#This Row],[cedula]]&amp;Tabla15[[#This Row],[prog]]&amp;LEFT(Tabla15[[#This Row],[tipo]],3)</f>
        <v>4021465197401TEM</v>
      </c>
      <c r="E1540" s="53" t="s">
        <v>3735</v>
      </c>
      <c r="F1540" s="53" t="s">
        <v>75</v>
      </c>
      <c r="G1540" s="53" t="str">
        <f>_xlfn.XLOOKUP(Tabla15[[#This Row],[cedula]],Tabla8[Numero Documento],Tabla8[Lugar Designado])</f>
        <v>MINISTERIO DE CULTURA</v>
      </c>
      <c r="H1540" s="53" t="s">
        <v>3385</v>
      </c>
      <c r="I1540" s="62"/>
      <c r="J1540" s="53" t="str">
        <f>_xlfn.XLOOKUP(Tabla15[[#This Row],[cargo]],Tabla612[CARGO],Tabla612[CATEGORIA DEL SERVIDOR],"FIJO")</f>
        <v>FIJO</v>
      </c>
      <c r="K1540" s="53" t="str">
        <f>IF(ISTEXT(Tabla15[[#This Row],[CARRERA]]),Tabla15[[#This Row],[CARRERA]],Tabla15[[#This Row],[STATUS]])</f>
        <v>FIJO</v>
      </c>
      <c r="L1540" s="63">
        <v>20000</v>
      </c>
      <c r="M1540" s="65">
        <v>0</v>
      </c>
      <c r="N1540" s="64">
        <v>608</v>
      </c>
      <c r="O1540" s="64">
        <v>574</v>
      </c>
      <c r="P1540" s="29">
        <f>ROUND(Tabla15[[#This Row],[sbruto]]-Tabla15[[#This Row],[sneto]]-Tabla15[[#This Row],[ISR]]-Tabla15[[#This Row],[SFS]]-Tabla15[[#This Row],[AFP]],2)</f>
        <v>25</v>
      </c>
      <c r="Q1540" s="63">
        <v>18793</v>
      </c>
      <c r="R1540" s="53" t="str">
        <f>_xlfn.XLOOKUP(Tabla15[[#This Row],[cedula]],Tabla8[Numero Documento],Tabla8[Gen])</f>
        <v>F</v>
      </c>
      <c r="S1540" s="53" t="str">
        <f>_xlfn.XLOOKUP(Tabla15[[#This Row],[cedula]],Tabla8[Numero Documento],Tabla8[Lugar Designado Codigo])</f>
        <v>01.83</v>
      </c>
    </row>
    <row r="1541" spans="1:19" hidden="1">
      <c r="A1541" s="53" t="s">
        <v>3048</v>
      </c>
      <c r="B1541" s="53" t="s">
        <v>3793</v>
      </c>
      <c r="C1541" s="53" t="s">
        <v>3084</v>
      </c>
      <c r="D1541" s="53" t="str">
        <f>Tabla15[[#This Row],[cedula]]&amp;Tabla15[[#This Row],[prog]]&amp;LEFT(Tabla15[[#This Row],[tipo]],3)</f>
        <v>0010387220601TEM</v>
      </c>
      <c r="E1541" s="53" t="s">
        <v>3792</v>
      </c>
      <c r="F1541" s="53" t="s">
        <v>75</v>
      </c>
      <c r="G1541" s="53" t="str">
        <f>_xlfn.XLOOKUP(Tabla15[[#This Row],[cedula]],Tabla8[Numero Documento],Tabla8[Lugar Designado])</f>
        <v>MINISTERIO DE CULTURA</v>
      </c>
      <c r="H1541" s="53" t="s">
        <v>3385</v>
      </c>
      <c r="I1541" s="62"/>
      <c r="J1541" s="53" t="str">
        <f>_xlfn.XLOOKUP(Tabla15[[#This Row],[cargo]],Tabla612[CARGO],Tabla612[CATEGORIA DEL SERVIDOR],"FIJO")</f>
        <v>FIJO</v>
      </c>
      <c r="K1541" s="53" t="str">
        <f>IF(ISTEXT(Tabla15[[#This Row],[CARRERA]]),Tabla15[[#This Row],[CARRERA]],Tabla15[[#This Row],[STATUS]])</f>
        <v>FIJO</v>
      </c>
      <c r="L1541" s="63">
        <v>20000</v>
      </c>
      <c r="M1541" s="67">
        <v>0</v>
      </c>
      <c r="N1541" s="64">
        <v>608</v>
      </c>
      <c r="O1541" s="64">
        <v>574</v>
      </c>
      <c r="P1541" s="29">
        <f>ROUND(Tabla15[[#This Row],[sbruto]]-Tabla15[[#This Row],[sneto]]-Tabla15[[#This Row],[ISR]]-Tabla15[[#This Row],[SFS]]-Tabla15[[#This Row],[AFP]],2)</f>
        <v>25</v>
      </c>
      <c r="Q1541" s="63">
        <v>18793</v>
      </c>
      <c r="R1541" s="53" t="str">
        <f>_xlfn.XLOOKUP(Tabla15[[#This Row],[cedula]],Tabla8[Numero Documento],Tabla8[Gen])</f>
        <v>M</v>
      </c>
      <c r="S1541" s="53" t="str">
        <f>_xlfn.XLOOKUP(Tabla15[[#This Row],[cedula]],Tabla8[Numero Documento],Tabla8[Lugar Designado Codigo])</f>
        <v>01.83</v>
      </c>
    </row>
    <row r="1542" spans="1:19" hidden="1">
      <c r="A1542" s="53" t="s">
        <v>3048</v>
      </c>
      <c r="B1542" s="53" t="s">
        <v>2781</v>
      </c>
      <c r="C1542" s="53" t="s">
        <v>3084</v>
      </c>
      <c r="D1542" s="53" t="str">
        <f>Tabla15[[#This Row],[cedula]]&amp;Tabla15[[#This Row],[prog]]&amp;LEFT(Tabla15[[#This Row],[tipo]],3)</f>
        <v>0010184491801TEM</v>
      </c>
      <c r="E1542" s="53" t="s">
        <v>1583</v>
      </c>
      <c r="F1542" s="53" t="s">
        <v>110</v>
      </c>
      <c r="G1542" s="53" t="str">
        <f>_xlfn.XLOOKUP(Tabla15[[#This Row],[cedula]],Tabla8[Numero Documento],Tabla8[Lugar Designado])</f>
        <v>MINISTERIO DE CULTURA</v>
      </c>
      <c r="H1542" s="53" t="s">
        <v>3385</v>
      </c>
      <c r="I1542" s="62"/>
      <c r="J1542" s="53" t="str">
        <f>_xlfn.XLOOKUP(Tabla15[[#This Row],[cargo]],Tabla612[CARGO],Tabla612[CATEGORIA DEL SERVIDOR],"FIJO")</f>
        <v>ESTATUTO SIMPLIFICADO</v>
      </c>
      <c r="K1542" s="53" t="str">
        <f>IF(ISTEXT(Tabla15[[#This Row],[CARRERA]]),Tabla15[[#This Row],[CARRERA]],Tabla15[[#This Row],[STATUS]])</f>
        <v>ESTATUTO SIMPLIFICADO</v>
      </c>
      <c r="L1542" s="63">
        <v>16500</v>
      </c>
      <c r="M1542" s="67">
        <v>0</v>
      </c>
      <c r="N1542" s="64">
        <v>501.6</v>
      </c>
      <c r="O1542" s="64">
        <v>473.55</v>
      </c>
      <c r="P1542" s="29">
        <f>ROUND(Tabla15[[#This Row],[sbruto]]-Tabla15[[#This Row],[sneto]]-Tabla15[[#This Row],[ISR]]-Tabla15[[#This Row],[SFS]]-Tabla15[[#This Row],[AFP]],2)</f>
        <v>25</v>
      </c>
      <c r="Q1542" s="63">
        <v>15499.85</v>
      </c>
      <c r="R1542" s="53" t="str">
        <f>_xlfn.XLOOKUP(Tabla15[[#This Row],[cedula]],Tabla8[Numero Documento],Tabla8[Gen])</f>
        <v>F</v>
      </c>
      <c r="S1542" s="53" t="str">
        <f>_xlfn.XLOOKUP(Tabla15[[#This Row],[cedula]],Tabla8[Numero Documento],Tabla8[Lugar Designado Codigo])</f>
        <v>01.83</v>
      </c>
    </row>
    <row r="1543" spans="1:19" hidden="1">
      <c r="A1543" s="53" t="s">
        <v>3048</v>
      </c>
      <c r="B1543" s="53" t="s">
        <v>3633</v>
      </c>
      <c r="C1543" s="53" t="s">
        <v>3084</v>
      </c>
      <c r="D1543" s="53" t="str">
        <f>Tabla15[[#This Row],[cedula]]&amp;Tabla15[[#This Row],[prog]]&amp;LEFT(Tabla15[[#This Row],[tipo]],3)</f>
        <v>0540147558601TEM</v>
      </c>
      <c r="E1543" s="53" t="s">
        <v>3632</v>
      </c>
      <c r="F1543" s="53" t="s">
        <v>75</v>
      </c>
      <c r="G1543" s="53" t="str">
        <f>_xlfn.XLOOKUP(Tabla15[[#This Row],[cedula]],Tabla8[Numero Documento],Tabla8[Lugar Designado])</f>
        <v>MINISTERIO DE CULTURA</v>
      </c>
      <c r="H1543" s="53" t="s">
        <v>3385</v>
      </c>
      <c r="I1543" s="62"/>
      <c r="J1543" s="53" t="str">
        <f>_xlfn.XLOOKUP(Tabla15[[#This Row],[cargo]],Tabla612[CARGO],Tabla612[CATEGORIA DEL SERVIDOR],"FIJO")</f>
        <v>FIJO</v>
      </c>
      <c r="K1543" s="53" t="str">
        <f>IF(ISTEXT(Tabla15[[#This Row],[CARRERA]]),Tabla15[[#This Row],[CARRERA]],Tabla15[[#This Row],[STATUS]])</f>
        <v>FIJO</v>
      </c>
      <c r="L1543" s="63">
        <v>16500</v>
      </c>
      <c r="M1543" s="65">
        <v>0</v>
      </c>
      <c r="N1543" s="64">
        <v>501.6</v>
      </c>
      <c r="O1543" s="64">
        <v>473.55</v>
      </c>
      <c r="P1543" s="29">
        <f>ROUND(Tabla15[[#This Row],[sbruto]]-Tabla15[[#This Row],[sneto]]-Tabla15[[#This Row],[ISR]]-Tabla15[[#This Row],[SFS]]-Tabla15[[#This Row],[AFP]],2)</f>
        <v>25</v>
      </c>
      <c r="Q1543" s="63">
        <v>15499.85</v>
      </c>
      <c r="R1543" s="53" t="str">
        <f>_xlfn.XLOOKUP(Tabla15[[#This Row],[cedula]],Tabla8[Numero Documento],Tabla8[Gen])</f>
        <v>M</v>
      </c>
      <c r="S1543" s="53" t="str">
        <f>_xlfn.XLOOKUP(Tabla15[[#This Row],[cedula]],Tabla8[Numero Documento],Tabla8[Lugar Designado Codigo])</f>
        <v>01.83</v>
      </c>
    </row>
    <row r="1544" spans="1:19" hidden="1">
      <c r="A1544" s="53" t="s">
        <v>3048</v>
      </c>
      <c r="B1544" s="53" t="s">
        <v>3688</v>
      </c>
      <c r="C1544" s="53" t="s">
        <v>3084</v>
      </c>
      <c r="D1544" s="53" t="str">
        <f>Tabla15[[#This Row],[cedula]]&amp;Tabla15[[#This Row],[prog]]&amp;LEFT(Tabla15[[#This Row],[tipo]],3)</f>
        <v>4023601381501TEM</v>
      </c>
      <c r="E1544" s="53" t="s">
        <v>3687</v>
      </c>
      <c r="F1544" s="53" t="s">
        <v>196</v>
      </c>
      <c r="G1544" s="53" t="str">
        <f>_xlfn.XLOOKUP(Tabla15[[#This Row],[cedula]],Tabla8[Numero Documento],Tabla8[Lugar Designado])</f>
        <v>MINISTERIO DE CULTURA</v>
      </c>
      <c r="H1544" s="53" t="s">
        <v>3385</v>
      </c>
      <c r="I1544" s="62"/>
      <c r="J1544" s="53" t="str">
        <f>_xlfn.XLOOKUP(Tabla15[[#This Row],[cargo]],Tabla612[CARGO],Tabla612[CATEGORIA DEL SERVIDOR],"FIJO")</f>
        <v>FIJO</v>
      </c>
      <c r="K1544" s="53" t="str">
        <f>IF(ISTEXT(Tabla15[[#This Row],[CARRERA]]),Tabla15[[#This Row],[CARRERA]],Tabla15[[#This Row],[STATUS]])</f>
        <v>FIJO</v>
      </c>
      <c r="L1544" s="63">
        <v>16500</v>
      </c>
      <c r="M1544" s="65">
        <v>0</v>
      </c>
      <c r="N1544" s="64">
        <v>501.6</v>
      </c>
      <c r="O1544" s="64">
        <v>473.55</v>
      </c>
      <c r="P1544" s="29">
        <f>ROUND(Tabla15[[#This Row],[sbruto]]-Tabla15[[#This Row],[sneto]]-Tabla15[[#This Row],[ISR]]-Tabla15[[#This Row],[SFS]]-Tabla15[[#This Row],[AFP]],2)</f>
        <v>25</v>
      </c>
      <c r="Q1544" s="63">
        <v>15499.85</v>
      </c>
      <c r="R1544" s="53" t="str">
        <f>_xlfn.XLOOKUP(Tabla15[[#This Row],[cedula]],Tabla8[Numero Documento],Tabla8[Gen])</f>
        <v>F</v>
      </c>
      <c r="S1544" s="53" t="str">
        <f>_xlfn.XLOOKUP(Tabla15[[#This Row],[cedula]],Tabla8[Numero Documento],Tabla8[Lugar Designado Codigo])</f>
        <v>01.83</v>
      </c>
    </row>
    <row r="1545" spans="1:19" hidden="1">
      <c r="A1545" s="53" t="s">
        <v>3048</v>
      </c>
      <c r="B1545" s="53" t="s">
        <v>3760</v>
      </c>
      <c r="C1545" s="53" t="s">
        <v>3084</v>
      </c>
      <c r="D1545" s="53" t="str">
        <f>Tabla15[[#This Row],[cedula]]&amp;Tabla15[[#This Row],[prog]]&amp;LEFT(Tabla15[[#This Row],[tipo]],3)</f>
        <v>2250024534901TEM</v>
      </c>
      <c r="E1545" s="53" t="s">
        <v>3759</v>
      </c>
      <c r="F1545" s="53" t="s">
        <v>196</v>
      </c>
      <c r="G1545" s="53" t="str">
        <f>_xlfn.XLOOKUP(Tabla15[[#This Row],[cedula]],Tabla8[Numero Documento],Tabla8[Lugar Designado])</f>
        <v>MINISTERIO DE CULTURA</v>
      </c>
      <c r="H1545" s="53" t="s">
        <v>3385</v>
      </c>
      <c r="I1545" s="62"/>
      <c r="J1545" s="53" t="str">
        <f>_xlfn.XLOOKUP(Tabla15[[#This Row],[cargo]],Tabla612[CARGO],Tabla612[CATEGORIA DEL SERVIDOR],"FIJO")</f>
        <v>FIJO</v>
      </c>
      <c r="K1545" s="53" t="str">
        <f>IF(ISTEXT(Tabla15[[#This Row],[CARRERA]]),Tabla15[[#This Row],[CARRERA]],Tabla15[[#This Row],[STATUS]])</f>
        <v>FIJO</v>
      </c>
      <c r="L1545" s="63">
        <v>16500</v>
      </c>
      <c r="M1545" s="67">
        <v>0</v>
      </c>
      <c r="N1545" s="64">
        <v>501.6</v>
      </c>
      <c r="O1545" s="64">
        <v>473.55</v>
      </c>
      <c r="P1545" s="29">
        <f>ROUND(Tabla15[[#This Row],[sbruto]]-Tabla15[[#This Row],[sneto]]-Tabla15[[#This Row],[ISR]]-Tabla15[[#This Row],[SFS]]-Tabla15[[#This Row],[AFP]],2)</f>
        <v>25</v>
      </c>
      <c r="Q1545" s="63">
        <v>15499.85</v>
      </c>
      <c r="R1545" s="53" t="str">
        <f>_xlfn.XLOOKUP(Tabla15[[#This Row],[cedula]],Tabla8[Numero Documento],Tabla8[Gen])</f>
        <v>M</v>
      </c>
      <c r="S1545" s="53" t="str">
        <f>_xlfn.XLOOKUP(Tabla15[[#This Row],[cedula]],Tabla8[Numero Documento],Tabla8[Lugar Designado Codigo])</f>
        <v>01.83</v>
      </c>
    </row>
    <row r="1546" spans="1:19" hidden="1">
      <c r="A1546" s="53" t="s">
        <v>3048</v>
      </c>
      <c r="B1546" s="53" t="s">
        <v>3529</v>
      </c>
      <c r="C1546" s="53" t="s">
        <v>3084</v>
      </c>
      <c r="D1546" s="53" t="str">
        <f>Tabla15[[#This Row],[cedula]]&amp;Tabla15[[#This Row],[prog]]&amp;LEFT(Tabla15[[#This Row],[tipo]],3)</f>
        <v>4024958017201TEM</v>
      </c>
      <c r="E1546" s="53" t="s">
        <v>3528</v>
      </c>
      <c r="F1546" s="53" t="s">
        <v>75</v>
      </c>
      <c r="G1546" s="53" t="str">
        <f>_xlfn.XLOOKUP(Tabla15[[#This Row],[cedula]],Tabla8[Numero Documento],Tabla8[Lugar Designado])</f>
        <v>MINISTERIO DE CULTURA</v>
      </c>
      <c r="H1546" s="53" t="s">
        <v>3385</v>
      </c>
      <c r="I1546" s="62"/>
      <c r="J1546" s="53" t="str">
        <f>_xlfn.XLOOKUP(Tabla15[[#This Row],[cargo]],Tabla612[CARGO],Tabla612[CATEGORIA DEL SERVIDOR],"FIJO")</f>
        <v>FIJO</v>
      </c>
      <c r="K1546" s="53" t="str">
        <f>IF(ISTEXT(Tabla15[[#This Row],[CARRERA]]),Tabla15[[#This Row],[CARRERA]],Tabla15[[#This Row],[STATUS]])</f>
        <v>FIJO</v>
      </c>
      <c r="L1546" s="63">
        <v>15000</v>
      </c>
      <c r="M1546" s="67">
        <v>0</v>
      </c>
      <c r="N1546" s="64">
        <v>456</v>
      </c>
      <c r="O1546" s="64">
        <v>430.5</v>
      </c>
      <c r="P1546" s="29">
        <f>ROUND(Tabla15[[#This Row],[sbruto]]-Tabla15[[#This Row],[sneto]]-Tabla15[[#This Row],[ISR]]-Tabla15[[#This Row],[SFS]]-Tabla15[[#This Row],[AFP]],2)</f>
        <v>25</v>
      </c>
      <c r="Q1546" s="63">
        <v>14088.5</v>
      </c>
      <c r="R1546" s="53" t="str">
        <f>_xlfn.XLOOKUP(Tabla15[[#This Row],[cedula]],Tabla8[Numero Documento],Tabla8[Gen])</f>
        <v>M</v>
      </c>
      <c r="S1546" s="53" t="str">
        <f>_xlfn.XLOOKUP(Tabla15[[#This Row],[cedula]],Tabla8[Numero Documento],Tabla8[Lugar Designado Codigo])</f>
        <v>01.83</v>
      </c>
    </row>
    <row r="1547" spans="1:19" hidden="1">
      <c r="A1547" s="53" t="s">
        <v>3048</v>
      </c>
      <c r="B1547" s="53" t="s">
        <v>3587</v>
      </c>
      <c r="C1547" s="53" t="s">
        <v>3084</v>
      </c>
      <c r="D1547" s="53" t="str">
        <f>Tabla15[[#This Row],[cedula]]&amp;Tabla15[[#This Row],[prog]]&amp;LEFT(Tabla15[[#This Row],[tipo]],3)</f>
        <v>4022203758801TEM</v>
      </c>
      <c r="E1547" s="53" t="s">
        <v>3586</v>
      </c>
      <c r="F1547" s="53" t="s">
        <v>75</v>
      </c>
      <c r="G1547" s="53" t="str">
        <f>_xlfn.XLOOKUP(Tabla15[[#This Row],[cedula]],Tabla8[Numero Documento],Tabla8[Lugar Designado])</f>
        <v>MINISTERIO DE CULTURA</v>
      </c>
      <c r="H1547" s="53" t="s">
        <v>3385</v>
      </c>
      <c r="I1547" s="62"/>
      <c r="J1547" s="53" t="str">
        <f>_xlfn.XLOOKUP(Tabla15[[#This Row],[cargo]],Tabla612[CARGO],Tabla612[CATEGORIA DEL SERVIDOR],"FIJO")</f>
        <v>FIJO</v>
      </c>
      <c r="K1547" s="53" t="str">
        <f>IF(ISTEXT(Tabla15[[#This Row],[CARRERA]]),Tabla15[[#This Row],[CARRERA]],Tabla15[[#This Row],[STATUS]])</f>
        <v>FIJO</v>
      </c>
      <c r="L1547" s="63">
        <v>15000</v>
      </c>
      <c r="M1547" s="67">
        <v>0</v>
      </c>
      <c r="N1547" s="64">
        <v>456</v>
      </c>
      <c r="O1547" s="64">
        <v>430.5</v>
      </c>
      <c r="P1547" s="29">
        <f>ROUND(Tabla15[[#This Row],[sbruto]]-Tabla15[[#This Row],[sneto]]-Tabla15[[#This Row],[ISR]]-Tabla15[[#This Row],[SFS]]-Tabla15[[#This Row],[AFP]],2)</f>
        <v>25</v>
      </c>
      <c r="Q1547" s="63">
        <v>14088.5</v>
      </c>
      <c r="R1547" s="53" t="str">
        <f>_xlfn.XLOOKUP(Tabla15[[#This Row],[cedula]],Tabla8[Numero Documento],Tabla8[Gen])</f>
        <v>M</v>
      </c>
      <c r="S1547" s="53" t="str">
        <f>_xlfn.XLOOKUP(Tabla15[[#This Row],[cedula]],Tabla8[Numero Documento],Tabla8[Lugar Designado Codigo])</f>
        <v>01.83</v>
      </c>
    </row>
    <row r="1548" spans="1:19" hidden="1">
      <c r="A1548" s="53" t="s">
        <v>3048</v>
      </c>
      <c r="B1548" s="53" t="s">
        <v>3601</v>
      </c>
      <c r="C1548" s="53" t="s">
        <v>3084</v>
      </c>
      <c r="D1548" s="53" t="str">
        <f>Tabla15[[#This Row],[cedula]]&amp;Tabla15[[#This Row],[prog]]&amp;LEFT(Tabla15[[#This Row],[tipo]],3)</f>
        <v>4022278805701TEM</v>
      </c>
      <c r="E1548" s="53" t="s">
        <v>3600</v>
      </c>
      <c r="F1548" s="53" t="s">
        <v>75</v>
      </c>
      <c r="G1548" s="53" t="str">
        <f>_xlfn.XLOOKUP(Tabla15[[#This Row],[cedula]],Tabla8[Numero Documento],Tabla8[Lugar Designado])</f>
        <v>MINISTERIO DE CULTURA</v>
      </c>
      <c r="H1548" s="53" t="s">
        <v>3385</v>
      </c>
      <c r="I1548" s="62"/>
      <c r="J1548" s="53" t="str">
        <f>_xlfn.XLOOKUP(Tabla15[[#This Row],[cargo]],Tabla612[CARGO],Tabla612[CATEGORIA DEL SERVIDOR],"FIJO")</f>
        <v>FIJO</v>
      </c>
      <c r="K1548" s="53" t="str">
        <f>IF(ISTEXT(Tabla15[[#This Row],[CARRERA]]),Tabla15[[#This Row],[CARRERA]],Tabla15[[#This Row],[STATUS]])</f>
        <v>FIJO</v>
      </c>
      <c r="L1548" s="63">
        <v>15000</v>
      </c>
      <c r="M1548" s="67">
        <v>0</v>
      </c>
      <c r="N1548" s="64">
        <v>456</v>
      </c>
      <c r="O1548" s="64">
        <v>430.5</v>
      </c>
      <c r="P1548" s="29">
        <f>ROUND(Tabla15[[#This Row],[sbruto]]-Tabla15[[#This Row],[sneto]]-Tabla15[[#This Row],[ISR]]-Tabla15[[#This Row],[SFS]]-Tabla15[[#This Row],[AFP]],2)</f>
        <v>25</v>
      </c>
      <c r="Q1548" s="63">
        <v>14088.5</v>
      </c>
      <c r="R1548" s="53" t="str">
        <f>_xlfn.XLOOKUP(Tabla15[[#This Row],[cedula]],Tabla8[Numero Documento],Tabla8[Gen])</f>
        <v>M</v>
      </c>
      <c r="S1548" s="53" t="str">
        <f>_xlfn.XLOOKUP(Tabla15[[#This Row],[cedula]],Tabla8[Numero Documento],Tabla8[Lugar Designado Codigo])</f>
        <v>01.83</v>
      </c>
    </row>
    <row r="1549" spans="1:19" hidden="1">
      <c r="A1549" s="53" t="s">
        <v>3048</v>
      </c>
      <c r="B1549" s="53" t="s">
        <v>3677</v>
      </c>
      <c r="C1549" s="53" t="s">
        <v>3084</v>
      </c>
      <c r="D1549" s="53" t="str">
        <f>Tabla15[[#This Row],[cedula]]&amp;Tabla15[[#This Row],[prog]]&amp;LEFT(Tabla15[[#This Row],[tipo]],3)</f>
        <v>0010045175601TEM</v>
      </c>
      <c r="E1549" s="53" t="s">
        <v>3676</v>
      </c>
      <c r="F1549" s="53" t="s">
        <v>75</v>
      </c>
      <c r="G1549" s="53" t="str">
        <f>_xlfn.XLOOKUP(Tabla15[[#This Row],[cedula]],Tabla8[Numero Documento],Tabla8[Lugar Designado])</f>
        <v>MINISTERIO DE CULTURA</v>
      </c>
      <c r="H1549" s="53" t="s">
        <v>3385</v>
      </c>
      <c r="I1549" s="62"/>
      <c r="J1549" s="53" t="str">
        <f>_xlfn.XLOOKUP(Tabla15[[#This Row],[cargo]],Tabla612[CARGO],Tabla612[CATEGORIA DEL SERVIDOR],"FIJO")</f>
        <v>FIJO</v>
      </c>
      <c r="K1549" s="53" t="str">
        <f>IF(ISTEXT(Tabla15[[#This Row],[CARRERA]]),Tabla15[[#This Row],[CARRERA]],Tabla15[[#This Row],[STATUS]])</f>
        <v>FIJO</v>
      </c>
      <c r="L1549" s="63">
        <v>15000</v>
      </c>
      <c r="M1549" s="67">
        <v>0</v>
      </c>
      <c r="N1549" s="64">
        <v>456</v>
      </c>
      <c r="O1549" s="64">
        <v>430.5</v>
      </c>
      <c r="P1549" s="29">
        <f>ROUND(Tabla15[[#This Row],[sbruto]]-Tabla15[[#This Row],[sneto]]-Tabla15[[#This Row],[ISR]]-Tabla15[[#This Row],[SFS]]-Tabla15[[#This Row],[AFP]],2)</f>
        <v>25</v>
      </c>
      <c r="Q1549" s="63">
        <v>14088.5</v>
      </c>
      <c r="R1549" s="53" t="str">
        <f>_xlfn.XLOOKUP(Tabla15[[#This Row],[cedula]],Tabla8[Numero Documento],Tabla8[Gen])</f>
        <v>M</v>
      </c>
      <c r="S1549" s="53" t="str">
        <f>_xlfn.XLOOKUP(Tabla15[[#This Row],[cedula]],Tabla8[Numero Documento],Tabla8[Lugar Designado Codigo])</f>
        <v>01.83</v>
      </c>
    </row>
    <row r="1550" spans="1:19" hidden="1">
      <c r="A1550" s="53" t="s">
        <v>3048</v>
      </c>
      <c r="B1550" s="53" t="s">
        <v>3690</v>
      </c>
      <c r="C1550" s="53" t="s">
        <v>3084</v>
      </c>
      <c r="D1550" s="53" t="str">
        <f>Tabla15[[#This Row],[cedula]]&amp;Tabla15[[#This Row],[prog]]&amp;LEFT(Tabla15[[#This Row],[tipo]],3)</f>
        <v>0011633216401TEM</v>
      </c>
      <c r="E1550" s="53" t="s">
        <v>3689</v>
      </c>
      <c r="F1550" s="53" t="s">
        <v>196</v>
      </c>
      <c r="G1550" s="53" t="str">
        <f>_xlfn.XLOOKUP(Tabla15[[#This Row],[cedula]],Tabla8[Numero Documento],Tabla8[Lugar Designado])</f>
        <v>MINISTERIO DE CULTURA</v>
      </c>
      <c r="H1550" s="53" t="s">
        <v>3385</v>
      </c>
      <c r="I1550" s="62"/>
      <c r="J1550" s="53" t="str">
        <f>_xlfn.XLOOKUP(Tabla15[[#This Row],[cargo]],Tabla612[CARGO],Tabla612[CATEGORIA DEL SERVIDOR],"FIJO")</f>
        <v>FIJO</v>
      </c>
      <c r="K1550" s="53" t="str">
        <f>IF(ISTEXT(Tabla15[[#This Row],[CARRERA]]),Tabla15[[#This Row],[CARRERA]],Tabla15[[#This Row],[STATUS]])</f>
        <v>FIJO</v>
      </c>
      <c r="L1550" s="63">
        <v>15000</v>
      </c>
      <c r="M1550" s="67">
        <v>0</v>
      </c>
      <c r="N1550" s="64">
        <v>456</v>
      </c>
      <c r="O1550" s="64">
        <v>430.5</v>
      </c>
      <c r="P1550" s="29">
        <f>ROUND(Tabla15[[#This Row],[sbruto]]-Tabla15[[#This Row],[sneto]]-Tabla15[[#This Row],[ISR]]-Tabla15[[#This Row],[SFS]]-Tabla15[[#This Row],[AFP]],2)</f>
        <v>25</v>
      </c>
      <c r="Q1550" s="63">
        <v>14088.5</v>
      </c>
      <c r="R1550" s="53" t="str">
        <f>_xlfn.XLOOKUP(Tabla15[[#This Row],[cedula]],Tabla8[Numero Documento],Tabla8[Gen])</f>
        <v>M</v>
      </c>
      <c r="S1550" s="53" t="str">
        <f>_xlfn.XLOOKUP(Tabla15[[#This Row],[cedula]],Tabla8[Numero Documento],Tabla8[Lugar Designado Codigo])</f>
        <v>01.83</v>
      </c>
    </row>
    <row r="1551" spans="1:19" hidden="1">
      <c r="A1551" s="53" t="s">
        <v>3048</v>
      </c>
      <c r="B1551" s="53" t="s">
        <v>3701</v>
      </c>
      <c r="C1551" s="53" t="s">
        <v>3084</v>
      </c>
      <c r="D1551" s="53" t="str">
        <f>Tabla15[[#This Row],[cedula]]&amp;Tabla15[[#This Row],[prog]]&amp;LEFT(Tabla15[[#This Row],[tipo]],3)</f>
        <v>0970012483801TEM</v>
      </c>
      <c r="E1551" s="53" t="s">
        <v>3700</v>
      </c>
      <c r="F1551" s="53" t="s">
        <v>75</v>
      </c>
      <c r="G1551" s="53" t="str">
        <f>_xlfn.XLOOKUP(Tabla15[[#This Row],[cedula]],Tabla8[Numero Documento],Tabla8[Lugar Designado])</f>
        <v>MINISTERIO DE CULTURA</v>
      </c>
      <c r="H1551" s="53" t="s">
        <v>3385</v>
      </c>
      <c r="I1551" s="62"/>
      <c r="J1551" s="53" t="str">
        <f>_xlfn.XLOOKUP(Tabla15[[#This Row],[cargo]],Tabla612[CARGO],Tabla612[CATEGORIA DEL SERVIDOR],"FIJO")</f>
        <v>FIJO</v>
      </c>
      <c r="K1551" s="53" t="str">
        <f>IF(ISTEXT(Tabla15[[#This Row],[CARRERA]]),Tabla15[[#This Row],[CARRERA]],Tabla15[[#This Row],[STATUS]])</f>
        <v>FIJO</v>
      </c>
      <c r="L1551" s="63">
        <v>15000</v>
      </c>
      <c r="M1551" s="67">
        <v>0</v>
      </c>
      <c r="N1551" s="64">
        <v>456</v>
      </c>
      <c r="O1551" s="64">
        <v>430.5</v>
      </c>
      <c r="P1551" s="29">
        <f>ROUND(Tabla15[[#This Row],[sbruto]]-Tabla15[[#This Row],[sneto]]-Tabla15[[#This Row],[ISR]]-Tabla15[[#This Row],[SFS]]-Tabla15[[#This Row],[AFP]],2)</f>
        <v>25</v>
      </c>
      <c r="Q1551" s="63">
        <v>14088.5</v>
      </c>
      <c r="R1551" s="53" t="str">
        <f>_xlfn.XLOOKUP(Tabla15[[#This Row],[cedula]],Tabla8[Numero Documento],Tabla8[Gen])</f>
        <v>M</v>
      </c>
      <c r="S1551" s="53" t="str">
        <f>_xlfn.XLOOKUP(Tabla15[[#This Row],[cedula]],Tabla8[Numero Documento],Tabla8[Lugar Designado Codigo])</f>
        <v>01.83</v>
      </c>
    </row>
    <row r="1552" spans="1:19" hidden="1">
      <c r="A1552" s="53" t="s">
        <v>3048</v>
      </c>
      <c r="B1552" s="53" t="s">
        <v>2775</v>
      </c>
      <c r="C1552" s="53" t="s">
        <v>3084</v>
      </c>
      <c r="D1552" s="53" t="str">
        <f>Tabla15[[#This Row],[cedula]]&amp;Tabla15[[#This Row],[prog]]&amp;LEFT(Tabla15[[#This Row],[tipo]],3)</f>
        <v>0680039485701TEM</v>
      </c>
      <c r="E1552" s="53" t="s">
        <v>1624</v>
      </c>
      <c r="F1552" s="53" t="s">
        <v>102</v>
      </c>
      <c r="G1552" s="53" t="str">
        <f>_xlfn.XLOOKUP(Tabla15[[#This Row],[cedula]],Tabla8[Numero Documento],Tabla8[Lugar Designado])</f>
        <v>MINISTERIO DE CULTURA</v>
      </c>
      <c r="H1552" s="53" t="s">
        <v>3385</v>
      </c>
      <c r="I1552" s="62"/>
      <c r="J1552" s="53" t="str">
        <f>_xlfn.XLOOKUP(Tabla15[[#This Row],[cargo]],Tabla612[CARGO],Tabla612[CATEGORIA DEL SERVIDOR],"FIJO")</f>
        <v>FIJO</v>
      </c>
      <c r="K1552" s="53" t="str">
        <f>IF(ISTEXT(Tabla15[[#This Row],[CARRERA]]),Tabla15[[#This Row],[CARRERA]],Tabla15[[#This Row],[STATUS]])</f>
        <v>FIJO</v>
      </c>
      <c r="L1552" s="63">
        <v>13200</v>
      </c>
      <c r="M1552" s="67">
        <v>0</v>
      </c>
      <c r="N1552" s="64">
        <v>401.28</v>
      </c>
      <c r="O1552" s="64">
        <v>378.84</v>
      </c>
      <c r="P1552" s="29">
        <f>ROUND(Tabla15[[#This Row],[sbruto]]-Tabla15[[#This Row],[sneto]]-Tabla15[[#This Row],[ISR]]-Tabla15[[#This Row],[SFS]]-Tabla15[[#This Row],[AFP]],2)</f>
        <v>25</v>
      </c>
      <c r="Q1552" s="63">
        <v>12394.88</v>
      </c>
      <c r="R1552" s="53" t="str">
        <f>_xlfn.XLOOKUP(Tabla15[[#This Row],[cedula]],Tabla8[Numero Documento],Tabla8[Gen])</f>
        <v>M</v>
      </c>
      <c r="S1552" s="53" t="str">
        <f>_xlfn.XLOOKUP(Tabla15[[#This Row],[cedula]],Tabla8[Numero Documento],Tabla8[Lugar Designado Codigo])</f>
        <v>01.83</v>
      </c>
    </row>
    <row r="1553" spans="1:19" hidden="1">
      <c r="A1553" s="53" t="s">
        <v>3048</v>
      </c>
      <c r="B1553" s="53" t="s">
        <v>3713</v>
      </c>
      <c r="C1553" s="53" t="s">
        <v>3084</v>
      </c>
      <c r="D1553" s="53" t="str">
        <f>Tabla15[[#This Row],[cedula]]&amp;Tabla15[[#This Row],[prog]]&amp;LEFT(Tabla15[[#This Row],[tipo]],3)</f>
        <v>0010490784501TEM</v>
      </c>
      <c r="E1553" s="53" t="s">
        <v>3712</v>
      </c>
      <c r="F1553" s="53" t="s">
        <v>75</v>
      </c>
      <c r="G1553" s="53" t="str">
        <f>_xlfn.XLOOKUP(Tabla15[[#This Row],[cedula]],Tabla8[Numero Documento],Tabla8[Lugar Designado])</f>
        <v>MINISTERIO DE CULTURA</v>
      </c>
      <c r="H1553" s="53" t="s">
        <v>3385</v>
      </c>
      <c r="I1553" s="62"/>
      <c r="J1553" s="53" t="str">
        <f>_xlfn.XLOOKUP(Tabla15[[#This Row],[cargo]],Tabla612[CARGO],Tabla612[CATEGORIA DEL SERVIDOR],"FIJO")</f>
        <v>FIJO</v>
      </c>
      <c r="K1553" s="53" t="str">
        <f>IF(ISTEXT(Tabla15[[#This Row],[CARRERA]]),Tabla15[[#This Row],[CARRERA]],Tabla15[[#This Row],[STATUS]])</f>
        <v>FIJO</v>
      </c>
      <c r="L1553" s="63">
        <v>11000</v>
      </c>
      <c r="M1553" s="66">
        <v>0</v>
      </c>
      <c r="N1553" s="64">
        <v>334.4</v>
      </c>
      <c r="O1553" s="64">
        <v>315.7</v>
      </c>
      <c r="P1553" s="29">
        <f>ROUND(Tabla15[[#This Row],[sbruto]]-Tabla15[[#This Row],[sneto]]-Tabla15[[#This Row],[ISR]]-Tabla15[[#This Row],[SFS]]-Tabla15[[#This Row],[AFP]],2)</f>
        <v>25</v>
      </c>
      <c r="Q1553" s="63">
        <v>10324.9</v>
      </c>
      <c r="R1553" s="53" t="str">
        <f>_xlfn.XLOOKUP(Tabla15[[#This Row],[cedula]],Tabla8[Numero Documento],Tabla8[Gen])</f>
        <v>F</v>
      </c>
      <c r="S1553" s="53" t="str">
        <f>_xlfn.XLOOKUP(Tabla15[[#This Row],[cedula]],Tabla8[Numero Documento],Tabla8[Lugar Designado Codigo])</f>
        <v>01.83</v>
      </c>
    </row>
    <row r="1554" spans="1:19" hidden="1">
      <c r="A1554" s="53" t="s">
        <v>3048</v>
      </c>
      <c r="B1554" s="53" t="s">
        <v>3527</v>
      </c>
      <c r="C1554" s="53" t="s">
        <v>3084</v>
      </c>
      <c r="D1554" s="53" t="str">
        <f>Tabla15[[#This Row],[cedula]]&amp;Tabla15[[#This Row],[prog]]&amp;LEFT(Tabla15[[#This Row],[tipo]],3)</f>
        <v>0080000800501TEM</v>
      </c>
      <c r="E1554" s="53" t="s">
        <v>3526</v>
      </c>
      <c r="F1554" s="53" t="s">
        <v>75</v>
      </c>
      <c r="G1554" s="53" t="str">
        <f>_xlfn.XLOOKUP(Tabla15[[#This Row],[cedula]],Tabla8[Numero Documento],Tabla8[Lugar Designado])</f>
        <v>MINISTERIO DE CULTURA</v>
      </c>
      <c r="H1554" s="53" t="s">
        <v>3385</v>
      </c>
      <c r="I1554" s="62"/>
      <c r="J1554" s="53" t="str">
        <f>_xlfn.XLOOKUP(Tabla15[[#This Row],[cargo]],Tabla612[CARGO],Tabla612[CATEGORIA DEL SERVIDOR],"FIJO")</f>
        <v>FIJO</v>
      </c>
      <c r="K1554" s="53" t="str">
        <f>IF(ISTEXT(Tabla15[[#This Row],[CARRERA]]),Tabla15[[#This Row],[CARRERA]],Tabla15[[#This Row],[STATUS]])</f>
        <v>FIJO</v>
      </c>
      <c r="L1554" s="63">
        <v>10000</v>
      </c>
      <c r="M1554" s="67">
        <v>0</v>
      </c>
      <c r="N1554" s="64">
        <v>304</v>
      </c>
      <c r="O1554" s="64">
        <v>287</v>
      </c>
      <c r="P1554" s="29">
        <f>ROUND(Tabla15[[#This Row],[sbruto]]-Tabla15[[#This Row],[sneto]]-Tabla15[[#This Row],[ISR]]-Tabla15[[#This Row],[SFS]]-Tabla15[[#This Row],[AFP]],2)</f>
        <v>25</v>
      </c>
      <c r="Q1554" s="63">
        <v>9384</v>
      </c>
      <c r="R1554" s="53" t="str">
        <f>_xlfn.XLOOKUP(Tabla15[[#This Row],[cedula]],Tabla8[Numero Documento],Tabla8[Gen])</f>
        <v>M</v>
      </c>
      <c r="S1554" s="53" t="str">
        <f>_xlfn.XLOOKUP(Tabla15[[#This Row],[cedula]],Tabla8[Numero Documento],Tabla8[Lugar Designado Codigo])</f>
        <v>01.83</v>
      </c>
    </row>
    <row r="1555" spans="1:19" hidden="1">
      <c r="A1555" s="53" t="s">
        <v>3048</v>
      </c>
      <c r="B1555" s="53" t="s">
        <v>2767</v>
      </c>
      <c r="C1555" s="53" t="s">
        <v>3084</v>
      </c>
      <c r="D1555" s="53" t="str">
        <f>Tabla15[[#This Row],[cedula]]&amp;Tabla15[[#This Row],[prog]]&amp;LEFT(Tabla15[[#This Row],[tipo]],3)</f>
        <v>0010104558101TEM</v>
      </c>
      <c r="E1555" s="53" t="s">
        <v>1620</v>
      </c>
      <c r="F1555" s="53" t="s">
        <v>1587</v>
      </c>
      <c r="G1555" s="53" t="str">
        <f>_xlfn.XLOOKUP(Tabla15[[#This Row],[cedula]],Tabla8[Numero Documento],Tabla8[Lugar Designado])</f>
        <v>MINISTERIO DE CULTURA</v>
      </c>
      <c r="H1555" s="53" t="s">
        <v>3385</v>
      </c>
      <c r="I1555" s="62"/>
      <c r="J1555" s="53" t="str">
        <f>_xlfn.XLOOKUP(Tabla15[[#This Row],[cargo]],Tabla612[CARGO],Tabla612[CATEGORIA DEL SERVIDOR],"FIJO")</f>
        <v>FIJO</v>
      </c>
      <c r="K1555" s="53" t="str">
        <f>IF(ISTEXT(Tabla15[[#This Row],[CARRERA]]),Tabla15[[#This Row],[CARRERA]],Tabla15[[#This Row],[STATUS]])</f>
        <v>FIJO</v>
      </c>
      <c r="L1555" s="63">
        <v>10000</v>
      </c>
      <c r="M1555" s="65">
        <v>0</v>
      </c>
      <c r="N1555" s="64">
        <v>304</v>
      </c>
      <c r="O1555" s="64">
        <v>287</v>
      </c>
      <c r="P1555" s="29">
        <f>ROUND(Tabla15[[#This Row],[sbruto]]-Tabla15[[#This Row],[sneto]]-Tabla15[[#This Row],[ISR]]-Tabla15[[#This Row],[SFS]]-Tabla15[[#This Row],[AFP]],2)</f>
        <v>25</v>
      </c>
      <c r="Q1555" s="63">
        <v>9384</v>
      </c>
      <c r="R1555" s="53" t="str">
        <f>_xlfn.XLOOKUP(Tabla15[[#This Row],[cedula]],Tabla8[Numero Documento],Tabla8[Gen])</f>
        <v>M</v>
      </c>
      <c r="S1555" s="53" t="str">
        <f>_xlfn.XLOOKUP(Tabla15[[#This Row],[cedula]],Tabla8[Numero Documento],Tabla8[Lugar Designado Codigo])</f>
        <v>01.83</v>
      </c>
    </row>
    <row r="1556" spans="1:19" hidden="1">
      <c r="A1556" s="53" t="s">
        <v>3048</v>
      </c>
      <c r="B1556" s="53" t="s">
        <v>2769</v>
      </c>
      <c r="C1556" s="53" t="s">
        <v>3084</v>
      </c>
      <c r="D1556" s="53" t="str">
        <f>Tabla15[[#This Row],[cedula]]&amp;Tabla15[[#This Row],[prog]]&amp;LEFT(Tabla15[[#This Row],[tipo]],3)</f>
        <v>2230010438101TEM</v>
      </c>
      <c r="E1556" s="53" t="s">
        <v>1621</v>
      </c>
      <c r="F1556" s="53" t="s">
        <v>1587</v>
      </c>
      <c r="G1556" s="53" t="str">
        <f>_xlfn.XLOOKUP(Tabla15[[#This Row],[cedula]],Tabla8[Numero Documento],Tabla8[Lugar Designado])</f>
        <v>MINISTERIO DE CULTURA</v>
      </c>
      <c r="H1556" s="53" t="s">
        <v>3385</v>
      </c>
      <c r="I1556" s="62"/>
      <c r="J1556" s="53" t="str">
        <f>_xlfn.XLOOKUP(Tabla15[[#This Row],[cargo]],Tabla612[CARGO],Tabla612[CATEGORIA DEL SERVIDOR],"FIJO")</f>
        <v>FIJO</v>
      </c>
      <c r="K1556" s="53" t="str">
        <f>IF(ISTEXT(Tabla15[[#This Row],[CARRERA]]),Tabla15[[#This Row],[CARRERA]],Tabla15[[#This Row],[STATUS]])</f>
        <v>FIJO</v>
      </c>
      <c r="L1556" s="63">
        <v>10000</v>
      </c>
      <c r="M1556" s="67">
        <v>0</v>
      </c>
      <c r="N1556" s="64">
        <v>304</v>
      </c>
      <c r="O1556" s="64">
        <v>287</v>
      </c>
      <c r="P1556" s="29">
        <f>ROUND(Tabla15[[#This Row],[sbruto]]-Tabla15[[#This Row],[sneto]]-Tabla15[[#This Row],[ISR]]-Tabla15[[#This Row],[SFS]]-Tabla15[[#This Row],[AFP]],2)</f>
        <v>25</v>
      </c>
      <c r="Q1556" s="63">
        <v>9384</v>
      </c>
      <c r="R1556" s="53" t="str">
        <f>_xlfn.XLOOKUP(Tabla15[[#This Row],[cedula]],Tabla8[Numero Documento],Tabla8[Gen])</f>
        <v>M</v>
      </c>
      <c r="S1556" s="53" t="str">
        <f>_xlfn.XLOOKUP(Tabla15[[#This Row],[cedula]],Tabla8[Numero Documento],Tabla8[Lugar Designado Codigo])</f>
        <v>01.83</v>
      </c>
    </row>
    <row r="1557" spans="1:19" hidden="1">
      <c r="A1557" s="53" t="s">
        <v>3048</v>
      </c>
      <c r="B1557" s="53" t="s">
        <v>2771</v>
      </c>
      <c r="C1557" s="53" t="s">
        <v>3084</v>
      </c>
      <c r="D1557" s="53" t="str">
        <f>Tabla15[[#This Row],[cedula]]&amp;Tabla15[[#This Row],[prog]]&amp;LEFT(Tabla15[[#This Row],[tipo]],3)</f>
        <v>0010389462201TEM</v>
      </c>
      <c r="E1557" s="53" t="s">
        <v>1622</v>
      </c>
      <c r="F1557" s="53" t="s">
        <v>1587</v>
      </c>
      <c r="G1557" s="53" t="str">
        <f>_xlfn.XLOOKUP(Tabla15[[#This Row],[cedula]],Tabla8[Numero Documento],Tabla8[Lugar Designado])</f>
        <v>MINISTERIO DE CULTURA</v>
      </c>
      <c r="H1557" s="53" t="s">
        <v>3385</v>
      </c>
      <c r="I1557" s="62"/>
      <c r="J1557" s="53" t="str">
        <f>_xlfn.XLOOKUP(Tabla15[[#This Row],[cargo]],Tabla612[CARGO],Tabla612[CATEGORIA DEL SERVIDOR],"FIJO")</f>
        <v>FIJO</v>
      </c>
      <c r="K1557" s="53" t="str">
        <f>IF(ISTEXT(Tabla15[[#This Row],[CARRERA]]),Tabla15[[#This Row],[CARRERA]],Tabla15[[#This Row],[STATUS]])</f>
        <v>FIJO</v>
      </c>
      <c r="L1557" s="63">
        <v>10000</v>
      </c>
      <c r="M1557" s="67">
        <v>0</v>
      </c>
      <c r="N1557" s="64">
        <v>304</v>
      </c>
      <c r="O1557" s="64">
        <v>287</v>
      </c>
      <c r="P1557" s="29">
        <f>ROUND(Tabla15[[#This Row],[sbruto]]-Tabla15[[#This Row],[sneto]]-Tabla15[[#This Row],[ISR]]-Tabla15[[#This Row],[SFS]]-Tabla15[[#This Row],[AFP]],2)</f>
        <v>25</v>
      </c>
      <c r="Q1557" s="63">
        <v>9384</v>
      </c>
      <c r="R1557" s="53" t="str">
        <f>_xlfn.XLOOKUP(Tabla15[[#This Row],[cedula]],Tabla8[Numero Documento],Tabla8[Gen])</f>
        <v>M</v>
      </c>
      <c r="S1557" s="53" t="str">
        <f>_xlfn.XLOOKUP(Tabla15[[#This Row],[cedula]],Tabla8[Numero Documento],Tabla8[Lugar Designado Codigo])</f>
        <v>01.83</v>
      </c>
    </row>
    <row r="1558" spans="1:19" hidden="1">
      <c r="A1558" s="53" t="s">
        <v>3048</v>
      </c>
      <c r="B1558" s="53" t="s">
        <v>3543</v>
      </c>
      <c r="C1558" s="53" t="s">
        <v>3084</v>
      </c>
      <c r="D1558" s="53" t="str">
        <f>Tabla15[[#This Row],[cedula]]&amp;Tabla15[[#This Row],[prog]]&amp;LEFT(Tabla15[[#This Row],[tipo]],3)</f>
        <v>4023075083401TEM</v>
      </c>
      <c r="E1558" s="53" t="s">
        <v>3542</v>
      </c>
      <c r="F1558" s="53" t="s">
        <v>75</v>
      </c>
      <c r="G1558" s="53" t="str">
        <f>_xlfn.XLOOKUP(Tabla15[[#This Row],[cedula]],Tabla8[Numero Documento],Tabla8[Lugar Designado])</f>
        <v>MINISTERIO DE CULTURA</v>
      </c>
      <c r="H1558" s="53" t="s">
        <v>3385</v>
      </c>
      <c r="I1558" s="62"/>
      <c r="J1558" s="53" t="str">
        <f>_xlfn.XLOOKUP(Tabla15[[#This Row],[cargo]],Tabla612[CARGO],Tabla612[CATEGORIA DEL SERVIDOR],"FIJO")</f>
        <v>FIJO</v>
      </c>
      <c r="K1558" s="53" t="str">
        <f>IF(ISTEXT(Tabla15[[#This Row],[CARRERA]]),Tabla15[[#This Row],[CARRERA]],Tabla15[[#This Row],[STATUS]])</f>
        <v>FIJO</v>
      </c>
      <c r="L1558" s="63">
        <v>10000</v>
      </c>
      <c r="M1558" s="67">
        <v>0</v>
      </c>
      <c r="N1558" s="64">
        <v>304</v>
      </c>
      <c r="O1558" s="64">
        <v>287</v>
      </c>
      <c r="P1558" s="29">
        <f>ROUND(Tabla15[[#This Row],[sbruto]]-Tabla15[[#This Row],[sneto]]-Tabla15[[#This Row],[ISR]]-Tabla15[[#This Row],[SFS]]-Tabla15[[#This Row],[AFP]],2)</f>
        <v>25</v>
      </c>
      <c r="Q1558" s="63">
        <v>9384</v>
      </c>
      <c r="R1558" s="53" t="str">
        <f>_xlfn.XLOOKUP(Tabla15[[#This Row],[cedula]],Tabla8[Numero Documento],Tabla8[Gen])</f>
        <v>F</v>
      </c>
      <c r="S1558" s="53" t="str">
        <f>_xlfn.XLOOKUP(Tabla15[[#This Row],[cedula]],Tabla8[Numero Documento],Tabla8[Lugar Designado Codigo])</f>
        <v>01.83</v>
      </c>
    </row>
    <row r="1559" spans="1:19" hidden="1">
      <c r="A1559" s="53" t="s">
        <v>3048</v>
      </c>
      <c r="B1559" s="53" t="s">
        <v>2774</v>
      </c>
      <c r="C1559" s="53" t="s">
        <v>3084</v>
      </c>
      <c r="D1559" s="53" t="str">
        <f>Tabla15[[#This Row],[cedula]]&amp;Tabla15[[#This Row],[prog]]&amp;LEFT(Tabla15[[#This Row],[tipo]],3)</f>
        <v>0010195880901TEM</v>
      </c>
      <c r="E1559" s="53" t="s">
        <v>1623</v>
      </c>
      <c r="F1559" s="53" t="s">
        <v>1587</v>
      </c>
      <c r="G1559" s="53" t="str">
        <f>_xlfn.XLOOKUP(Tabla15[[#This Row],[cedula]],Tabla8[Numero Documento],Tabla8[Lugar Designado])</f>
        <v>MINISTERIO DE CULTURA</v>
      </c>
      <c r="H1559" s="53" t="s">
        <v>3385</v>
      </c>
      <c r="I1559" s="62"/>
      <c r="J1559" s="53" t="str">
        <f>_xlfn.XLOOKUP(Tabla15[[#This Row],[cargo]],Tabla612[CARGO],Tabla612[CATEGORIA DEL SERVIDOR],"FIJO")</f>
        <v>FIJO</v>
      </c>
      <c r="K1559" s="53" t="str">
        <f>IF(ISTEXT(Tabla15[[#This Row],[CARRERA]]),Tabla15[[#This Row],[CARRERA]],Tabla15[[#This Row],[STATUS]])</f>
        <v>FIJO</v>
      </c>
      <c r="L1559" s="63">
        <v>10000</v>
      </c>
      <c r="M1559" s="67">
        <v>0</v>
      </c>
      <c r="N1559" s="64">
        <v>304</v>
      </c>
      <c r="O1559" s="64">
        <v>287</v>
      </c>
      <c r="P1559" s="29">
        <f>ROUND(Tabla15[[#This Row],[sbruto]]-Tabla15[[#This Row],[sneto]]-Tabla15[[#This Row],[ISR]]-Tabla15[[#This Row],[SFS]]-Tabla15[[#This Row],[AFP]],2)</f>
        <v>25</v>
      </c>
      <c r="Q1559" s="63">
        <v>9384</v>
      </c>
      <c r="R1559" s="53" t="str">
        <f>_xlfn.XLOOKUP(Tabla15[[#This Row],[cedula]],Tabla8[Numero Documento],Tabla8[Gen])</f>
        <v>F</v>
      </c>
      <c r="S1559" s="53" t="str">
        <f>_xlfn.XLOOKUP(Tabla15[[#This Row],[cedula]],Tabla8[Numero Documento],Tabla8[Lugar Designado Codigo])</f>
        <v>01.83</v>
      </c>
    </row>
    <row r="1560" spans="1:19" hidden="1">
      <c r="A1560" s="53" t="s">
        <v>3048</v>
      </c>
      <c r="B1560" s="53" t="s">
        <v>2799</v>
      </c>
      <c r="C1560" s="53" t="s">
        <v>3084</v>
      </c>
      <c r="D1560" s="53" t="str">
        <f>Tabla15[[#This Row],[cedula]]&amp;Tabla15[[#This Row],[prog]]&amp;LEFT(Tabla15[[#This Row],[tipo]],3)</f>
        <v>0011937771101TEM</v>
      </c>
      <c r="E1560" s="53" t="s">
        <v>1628</v>
      </c>
      <c r="F1560" s="53" t="s">
        <v>1587</v>
      </c>
      <c r="G1560" s="53" t="str">
        <f>_xlfn.XLOOKUP(Tabla15[[#This Row],[cedula]],Tabla8[Numero Documento],Tabla8[Lugar Designado])</f>
        <v>MINISTERIO DE CULTURA</v>
      </c>
      <c r="H1560" s="53" t="s">
        <v>3385</v>
      </c>
      <c r="I1560" s="62"/>
      <c r="J1560" s="53" t="str">
        <f>_xlfn.XLOOKUP(Tabla15[[#This Row],[cargo]],Tabla612[CARGO],Tabla612[CATEGORIA DEL SERVIDOR],"FIJO")</f>
        <v>FIJO</v>
      </c>
      <c r="K1560" s="53" t="str">
        <f>IF(ISTEXT(Tabla15[[#This Row],[CARRERA]]),Tabla15[[#This Row],[CARRERA]],Tabla15[[#This Row],[STATUS]])</f>
        <v>FIJO</v>
      </c>
      <c r="L1560" s="63">
        <v>10000</v>
      </c>
      <c r="M1560" s="67">
        <v>0</v>
      </c>
      <c r="N1560" s="64">
        <v>304</v>
      </c>
      <c r="O1560" s="64">
        <v>287</v>
      </c>
      <c r="P1560" s="29">
        <f>ROUND(Tabla15[[#This Row],[sbruto]]-Tabla15[[#This Row],[sneto]]-Tabla15[[#This Row],[ISR]]-Tabla15[[#This Row],[SFS]]-Tabla15[[#This Row],[AFP]],2)</f>
        <v>25</v>
      </c>
      <c r="Q1560" s="63">
        <v>9384</v>
      </c>
      <c r="R1560" s="53" t="str">
        <f>_xlfn.XLOOKUP(Tabla15[[#This Row],[cedula]],Tabla8[Numero Documento],Tabla8[Gen])</f>
        <v>M</v>
      </c>
      <c r="S1560" s="53" t="str">
        <f>_xlfn.XLOOKUP(Tabla15[[#This Row],[cedula]],Tabla8[Numero Documento],Tabla8[Lugar Designado Codigo])</f>
        <v>01.83</v>
      </c>
    </row>
    <row r="1561" spans="1:19" hidden="1">
      <c r="A1561" s="53" t="s">
        <v>3048</v>
      </c>
      <c r="B1561" s="53" t="s">
        <v>2848</v>
      </c>
      <c r="C1561" s="53" t="s">
        <v>3084</v>
      </c>
      <c r="D1561" s="53" t="str">
        <f>Tabla15[[#This Row],[cedula]]&amp;Tabla15[[#This Row],[prog]]&amp;LEFT(Tabla15[[#This Row],[tipo]],3)</f>
        <v>4020067836101TEM</v>
      </c>
      <c r="E1561" s="53" t="s">
        <v>1639</v>
      </c>
      <c r="F1561" s="53" t="s">
        <v>1587</v>
      </c>
      <c r="G1561" s="53" t="str">
        <f>_xlfn.XLOOKUP(Tabla15[[#This Row],[cedula]],Tabla8[Numero Documento],Tabla8[Lugar Designado])</f>
        <v>MINISTERIO DE CULTURA</v>
      </c>
      <c r="H1561" s="53" t="s">
        <v>3385</v>
      </c>
      <c r="I1561" s="62"/>
      <c r="J1561" s="53" t="str">
        <f>_xlfn.XLOOKUP(Tabla15[[#This Row],[cargo]],Tabla612[CARGO],Tabla612[CATEGORIA DEL SERVIDOR],"FIJO")</f>
        <v>FIJO</v>
      </c>
      <c r="K1561" s="53" t="str">
        <f>IF(ISTEXT(Tabla15[[#This Row],[CARRERA]]),Tabla15[[#This Row],[CARRERA]],Tabla15[[#This Row],[STATUS]])</f>
        <v>FIJO</v>
      </c>
      <c r="L1561" s="63">
        <v>10000</v>
      </c>
      <c r="M1561" s="67">
        <v>0</v>
      </c>
      <c r="N1561" s="64">
        <v>304</v>
      </c>
      <c r="O1561" s="64">
        <v>287</v>
      </c>
      <c r="P1561" s="29">
        <f>ROUND(Tabla15[[#This Row],[sbruto]]-Tabla15[[#This Row],[sneto]]-Tabla15[[#This Row],[ISR]]-Tabla15[[#This Row],[SFS]]-Tabla15[[#This Row],[AFP]],2)</f>
        <v>25</v>
      </c>
      <c r="Q1561" s="63">
        <v>9384</v>
      </c>
      <c r="R1561" s="53" t="str">
        <f>_xlfn.XLOOKUP(Tabla15[[#This Row],[cedula]],Tabla8[Numero Documento],Tabla8[Gen])</f>
        <v>M</v>
      </c>
      <c r="S1561" s="53" t="str">
        <f>_xlfn.XLOOKUP(Tabla15[[#This Row],[cedula]],Tabla8[Numero Documento],Tabla8[Lugar Designado Codigo])</f>
        <v>01.83</v>
      </c>
    </row>
    <row r="1562" spans="1:19" hidden="1">
      <c r="A1562" s="53" t="s">
        <v>3048</v>
      </c>
      <c r="B1562" s="53" t="s">
        <v>3403</v>
      </c>
      <c r="C1562" s="53" t="s">
        <v>3084</v>
      </c>
      <c r="D1562" s="53" t="str">
        <f>Tabla15[[#This Row],[cedula]]&amp;Tabla15[[#This Row],[prog]]&amp;LEFT(Tabla15[[#This Row],[tipo]],3)</f>
        <v>4023616928601TEM</v>
      </c>
      <c r="E1562" s="53" t="s">
        <v>3402</v>
      </c>
      <c r="F1562" s="53" t="s">
        <v>75</v>
      </c>
      <c r="G1562" s="53" t="str">
        <f>_xlfn.XLOOKUP(Tabla15[[#This Row],[cedula]],Tabla8[Numero Documento],Tabla8[Lugar Designado])</f>
        <v>MINISTERIO DE CULTURA</v>
      </c>
      <c r="H1562" s="53" t="s">
        <v>3385</v>
      </c>
      <c r="I1562" s="62"/>
      <c r="J1562" s="53" t="str">
        <f>_xlfn.XLOOKUP(Tabla15[[#This Row],[cargo]],Tabla612[CARGO],Tabla612[CATEGORIA DEL SERVIDOR],"FIJO")</f>
        <v>FIJO</v>
      </c>
      <c r="K1562" s="53" t="str">
        <f>IF(ISTEXT(Tabla15[[#This Row],[CARRERA]]),Tabla15[[#This Row],[CARRERA]],Tabla15[[#This Row],[STATUS]])</f>
        <v>FIJO</v>
      </c>
      <c r="L1562" s="63">
        <v>10000</v>
      </c>
      <c r="M1562" s="65">
        <v>0</v>
      </c>
      <c r="N1562" s="64">
        <v>304</v>
      </c>
      <c r="O1562" s="64">
        <v>287</v>
      </c>
      <c r="P1562" s="29">
        <f>ROUND(Tabla15[[#This Row],[sbruto]]-Tabla15[[#This Row],[sneto]]-Tabla15[[#This Row],[ISR]]-Tabla15[[#This Row],[SFS]]-Tabla15[[#This Row],[AFP]],2)</f>
        <v>25</v>
      </c>
      <c r="Q1562" s="63">
        <v>9384</v>
      </c>
      <c r="R1562" s="53" t="str">
        <f>_xlfn.XLOOKUP(Tabla15[[#This Row],[cedula]],Tabla8[Numero Documento],Tabla8[Gen])</f>
        <v>F</v>
      </c>
      <c r="S1562" s="53" t="str">
        <f>_xlfn.XLOOKUP(Tabla15[[#This Row],[cedula]],Tabla8[Numero Documento],Tabla8[Lugar Designado Codigo])</f>
        <v>01.83</v>
      </c>
    </row>
    <row r="1563" spans="1:19" hidden="1">
      <c r="A1563" s="53" t="s">
        <v>3048</v>
      </c>
      <c r="B1563" s="53" t="s">
        <v>2884</v>
      </c>
      <c r="C1563" s="53" t="s">
        <v>3084</v>
      </c>
      <c r="D1563" s="53" t="str">
        <f>Tabla15[[#This Row],[cedula]]&amp;Tabla15[[#This Row],[prog]]&amp;LEFT(Tabla15[[#This Row],[tipo]],3)</f>
        <v>4021268572701TEM</v>
      </c>
      <c r="E1563" s="53" t="s">
        <v>1643</v>
      </c>
      <c r="F1563" s="53" t="s">
        <v>110</v>
      </c>
      <c r="G1563" s="53" t="str">
        <f>_xlfn.XLOOKUP(Tabla15[[#This Row],[cedula]],Tabla8[Numero Documento],Tabla8[Lugar Designado])</f>
        <v>MINISTERIO DE CULTURA</v>
      </c>
      <c r="H1563" s="53" t="s">
        <v>3385</v>
      </c>
      <c r="I1563" s="62"/>
      <c r="J1563" s="53" t="str">
        <f>_xlfn.XLOOKUP(Tabla15[[#This Row],[cargo]],Tabla612[CARGO],Tabla612[CATEGORIA DEL SERVIDOR],"FIJO")</f>
        <v>ESTATUTO SIMPLIFICADO</v>
      </c>
      <c r="K1563" s="53" t="str">
        <f>IF(ISTEXT(Tabla15[[#This Row],[CARRERA]]),Tabla15[[#This Row],[CARRERA]],Tabla15[[#This Row],[STATUS]])</f>
        <v>ESTATUTO SIMPLIFICADO</v>
      </c>
      <c r="L1563" s="63">
        <v>10000</v>
      </c>
      <c r="M1563" s="65">
        <v>0</v>
      </c>
      <c r="N1563" s="64">
        <v>304</v>
      </c>
      <c r="O1563" s="64">
        <v>287</v>
      </c>
      <c r="P1563" s="29">
        <f>ROUND(Tabla15[[#This Row],[sbruto]]-Tabla15[[#This Row],[sneto]]-Tabla15[[#This Row],[ISR]]-Tabla15[[#This Row],[SFS]]-Tabla15[[#This Row],[AFP]],2)</f>
        <v>25</v>
      </c>
      <c r="Q1563" s="63">
        <v>9384</v>
      </c>
      <c r="R1563" s="53" t="str">
        <f>_xlfn.XLOOKUP(Tabla15[[#This Row],[cedula]],Tabla8[Numero Documento],Tabla8[Gen])</f>
        <v>M</v>
      </c>
      <c r="S1563" s="53" t="str">
        <f>_xlfn.XLOOKUP(Tabla15[[#This Row],[cedula]],Tabla8[Numero Documento],Tabla8[Lugar Designado Codigo])</f>
        <v>01.83</v>
      </c>
    </row>
    <row r="1564" spans="1:19" hidden="1">
      <c r="A1564" s="53" t="s">
        <v>3048</v>
      </c>
      <c r="B1564" s="53" t="s">
        <v>2890</v>
      </c>
      <c r="C1564" s="53" t="s">
        <v>3084</v>
      </c>
      <c r="D1564" s="53" t="str">
        <f>Tabla15[[#This Row],[cedula]]&amp;Tabla15[[#This Row],[prog]]&amp;LEFT(Tabla15[[#This Row],[tipo]],3)</f>
        <v>4021273421001TEM</v>
      </c>
      <c r="E1564" s="53" t="s">
        <v>1644</v>
      </c>
      <c r="F1564" s="53" t="s">
        <v>1587</v>
      </c>
      <c r="G1564" s="53" t="str">
        <f>_xlfn.XLOOKUP(Tabla15[[#This Row],[cedula]],Tabla8[Numero Documento],Tabla8[Lugar Designado])</f>
        <v>MINISTERIO DE CULTURA</v>
      </c>
      <c r="H1564" s="53" t="s">
        <v>3385</v>
      </c>
      <c r="I1564" s="62"/>
      <c r="J1564" s="53" t="str">
        <f>_xlfn.XLOOKUP(Tabla15[[#This Row],[cargo]],Tabla612[CARGO],Tabla612[CATEGORIA DEL SERVIDOR],"FIJO")</f>
        <v>FIJO</v>
      </c>
      <c r="K1564" s="53" t="str">
        <f>IF(ISTEXT(Tabla15[[#This Row],[CARRERA]]),Tabla15[[#This Row],[CARRERA]],Tabla15[[#This Row],[STATUS]])</f>
        <v>FIJO</v>
      </c>
      <c r="L1564" s="63">
        <v>10000</v>
      </c>
      <c r="M1564" s="67">
        <v>0</v>
      </c>
      <c r="N1564" s="64">
        <v>304</v>
      </c>
      <c r="O1564" s="64">
        <v>287</v>
      </c>
      <c r="P1564" s="29">
        <f>ROUND(Tabla15[[#This Row],[sbruto]]-Tabla15[[#This Row],[sneto]]-Tabla15[[#This Row],[ISR]]-Tabla15[[#This Row],[SFS]]-Tabla15[[#This Row],[AFP]],2)</f>
        <v>25</v>
      </c>
      <c r="Q1564" s="63">
        <v>9384</v>
      </c>
      <c r="R1564" s="53" t="str">
        <f>_xlfn.XLOOKUP(Tabla15[[#This Row],[cedula]],Tabla8[Numero Documento],Tabla8[Gen])</f>
        <v>F</v>
      </c>
      <c r="S1564" s="53" t="str">
        <f>_xlfn.XLOOKUP(Tabla15[[#This Row],[cedula]],Tabla8[Numero Documento],Tabla8[Lugar Designado Codigo])</f>
        <v>01.83</v>
      </c>
    </row>
    <row r="1565" spans="1:19" hidden="1">
      <c r="A1565" s="53" t="s">
        <v>3051</v>
      </c>
      <c r="B1565" s="53" t="s">
        <v>1454</v>
      </c>
      <c r="C1565" s="53" t="s">
        <v>3084</v>
      </c>
      <c r="D1565" s="53" t="str">
        <f>Tabla15[[#This Row],[cedula]]&amp;Tabla15[[#This Row],[prog]]&amp;LEFT(Tabla15[[#This Row],[tipo]],3)</f>
        <v>0010096730601TRA</v>
      </c>
      <c r="E1565" s="53" t="s">
        <v>877</v>
      </c>
      <c r="F1565" s="53" t="s">
        <v>516</v>
      </c>
      <c r="G1565" s="53" t="str">
        <f>_xlfn.XLOOKUP(Tabla15[[#This Row],[cedula]],Tabla8[Numero Documento],Tabla8[Lugar Designado])</f>
        <v>MINISTERIO DE CULTURA</v>
      </c>
      <c r="H1565" s="53" t="s">
        <v>3046</v>
      </c>
      <c r="I1565" s="62" t="str">
        <f>_xlfn.XLOOKUP(Tabla15[[#This Row],[cedula]],TCARRERA[CEDULA],TCARRERA[CATEGORIA DEL SERVIDOR],"")</f>
        <v>CARRERA ADMINISTRATIVA</v>
      </c>
      <c r="J1565" s="53" t="str">
        <f>_xlfn.XLOOKUP(Tabla15[[#This Row],[cargo]],Tabla612[CARGO],Tabla612[CATEGORIA DEL SERVIDOR],Tabla15[[#This Row],[tipo]])</f>
        <v>TRAMITE DE PENSION</v>
      </c>
      <c r="K1565" s="53" t="str">
        <f>IF(ISTEXT(Tabla15[[#This Row],[CARRERA]]),Tabla15[[#This Row],[CARRERA]],Tabla15[[#This Row],[STATUS]])</f>
        <v>CARRERA ADMINISTRATIVA</v>
      </c>
      <c r="L1565" s="63">
        <v>145000</v>
      </c>
      <c r="M1565" s="64">
        <v>22690.49</v>
      </c>
      <c r="N1565" s="64">
        <v>4408</v>
      </c>
      <c r="O1565" s="64">
        <v>4161.5</v>
      </c>
      <c r="P1565" s="29">
        <f>ROUND(Tabla15[[#This Row],[sbruto]]-Tabla15[[#This Row],[sneto]]-Tabla15[[#This Row],[ISR]]-Tabla15[[#This Row],[SFS]]-Tabla15[[#This Row],[AFP]],2)</f>
        <v>25</v>
      </c>
      <c r="Q1565" s="63">
        <v>113715.01</v>
      </c>
      <c r="R1565" s="53" t="str">
        <f>_xlfn.XLOOKUP(Tabla15[[#This Row],[cedula]],Tabla8[Numero Documento],Tabla8[Gen])</f>
        <v>F</v>
      </c>
      <c r="S1565" s="53" t="str">
        <f>_xlfn.XLOOKUP(Tabla15[[#This Row],[cedula]],Tabla8[Numero Documento],Tabla8[Lugar Designado Codigo])</f>
        <v>01.83</v>
      </c>
    </row>
    <row r="1566" spans="1:19" hidden="1">
      <c r="A1566" s="53" t="s">
        <v>3051</v>
      </c>
      <c r="B1566" s="53" t="s">
        <v>2669</v>
      </c>
      <c r="C1566" s="53" t="s">
        <v>3084</v>
      </c>
      <c r="D1566" s="53" t="str">
        <f>Tabla15[[#This Row],[cedula]]&amp;Tabla15[[#This Row],[prog]]&amp;LEFT(Tabla15[[#This Row],[tipo]],3)</f>
        <v>0010195471701TRA</v>
      </c>
      <c r="E1566" s="53" t="s">
        <v>593</v>
      </c>
      <c r="F1566" s="53" t="s">
        <v>59</v>
      </c>
      <c r="G1566" s="53" t="str">
        <f>_xlfn.XLOOKUP(Tabla15[[#This Row],[cedula]],Tabla8[Numero Documento],Tabla8[Lugar Designado])</f>
        <v>MINISTERIO DE CULTURA</v>
      </c>
      <c r="H1566" s="53" t="s">
        <v>3046</v>
      </c>
      <c r="I1566" s="62"/>
      <c r="J1566" s="53" t="s">
        <v>3046</v>
      </c>
      <c r="K1566" s="53" t="str">
        <f>IF(ISTEXT(Tabla15[[#This Row],[CARRERA]]),Tabla15[[#This Row],[CARRERA]],Tabla15[[#This Row],[STATUS]])</f>
        <v>TRAMITE DE PENSION</v>
      </c>
      <c r="L1566" s="63">
        <v>140000</v>
      </c>
      <c r="M1566" s="64">
        <v>21514.37</v>
      </c>
      <c r="N1566" s="64">
        <v>4256</v>
      </c>
      <c r="O1566" s="64">
        <v>4018</v>
      </c>
      <c r="P1566" s="29">
        <f>ROUND(Tabla15[[#This Row],[sbruto]]-Tabla15[[#This Row],[sneto]]-Tabla15[[#This Row],[ISR]]-Tabla15[[#This Row],[SFS]]-Tabla15[[#This Row],[AFP]],2)</f>
        <v>75</v>
      </c>
      <c r="Q1566" s="63">
        <v>110136.63</v>
      </c>
      <c r="R1566" s="53" t="str">
        <f>_xlfn.XLOOKUP(Tabla15[[#This Row],[cedula]],Tabla8[Numero Documento],Tabla8[Gen])</f>
        <v>F</v>
      </c>
      <c r="S1566" s="53" t="str">
        <f>_xlfn.XLOOKUP(Tabla15[[#This Row],[cedula]],Tabla8[Numero Documento],Tabla8[Lugar Designado Codigo])</f>
        <v>01.83</v>
      </c>
    </row>
    <row r="1567" spans="1:19" hidden="1">
      <c r="A1567" s="53" t="s">
        <v>3051</v>
      </c>
      <c r="B1567" s="53" t="s">
        <v>2898</v>
      </c>
      <c r="C1567" s="53" t="s">
        <v>3084</v>
      </c>
      <c r="D1567" s="53" t="str">
        <f>Tabla15[[#This Row],[cedula]]&amp;Tabla15[[#This Row],[prog]]&amp;LEFT(Tabla15[[#This Row],[tipo]],3)</f>
        <v>0010063459101TRA</v>
      </c>
      <c r="E1567" s="53" t="s">
        <v>1010</v>
      </c>
      <c r="F1567" s="53" t="s">
        <v>1011</v>
      </c>
      <c r="G1567" s="53" t="str">
        <f>_xlfn.XLOOKUP(Tabla15[[#This Row],[cedula]],Tabla8[Numero Documento],Tabla8[Lugar Designado])</f>
        <v>MINISTERIO DE CULTURA</v>
      </c>
      <c r="H1567" s="53" t="s">
        <v>3046</v>
      </c>
      <c r="I1567" s="62"/>
      <c r="J1567" s="53" t="str">
        <f>_xlfn.XLOOKUP(Tabla15[[#This Row],[cargo]],Tabla612[CARGO],Tabla612[CATEGORIA DEL SERVIDOR],Tabla15[[#This Row],[tipo]])</f>
        <v>TRAMITE DE PENSION</v>
      </c>
      <c r="K1567" s="53" t="str">
        <f>IF(ISTEXT(Tabla15[[#This Row],[CARRERA]]),Tabla15[[#This Row],[CARRERA]],Tabla15[[#This Row],[STATUS]])</f>
        <v>TRAMITE DE PENSION</v>
      </c>
      <c r="L1567" s="63">
        <v>30040.400000000001</v>
      </c>
      <c r="M1567" s="67">
        <v>0</v>
      </c>
      <c r="N1567" s="64">
        <v>913.23</v>
      </c>
      <c r="O1567" s="64">
        <v>862.16</v>
      </c>
      <c r="P1567" s="29">
        <f>ROUND(Tabla15[[#This Row],[sbruto]]-Tabla15[[#This Row],[sneto]]-Tabla15[[#This Row],[ISR]]-Tabla15[[#This Row],[SFS]]-Tabla15[[#This Row],[AFP]],2)</f>
        <v>75</v>
      </c>
      <c r="Q1567" s="63">
        <v>28190.01</v>
      </c>
      <c r="R1567" s="53" t="str">
        <f>_xlfn.XLOOKUP(Tabla15[[#This Row],[cedula]],Tabla8[Numero Documento],Tabla8[Gen])</f>
        <v>F</v>
      </c>
      <c r="S1567" s="53" t="str">
        <f>_xlfn.XLOOKUP(Tabla15[[#This Row],[cedula]],Tabla8[Numero Documento],Tabla8[Lugar Designado Codigo])</f>
        <v>01.83</v>
      </c>
    </row>
    <row r="1568" spans="1:19" hidden="1">
      <c r="A1568" s="53" t="s">
        <v>3051</v>
      </c>
      <c r="B1568" s="53" t="s">
        <v>2900</v>
      </c>
      <c r="C1568" s="53" t="s">
        <v>3084</v>
      </c>
      <c r="D1568" s="53" t="str">
        <f>Tabla15[[#This Row],[cedula]]&amp;Tabla15[[#This Row],[prog]]&amp;LEFT(Tabla15[[#This Row],[tipo]],3)</f>
        <v>0470016313401TRA</v>
      </c>
      <c r="E1568" s="53" t="s">
        <v>1013</v>
      </c>
      <c r="F1568" s="53" t="s">
        <v>1014</v>
      </c>
      <c r="G1568" s="53" t="str">
        <f>_xlfn.XLOOKUP(Tabla15[[#This Row],[cedula]],Tabla8[Numero Documento],Tabla8[Lugar Designado])</f>
        <v>MINISTERIO DE CULTURA</v>
      </c>
      <c r="H1568" s="53" t="s">
        <v>3046</v>
      </c>
      <c r="I1568" s="62"/>
      <c r="J1568" s="53" t="str">
        <f>_xlfn.XLOOKUP(Tabla15[[#This Row],[cargo]],Tabla612[CARGO],Tabla612[CATEGORIA DEL SERVIDOR],Tabla15[[#This Row],[tipo]])</f>
        <v>TRAMITE DE PENSION</v>
      </c>
      <c r="K1568" s="53" t="str">
        <f>IF(ISTEXT(Tabla15[[#This Row],[CARRERA]]),Tabla15[[#This Row],[CARRERA]],Tabla15[[#This Row],[STATUS]])</f>
        <v>TRAMITE DE PENSION</v>
      </c>
      <c r="L1568" s="63">
        <v>27205.34</v>
      </c>
      <c r="M1568" s="67">
        <v>0</v>
      </c>
      <c r="N1568" s="64">
        <v>827.04</v>
      </c>
      <c r="O1568" s="64">
        <v>780.79</v>
      </c>
      <c r="P1568" s="29">
        <f>ROUND(Tabla15[[#This Row],[sbruto]]-Tabla15[[#This Row],[sneto]]-Tabla15[[#This Row],[ISR]]-Tabla15[[#This Row],[SFS]]-Tabla15[[#This Row],[AFP]],2)</f>
        <v>75</v>
      </c>
      <c r="Q1568" s="63">
        <v>25522.51</v>
      </c>
      <c r="R1568" s="53" t="str">
        <f>_xlfn.XLOOKUP(Tabla15[[#This Row],[cedula]],Tabla8[Numero Documento],Tabla8[Gen])</f>
        <v>M</v>
      </c>
      <c r="S1568" s="53" t="str">
        <f>_xlfn.XLOOKUP(Tabla15[[#This Row],[cedula]],Tabla8[Numero Documento],Tabla8[Lugar Designado Codigo])</f>
        <v>01.83</v>
      </c>
    </row>
    <row r="1569" spans="1:19" hidden="1">
      <c r="A1569" s="53" t="s">
        <v>3051</v>
      </c>
      <c r="B1569" s="53" t="s">
        <v>1435</v>
      </c>
      <c r="C1569" s="53" t="s">
        <v>3084</v>
      </c>
      <c r="D1569" s="53" t="str">
        <f>Tabla15[[#This Row],[cedula]]&amp;Tabla15[[#This Row],[prog]]&amp;LEFT(Tabla15[[#This Row],[tipo]],3)</f>
        <v>0010613381201TRA</v>
      </c>
      <c r="E1569" s="53" t="s">
        <v>439</v>
      </c>
      <c r="F1569" s="53" t="s">
        <v>8</v>
      </c>
      <c r="G1569" s="53" t="str">
        <f>_xlfn.XLOOKUP(Tabla15[[#This Row],[cedula]],Tabla8[Numero Documento],Tabla8[Lugar Designado])</f>
        <v>MINISTERIO DE CULTURA</v>
      </c>
      <c r="H1569" s="53" t="s">
        <v>3046</v>
      </c>
      <c r="I1569" s="62" t="str">
        <f>_xlfn.XLOOKUP(Tabla15[[#This Row],[cedula]],TCARRERA[CEDULA],TCARRERA[CATEGORIA DEL SERVIDOR],"")</f>
        <v>CARRERA ADMINISTRATIVA</v>
      </c>
      <c r="J1569" s="53" t="str">
        <f>_xlfn.XLOOKUP(Tabla15[[#This Row],[cargo]],Tabla612[CARGO],Tabla612[CATEGORIA DEL SERVIDOR],Tabla15[[#This Row],[tipo]])</f>
        <v>ESTATUTO SIMPLIFICADO</v>
      </c>
      <c r="K1569" s="53" t="str">
        <f>IF(ISTEXT(Tabla15[[#This Row],[CARRERA]]),Tabla15[[#This Row],[CARRERA]],Tabla15[[#This Row],[STATUS]])</f>
        <v>CARRERA ADMINISTRATIVA</v>
      </c>
      <c r="L1569" s="63">
        <v>16500</v>
      </c>
      <c r="M1569" s="67">
        <v>0</v>
      </c>
      <c r="N1569" s="64">
        <v>501.6</v>
      </c>
      <c r="O1569" s="64">
        <v>473.55</v>
      </c>
      <c r="P1569" s="29">
        <f>ROUND(Tabla15[[#This Row],[sbruto]]-Tabla15[[#This Row],[sneto]]-Tabla15[[#This Row],[ISR]]-Tabla15[[#This Row],[SFS]]-Tabla15[[#This Row],[AFP]],2)</f>
        <v>25</v>
      </c>
      <c r="Q1569" s="63">
        <v>15499.85</v>
      </c>
      <c r="R1569" s="53" t="str">
        <f>_xlfn.XLOOKUP(Tabla15[[#This Row],[cedula]],Tabla8[Numero Documento],Tabla8[Gen])</f>
        <v>M</v>
      </c>
      <c r="S1569" s="53" t="str">
        <f>_xlfn.XLOOKUP(Tabla15[[#This Row],[cedula]],Tabla8[Numero Documento],Tabla8[Lugar Designado Codigo])</f>
        <v>01.83</v>
      </c>
    </row>
    <row r="1570" spans="1:19" hidden="1">
      <c r="A1570" s="53" t="s">
        <v>3051</v>
      </c>
      <c r="B1570" s="53" t="s">
        <v>2905</v>
      </c>
      <c r="C1570" s="53" t="s">
        <v>3084</v>
      </c>
      <c r="D1570" s="53" t="str">
        <f>Tabla15[[#This Row],[cedula]]&amp;Tabla15[[#This Row],[prog]]&amp;LEFT(Tabla15[[#This Row],[tipo]],3)</f>
        <v>0310015717501TRA</v>
      </c>
      <c r="E1570" s="53" t="s">
        <v>1007</v>
      </c>
      <c r="F1570" s="53" t="s">
        <v>8</v>
      </c>
      <c r="G1570" s="53" t="str">
        <f>_xlfn.XLOOKUP(Tabla15[[#This Row],[cedula]],Tabla8[Numero Documento],Tabla8[Lugar Designado])</f>
        <v>MINISTERIO DE CULTURA</v>
      </c>
      <c r="H1570" s="53" t="s">
        <v>3046</v>
      </c>
      <c r="I1570" s="62"/>
      <c r="J1570" s="53" t="str">
        <f>_xlfn.XLOOKUP(Tabla15[[#This Row],[cargo]],Tabla612[CARGO],Tabla612[CATEGORIA DEL SERVIDOR],Tabla15[[#This Row],[tipo]])</f>
        <v>ESTATUTO SIMPLIFICADO</v>
      </c>
      <c r="K1570" s="53" t="str">
        <f>IF(ISTEXT(Tabla15[[#This Row],[CARRERA]]),Tabla15[[#This Row],[CARRERA]],Tabla15[[#This Row],[STATUS]])</f>
        <v>ESTATUTO SIMPLIFICADO</v>
      </c>
      <c r="L1570" s="63">
        <v>15000</v>
      </c>
      <c r="M1570" s="65">
        <v>0</v>
      </c>
      <c r="N1570" s="64">
        <v>456</v>
      </c>
      <c r="O1570" s="64">
        <v>430.5</v>
      </c>
      <c r="P1570" s="29">
        <f>ROUND(Tabla15[[#This Row],[sbruto]]-Tabla15[[#This Row],[sneto]]-Tabla15[[#This Row],[ISR]]-Tabla15[[#This Row],[SFS]]-Tabla15[[#This Row],[AFP]],2)</f>
        <v>25</v>
      </c>
      <c r="Q1570" s="63">
        <v>14088.5</v>
      </c>
      <c r="R1570" s="53" t="str">
        <f>_xlfn.XLOOKUP(Tabla15[[#This Row],[cedula]],Tabla8[Numero Documento],Tabla8[Gen])</f>
        <v>F</v>
      </c>
      <c r="S1570" s="53" t="str">
        <f>_xlfn.XLOOKUP(Tabla15[[#This Row],[cedula]],Tabla8[Numero Documento],Tabla8[Lugar Designado Codigo])</f>
        <v>01.83</v>
      </c>
    </row>
    <row r="1571" spans="1:19" hidden="1">
      <c r="A1571" s="53" t="s">
        <v>3051</v>
      </c>
      <c r="B1571" s="53" t="s">
        <v>1588</v>
      </c>
      <c r="C1571" s="53" t="s">
        <v>3084</v>
      </c>
      <c r="D1571" s="53" t="str">
        <f>Tabla15[[#This Row],[cedula]]&amp;Tabla15[[#This Row],[prog]]&amp;LEFT(Tabla15[[#This Row],[tipo]],3)</f>
        <v>0010564450401TRA</v>
      </c>
      <c r="E1571" s="53" t="s">
        <v>1016</v>
      </c>
      <c r="F1571" s="53" t="s">
        <v>444</v>
      </c>
      <c r="G1571" s="53" t="str">
        <f>_xlfn.XLOOKUP(Tabla15[[#This Row],[cedula]],Tabla8[Numero Documento],Tabla8[Lugar Designado])</f>
        <v>MINISTERIO DE CULTURA</v>
      </c>
      <c r="H1571" s="53" t="s">
        <v>3046</v>
      </c>
      <c r="I1571" s="62" t="str">
        <f>_xlfn.XLOOKUP(Tabla15[[#This Row],[cedula]],TCARRERA[CEDULA],TCARRERA[CATEGORIA DEL SERVIDOR],"")</f>
        <v>CARRERA ADMINISTRATIVA</v>
      </c>
      <c r="J1571" s="53" t="str">
        <f>_xlfn.XLOOKUP(Tabla15[[#This Row],[cargo]],Tabla612[CARGO],Tabla612[CATEGORIA DEL SERVIDOR],Tabla15[[#This Row],[tipo]])</f>
        <v>FIJO</v>
      </c>
      <c r="K1571" s="53" t="str">
        <f>IF(ISTEXT(Tabla15[[#This Row],[CARRERA]]),Tabla15[[#This Row],[CARRERA]],Tabla15[[#This Row],[STATUS]])</f>
        <v>CARRERA ADMINISTRATIVA</v>
      </c>
      <c r="L1571" s="63">
        <v>10000</v>
      </c>
      <c r="M1571" s="67">
        <v>0</v>
      </c>
      <c r="N1571" s="64">
        <v>304</v>
      </c>
      <c r="O1571" s="64">
        <v>287</v>
      </c>
      <c r="P1571" s="29">
        <f>ROUND(Tabla15[[#This Row],[sbruto]]-Tabla15[[#This Row],[sneto]]-Tabla15[[#This Row],[ISR]]-Tabla15[[#This Row],[SFS]]-Tabla15[[#This Row],[AFP]],2)</f>
        <v>25</v>
      </c>
      <c r="Q1571" s="63">
        <v>9384</v>
      </c>
      <c r="R1571" s="53" t="str">
        <f>_xlfn.XLOOKUP(Tabla15[[#This Row],[cedula]],Tabla8[Numero Documento],Tabla8[Gen])</f>
        <v>M</v>
      </c>
      <c r="S1571" s="53" t="str">
        <f>_xlfn.XLOOKUP(Tabla15[[#This Row],[cedula]],Tabla8[Numero Documento],Tabla8[Lugar Designado Codigo])</f>
        <v>01.83</v>
      </c>
    </row>
    <row r="1572" spans="1:19" hidden="1">
      <c r="A1572" s="53" t="s">
        <v>3051</v>
      </c>
      <c r="B1572" s="53" t="s">
        <v>1589</v>
      </c>
      <c r="C1572" s="53" t="s">
        <v>3084</v>
      </c>
      <c r="D1572" s="53" t="str">
        <f>Tabla15[[#This Row],[cedula]]&amp;Tabla15[[#This Row],[prog]]&amp;LEFT(Tabla15[[#This Row],[tipo]],3)</f>
        <v>0820009893001TRA</v>
      </c>
      <c r="E1572" s="53" t="s">
        <v>1019</v>
      </c>
      <c r="F1572" s="53" t="s">
        <v>8</v>
      </c>
      <c r="G1572" s="53" t="str">
        <f>_xlfn.XLOOKUP(Tabla15[[#This Row],[cedula]],Tabla8[Numero Documento],Tabla8[Lugar Designado])</f>
        <v>MINISTERIO DE CULTURA</v>
      </c>
      <c r="H1572" s="53" t="s">
        <v>3046</v>
      </c>
      <c r="I1572" s="62" t="str">
        <f>_xlfn.XLOOKUP(Tabla15[[#This Row],[cedula]],TCARRERA[CEDULA],TCARRERA[CATEGORIA DEL SERVIDOR],"")</f>
        <v>CARRERA ADMINISTRATIVA</v>
      </c>
      <c r="J1572" s="53" t="str">
        <f>_xlfn.XLOOKUP(Tabla15[[#This Row],[cargo]],Tabla612[CARGO],Tabla612[CATEGORIA DEL SERVIDOR],Tabla15[[#This Row],[tipo]])</f>
        <v>ESTATUTO SIMPLIFICADO</v>
      </c>
      <c r="K1572" s="53" t="str">
        <f>IF(ISTEXT(Tabla15[[#This Row],[CARRERA]]),Tabla15[[#This Row],[CARRERA]],Tabla15[[#This Row],[STATUS]])</f>
        <v>CARRERA ADMINISTRATIVA</v>
      </c>
      <c r="L1572" s="63">
        <v>10000</v>
      </c>
      <c r="M1572" s="65">
        <v>0</v>
      </c>
      <c r="N1572" s="64">
        <v>304</v>
      </c>
      <c r="O1572" s="64">
        <v>287</v>
      </c>
      <c r="P1572" s="29">
        <f>ROUND(Tabla15[[#This Row],[sbruto]]-Tabla15[[#This Row],[sneto]]-Tabla15[[#This Row],[ISR]]-Tabla15[[#This Row],[SFS]]-Tabla15[[#This Row],[AFP]],2)</f>
        <v>375</v>
      </c>
      <c r="Q1572" s="63">
        <v>9034</v>
      </c>
      <c r="R1572" s="53" t="str">
        <f>_xlfn.XLOOKUP(Tabla15[[#This Row],[cedula]],Tabla8[Numero Documento],Tabla8[Gen])</f>
        <v>F</v>
      </c>
      <c r="S1572" s="53" t="str">
        <f>_xlfn.XLOOKUP(Tabla15[[#This Row],[cedula]],Tabla8[Numero Documento],Tabla8[Lugar Designado Codigo])</f>
        <v>01.83</v>
      </c>
    </row>
    <row r="1573" spans="1:19" hidden="1">
      <c r="A1573" s="53" t="s">
        <v>3051</v>
      </c>
      <c r="B1573" s="53" t="s">
        <v>2895</v>
      </c>
      <c r="C1573" s="53" t="s">
        <v>3084</v>
      </c>
      <c r="D1573" s="53" t="str">
        <f>Tabla15[[#This Row],[cedula]]&amp;Tabla15[[#This Row],[prog]]&amp;LEFT(Tabla15[[#This Row],[tipo]],3)</f>
        <v>0011738850401TRA</v>
      </c>
      <c r="E1573" s="53" t="s">
        <v>1008</v>
      </c>
      <c r="F1573" s="53" t="s">
        <v>838</v>
      </c>
      <c r="G1573" s="53" t="str">
        <f>_xlfn.XLOOKUP(Tabla15[[#This Row],[cedula]],Tabla8[Numero Documento],Tabla8[Lugar Designado])</f>
        <v>MINISTERIO DE CULTURA</v>
      </c>
      <c r="H1573" s="53" t="s">
        <v>3046</v>
      </c>
      <c r="I1573" s="62"/>
      <c r="J1573" s="53" t="str">
        <f>_xlfn.XLOOKUP(Tabla15[[#This Row],[cargo]],Tabla612[CARGO],Tabla612[CATEGORIA DEL SERVIDOR],Tabla15[[#This Row],[tipo]])</f>
        <v>TRAMITE DE PENSION</v>
      </c>
      <c r="K1573" s="53" t="str">
        <f>IF(ISTEXT(Tabla15[[#This Row],[CARRERA]]),Tabla15[[#This Row],[CARRERA]],Tabla15[[#This Row],[STATUS]])</f>
        <v>TRAMITE DE PENSION</v>
      </c>
      <c r="L1573" s="63">
        <v>10000</v>
      </c>
      <c r="M1573" s="67">
        <v>0</v>
      </c>
      <c r="N1573" s="64">
        <v>304</v>
      </c>
      <c r="O1573" s="64">
        <v>287</v>
      </c>
      <c r="P1573" s="29">
        <f>ROUND(Tabla15[[#This Row],[sbruto]]-Tabla15[[#This Row],[sneto]]-Tabla15[[#This Row],[ISR]]-Tabla15[[#This Row],[SFS]]-Tabla15[[#This Row],[AFP]],2)</f>
        <v>75</v>
      </c>
      <c r="Q1573" s="63">
        <v>9334</v>
      </c>
      <c r="R1573" s="53" t="str">
        <f>_xlfn.XLOOKUP(Tabla15[[#This Row],[cedula]],Tabla8[Numero Documento],Tabla8[Gen])</f>
        <v>F</v>
      </c>
      <c r="S1573" s="53" t="str">
        <f>_xlfn.XLOOKUP(Tabla15[[#This Row],[cedula]],Tabla8[Numero Documento],Tabla8[Lugar Designado Codigo])</f>
        <v>01.83</v>
      </c>
    </row>
    <row r="1574" spans="1:19" hidden="1">
      <c r="A1574" s="53" t="s">
        <v>3051</v>
      </c>
      <c r="B1574" s="53" t="s">
        <v>2896</v>
      </c>
      <c r="C1574" s="53" t="s">
        <v>3084</v>
      </c>
      <c r="D1574" s="53" t="str">
        <f>Tabla15[[#This Row],[cedula]]&amp;Tabla15[[#This Row],[prog]]&amp;LEFT(Tabla15[[#This Row],[tipo]],3)</f>
        <v>0130006496901TRA</v>
      </c>
      <c r="E1574" s="53" t="s">
        <v>1009</v>
      </c>
      <c r="F1574" s="53" t="s">
        <v>444</v>
      </c>
      <c r="G1574" s="53" t="str">
        <f>_xlfn.XLOOKUP(Tabla15[[#This Row],[cedula]],Tabla8[Numero Documento],Tabla8[Lugar Designado])</f>
        <v>MINISTERIO DE CULTURA</v>
      </c>
      <c r="H1574" s="53" t="s">
        <v>3046</v>
      </c>
      <c r="I1574" s="62"/>
      <c r="J1574" s="53" t="str">
        <f>_xlfn.XLOOKUP(Tabla15[[#This Row],[cargo]],Tabla612[CARGO],Tabla612[CATEGORIA DEL SERVIDOR],Tabla15[[#This Row],[tipo]])</f>
        <v>FIJO</v>
      </c>
      <c r="K1574" s="53" t="str">
        <f>IF(ISTEXT(Tabla15[[#This Row],[CARRERA]]),Tabla15[[#This Row],[CARRERA]],Tabla15[[#This Row],[STATUS]])</f>
        <v>FIJO</v>
      </c>
      <c r="L1574" s="63">
        <v>10000</v>
      </c>
      <c r="M1574" s="67">
        <v>0</v>
      </c>
      <c r="N1574" s="64">
        <v>304</v>
      </c>
      <c r="O1574" s="64">
        <v>287</v>
      </c>
      <c r="P1574" s="29">
        <f>ROUND(Tabla15[[#This Row],[sbruto]]-Tabla15[[#This Row],[sneto]]-Tabla15[[#This Row],[ISR]]-Tabla15[[#This Row],[SFS]]-Tabla15[[#This Row],[AFP]],2)</f>
        <v>375</v>
      </c>
      <c r="Q1574" s="63">
        <v>9034</v>
      </c>
      <c r="R1574" s="53" t="str">
        <f>_xlfn.XLOOKUP(Tabla15[[#This Row],[cedula]],Tabla8[Numero Documento],Tabla8[Gen])</f>
        <v>M</v>
      </c>
      <c r="S1574" s="53" t="str">
        <f>_xlfn.XLOOKUP(Tabla15[[#This Row],[cedula]],Tabla8[Numero Documento],Tabla8[Lugar Designado Codigo])</f>
        <v>01.83</v>
      </c>
    </row>
    <row r="1575" spans="1:19" hidden="1">
      <c r="A1575" s="53" t="s">
        <v>3051</v>
      </c>
      <c r="B1575" s="53" t="s">
        <v>2899</v>
      </c>
      <c r="C1575" s="53" t="s">
        <v>3084</v>
      </c>
      <c r="D1575" s="53" t="str">
        <f>Tabla15[[#This Row],[cedula]]&amp;Tabla15[[#This Row],[prog]]&amp;LEFT(Tabla15[[#This Row],[tipo]],3)</f>
        <v>0010552475501TRA</v>
      </c>
      <c r="E1575" s="53" t="s">
        <v>1012</v>
      </c>
      <c r="F1575" s="53" t="s">
        <v>117</v>
      </c>
      <c r="G1575" s="53" t="str">
        <f>_xlfn.XLOOKUP(Tabla15[[#This Row],[cedula]],Tabla8[Numero Documento],Tabla8[Lugar Designado])</f>
        <v>MINISTERIO DE CULTURA</v>
      </c>
      <c r="H1575" s="53" t="s">
        <v>3046</v>
      </c>
      <c r="I1575" s="62"/>
      <c r="J1575" s="53" t="str">
        <f>_xlfn.XLOOKUP(Tabla15[[#This Row],[cargo]],Tabla612[CARGO],Tabla612[CATEGORIA DEL SERVIDOR],Tabla15[[#This Row],[tipo]])</f>
        <v>FIJO</v>
      </c>
      <c r="K1575" s="53" t="str">
        <f>IF(ISTEXT(Tabla15[[#This Row],[CARRERA]]),Tabla15[[#This Row],[CARRERA]],Tabla15[[#This Row],[STATUS]])</f>
        <v>FIJO</v>
      </c>
      <c r="L1575" s="63">
        <v>10000</v>
      </c>
      <c r="M1575" s="67">
        <v>0</v>
      </c>
      <c r="N1575" s="64">
        <v>304</v>
      </c>
      <c r="O1575" s="64">
        <v>287</v>
      </c>
      <c r="P1575" s="29">
        <f>ROUND(Tabla15[[#This Row],[sbruto]]-Tabla15[[#This Row],[sneto]]-Tabla15[[#This Row],[ISR]]-Tabla15[[#This Row],[SFS]]-Tabla15[[#This Row],[AFP]],2)</f>
        <v>75</v>
      </c>
      <c r="Q1575" s="63">
        <v>9334</v>
      </c>
      <c r="R1575" s="53" t="str">
        <f>_xlfn.XLOOKUP(Tabla15[[#This Row],[cedula]],Tabla8[Numero Documento],Tabla8[Gen])</f>
        <v>M</v>
      </c>
      <c r="S1575" s="53" t="str">
        <f>_xlfn.XLOOKUP(Tabla15[[#This Row],[cedula]],Tabla8[Numero Documento],Tabla8[Lugar Designado Codigo])</f>
        <v>01.83</v>
      </c>
    </row>
    <row r="1576" spans="1:19" hidden="1">
      <c r="A1576" s="53" t="s">
        <v>3051</v>
      </c>
      <c r="B1576" s="53" t="s">
        <v>2901</v>
      </c>
      <c r="C1576" s="53" t="s">
        <v>3084</v>
      </c>
      <c r="D1576" s="53" t="str">
        <f>Tabla15[[#This Row],[cedula]]&amp;Tabla15[[#This Row],[prog]]&amp;LEFT(Tabla15[[#This Row],[tipo]],3)</f>
        <v>0010483026001TRA</v>
      </c>
      <c r="E1576" s="53" t="s">
        <v>1015</v>
      </c>
      <c r="F1576" s="53" t="s">
        <v>697</v>
      </c>
      <c r="G1576" s="53" t="str">
        <f>_xlfn.XLOOKUP(Tabla15[[#This Row],[cedula]],Tabla8[Numero Documento],Tabla8[Lugar Designado])</f>
        <v>MINISTERIO DE CULTURA</v>
      </c>
      <c r="H1576" s="53" t="s">
        <v>3046</v>
      </c>
      <c r="I1576" s="62"/>
      <c r="J1576" s="53" t="str">
        <f>_xlfn.XLOOKUP(Tabla15[[#This Row],[cargo]],Tabla612[CARGO],Tabla612[CATEGORIA DEL SERVIDOR],Tabla15[[#This Row],[tipo]])</f>
        <v>ESTATUTO SIMPLIFICADO</v>
      </c>
      <c r="K1576" s="53" t="str">
        <f>IF(ISTEXT(Tabla15[[#This Row],[CARRERA]]),Tabla15[[#This Row],[CARRERA]],Tabla15[[#This Row],[STATUS]])</f>
        <v>ESTATUTO SIMPLIFICADO</v>
      </c>
      <c r="L1576" s="63">
        <v>10000</v>
      </c>
      <c r="M1576" s="67">
        <v>0</v>
      </c>
      <c r="N1576" s="64">
        <v>304</v>
      </c>
      <c r="O1576" s="64">
        <v>287</v>
      </c>
      <c r="P1576" s="29">
        <f>ROUND(Tabla15[[#This Row],[sbruto]]-Tabla15[[#This Row],[sneto]]-Tabla15[[#This Row],[ISR]]-Tabla15[[#This Row],[SFS]]-Tabla15[[#This Row],[AFP]],2)</f>
        <v>375</v>
      </c>
      <c r="Q1576" s="63">
        <v>9034</v>
      </c>
      <c r="R1576" s="53" t="str">
        <f>_xlfn.XLOOKUP(Tabla15[[#This Row],[cedula]],Tabla8[Numero Documento],Tabla8[Gen])</f>
        <v>M</v>
      </c>
      <c r="S1576" s="53" t="str">
        <f>_xlfn.XLOOKUP(Tabla15[[#This Row],[cedula]],Tabla8[Numero Documento],Tabla8[Lugar Designado Codigo])</f>
        <v>01.83</v>
      </c>
    </row>
    <row r="1577" spans="1:19" hidden="1">
      <c r="A1577" s="53" t="s">
        <v>3051</v>
      </c>
      <c r="B1577" s="53" t="s">
        <v>2902</v>
      </c>
      <c r="C1577" s="53" t="s">
        <v>3084</v>
      </c>
      <c r="D1577" s="53" t="str">
        <f>Tabla15[[#This Row],[cedula]]&amp;Tabla15[[#This Row],[prog]]&amp;LEFT(Tabla15[[#This Row],[tipo]],3)</f>
        <v>0010868928201TRA</v>
      </c>
      <c r="E1577" s="53" t="s">
        <v>1017</v>
      </c>
      <c r="F1577" s="53" t="s">
        <v>1018</v>
      </c>
      <c r="G1577" s="53" t="str">
        <f>_xlfn.XLOOKUP(Tabla15[[#This Row],[cedula]],Tabla8[Numero Documento],Tabla8[Lugar Designado])</f>
        <v>MINISTERIO DE CULTURA</v>
      </c>
      <c r="H1577" s="53" t="s">
        <v>3046</v>
      </c>
      <c r="I1577" s="62"/>
      <c r="J1577" s="53" t="str">
        <f>_xlfn.XLOOKUP(Tabla15[[#This Row],[cargo]],Tabla612[CARGO],Tabla612[CATEGORIA DEL SERVIDOR],Tabla15[[#This Row],[tipo]])</f>
        <v>TRAMITE DE PENSION</v>
      </c>
      <c r="K1577" s="53" t="str">
        <f>IF(ISTEXT(Tabla15[[#This Row],[CARRERA]]),Tabla15[[#This Row],[CARRERA]],Tabla15[[#This Row],[STATUS]])</f>
        <v>TRAMITE DE PENSION</v>
      </c>
      <c r="L1577" s="63">
        <v>10000</v>
      </c>
      <c r="M1577" s="67">
        <v>0</v>
      </c>
      <c r="N1577" s="64">
        <v>304</v>
      </c>
      <c r="O1577" s="64">
        <v>287</v>
      </c>
      <c r="P1577" s="29">
        <f>ROUND(Tabla15[[#This Row],[sbruto]]-Tabla15[[#This Row],[sneto]]-Tabla15[[#This Row],[ISR]]-Tabla15[[#This Row],[SFS]]-Tabla15[[#This Row],[AFP]],2)</f>
        <v>75</v>
      </c>
      <c r="Q1577" s="63">
        <v>9334</v>
      </c>
      <c r="R1577" s="53" t="str">
        <f>_xlfn.XLOOKUP(Tabla15[[#This Row],[cedula]],Tabla8[Numero Documento],Tabla8[Gen])</f>
        <v>M</v>
      </c>
      <c r="S1577" s="53" t="str">
        <f>_xlfn.XLOOKUP(Tabla15[[#This Row],[cedula]],Tabla8[Numero Documento],Tabla8[Lugar Designado Codigo])</f>
        <v>01.83</v>
      </c>
    </row>
    <row r="1578" spans="1:19" hidden="1">
      <c r="A1578" s="53" t="s">
        <v>3051</v>
      </c>
      <c r="B1578" s="53" t="s">
        <v>2903</v>
      </c>
      <c r="C1578" s="53" t="s">
        <v>3084</v>
      </c>
      <c r="D1578" s="53" t="str">
        <f>Tabla15[[#This Row],[cedula]]&amp;Tabla15[[#This Row],[prog]]&amp;LEFT(Tabla15[[#This Row],[tipo]],3)</f>
        <v>0011074372101TRA</v>
      </c>
      <c r="E1578" s="53" t="s">
        <v>1020</v>
      </c>
      <c r="F1578" s="53" t="s">
        <v>1021</v>
      </c>
      <c r="G1578" s="53" t="str">
        <f>_xlfn.XLOOKUP(Tabla15[[#This Row],[cedula]],Tabla8[Numero Documento],Tabla8[Lugar Designado])</f>
        <v>MINISTERIO DE CULTURA</v>
      </c>
      <c r="H1578" s="53" t="s">
        <v>3046</v>
      </c>
      <c r="I1578" s="62"/>
      <c r="J1578" s="53" t="str">
        <f>_xlfn.XLOOKUP(Tabla15[[#This Row],[cargo]],Tabla612[CARGO],Tabla612[CATEGORIA DEL SERVIDOR],Tabla15[[#This Row],[tipo]])</f>
        <v>TRAMITE DE PENSION</v>
      </c>
      <c r="K1578" s="53" t="str">
        <f>IF(ISTEXT(Tabla15[[#This Row],[CARRERA]]),Tabla15[[#This Row],[CARRERA]],Tabla15[[#This Row],[STATUS]])</f>
        <v>TRAMITE DE PENSION</v>
      </c>
      <c r="L1578" s="63">
        <v>10000</v>
      </c>
      <c r="M1578" s="65">
        <v>0</v>
      </c>
      <c r="N1578" s="64">
        <v>304</v>
      </c>
      <c r="O1578" s="64">
        <v>287</v>
      </c>
      <c r="P1578" s="29">
        <f>ROUND(Tabla15[[#This Row],[sbruto]]-Tabla15[[#This Row],[sneto]]-Tabla15[[#This Row],[ISR]]-Tabla15[[#This Row],[SFS]]-Tabla15[[#This Row],[AFP]],2)</f>
        <v>375</v>
      </c>
      <c r="Q1578" s="63">
        <v>9034</v>
      </c>
      <c r="R1578" s="53" t="str">
        <f>_xlfn.XLOOKUP(Tabla15[[#This Row],[cedula]],Tabla8[Numero Documento],Tabla8[Gen])</f>
        <v>F</v>
      </c>
      <c r="S1578" s="53" t="str">
        <f>_xlfn.XLOOKUP(Tabla15[[#This Row],[cedula]],Tabla8[Numero Documento],Tabla8[Lugar Designado Codigo])</f>
        <v>01.83</v>
      </c>
    </row>
    <row r="1579" spans="1:19" hidden="1">
      <c r="A1579" s="53" t="s">
        <v>3051</v>
      </c>
      <c r="B1579" s="53" t="s">
        <v>2904</v>
      </c>
      <c r="C1579" s="53" t="s">
        <v>3084</v>
      </c>
      <c r="D1579" s="53" t="str">
        <f>Tabla15[[#This Row],[cedula]]&amp;Tabla15[[#This Row],[prog]]&amp;LEFT(Tabla15[[#This Row],[tipo]],3)</f>
        <v>0010743153801TRA</v>
      </c>
      <c r="E1579" s="53" t="s">
        <v>3359</v>
      </c>
      <c r="F1579" s="53" t="s">
        <v>838</v>
      </c>
      <c r="G1579" s="53" t="str">
        <f>_xlfn.XLOOKUP(Tabla15[[#This Row],[cedula]],Tabla8[Numero Documento],Tabla8[Lugar Designado])</f>
        <v>MINISTERIO DE CULTURA</v>
      </c>
      <c r="H1579" s="53" t="s">
        <v>3046</v>
      </c>
      <c r="I1579" s="62"/>
      <c r="J1579" s="53" t="str">
        <f>_xlfn.XLOOKUP(Tabla15[[#This Row],[cargo]],Tabla612[CARGO],Tabla612[CATEGORIA DEL SERVIDOR],Tabla15[[#This Row],[tipo]])</f>
        <v>TRAMITE DE PENSION</v>
      </c>
      <c r="K1579" s="53" t="str">
        <f>IF(ISTEXT(Tabla15[[#This Row],[CARRERA]]),Tabla15[[#This Row],[CARRERA]],Tabla15[[#This Row],[STATUS]])</f>
        <v>TRAMITE DE PENSION</v>
      </c>
      <c r="L1579" s="63">
        <v>10000</v>
      </c>
      <c r="M1579" s="67">
        <v>0</v>
      </c>
      <c r="N1579" s="64">
        <v>304</v>
      </c>
      <c r="O1579" s="64">
        <v>287</v>
      </c>
      <c r="P1579" s="29">
        <f>ROUND(Tabla15[[#This Row],[sbruto]]-Tabla15[[#This Row],[sneto]]-Tabla15[[#This Row],[ISR]]-Tabla15[[#This Row],[SFS]]-Tabla15[[#This Row],[AFP]],2)</f>
        <v>75</v>
      </c>
      <c r="Q1579" s="63">
        <v>9334</v>
      </c>
      <c r="R1579" s="53" t="str">
        <f>_xlfn.XLOOKUP(Tabla15[[#This Row],[cedula]],Tabla8[Numero Documento],Tabla8[Gen])</f>
        <v>F</v>
      </c>
      <c r="S1579" s="53" t="str">
        <f>_xlfn.XLOOKUP(Tabla15[[#This Row],[cedula]],Tabla8[Numero Documento],Tabla8[Lugar Designado Codigo])</f>
        <v>01.83</v>
      </c>
    </row>
    <row r="1580" spans="1:19" hidden="1">
      <c r="A1580" s="53" t="s">
        <v>3051</v>
      </c>
      <c r="B1580" s="53" t="s">
        <v>2906</v>
      </c>
      <c r="C1580" s="53" t="s">
        <v>3084</v>
      </c>
      <c r="D1580" s="53" t="str">
        <f>Tabla15[[#This Row],[cedula]]&amp;Tabla15[[#This Row],[prog]]&amp;LEFT(Tabla15[[#This Row],[tipo]],3)</f>
        <v>0010055290001TRA</v>
      </c>
      <c r="E1580" s="53" t="s">
        <v>1022</v>
      </c>
      <c r="F1580" s="53" t="s">
        <v>27</v>
      </c>
      <c r="G1580" s="53" t="str">
        <f>_xlfn.XLOOKUP(Tabla15[[#This Row],[cedula]],Tabla8[Numero Documento],Tabla8[Lugar Designado])</f>
        <v>MINISTERIO DE CULTURA</v>
      </c>
      <c r="H1580" s="53" t="s">
        <v>3046</v>
      </c>
      <c r="I1580" s="62"/>
      <c r="J1580" s="53" t="str">
        <f>_xlfn.XLOOKUP(Tabla15[[#This Row],[cargo]],Tabla612[CARGO],Tabla612[CATEGORIA DEL SERVIDOR],Tabla15[[#This Row],[tipo]])</f>
        <v>ESTATUTO SIMPLIFICADO</v>
      </c>
      <c r="K1580" s="53" t="str">
        <f>IF(ISTEXT(Tabla15[[#This Row],[CARRERA]]),Tabla15[[#This Row],[CARRERA]],Tabla15[[#This Row],[STATUS]])</f>
        <v>ESTATUTO SIMPLIFICADO</v>
      </c>
      <c r="L1580" s="63">
        <v>10000</v>
      </c>
      <c r="M1580" s="65">
        <v>0</v>
      </c>
      <c r="N1580" s="64">
        <v>304</v>
      </c>
      <c r="O1580" s="64">
        <v>287</v>
      </c>
      <c r="P1580" s="29">
        <f>ROUND(Tabla15[[#This Row],[sbruto]]-Tabla15[[#This Row],[sneto]]-Tabla15[[#This Row],[ISR]]-Tabla15[[#This Row],[SFS]]-Tabla15[[#This Row],[AFP]],2)</f>
        <v>75</v>
      </c>
      <c r="Q1580" s="63">
        <v>9334</v>
      </c>
      <c r="R1580" s="53" t="str">
        <f>_xlfn.XLOOKUP(Tabla15[[#This Row],[cedula]],Tabla8[Numero Documento],Tabla8[Gen])</f>
        <v>F</v>
      </c>
      <c r="S1580" s="53" t="str">
        <f>_xlfn.XLOOKUP(Tabla15[[#This Row],[cedula]],Tabla8[Numero Documento],Tabla8[Lugar Designado Codigo])</f>
        <v>01.83</v>
      </c>
    </row>
    <row r="1581" spans="1:19" hidden="1">
      <c r="A1581" s="53" t="s">
        <v>3051</v>
      </c>
      <c r="B1581" s="53" t="s">
        <v>2907</v>
      </c>
      <c r="C1581" s="53" t="s">
        <v>3084</v>
      </c>
      <c r="D1581" s="53" t="str">
        <f>Tabla15[[#This Row],[cedula]]&amp;Tabla15[[#This Row],[prog]]&amp;LEFT(Tabla15[[#This Row],[tipo]],3)</f>
        <v>0010244721601TRA</v>
      </c>
      <c r="E1581" s="53" t="s">
        <v>1023</v>
      </c>
      <c r="F1581" s="53" t="s">
        <v>724</v>
      </c>
      <c r="G1581" s="53" t="str">
        <f>_xlfn.XLOOKUP(Tabla15[[#This Row],[cedula]],Tabla8[Numero Documento],Tabla8[Lugar Designado])</f>
        <v>MINISTERIO DE CULTURA</v>
      </c>
      <c r="H1581" s="53" t="s">
        <v>3046</v>
      </c>
      <c r="I1581" s="62"/>
      <c r="J1581" s="53" t="str">
        <f>_xlfn.XLOOKUP(Tabla15[[#This Row],[cargo]],Tabla612[CARGO],Tabla612[CATEGORIA DEL SERVIDOR],Tabla15[[#This Row],[tipo]])</f>
        <v>ESTATUTO SIMPLIFICADO</v>
      </c>
      <c r="K1581" s="53" t="str">
        <f>IF(ISTEXT(Tabla15[[#This Row],[CARRERA]]),Tabla15[[#This Row],[CARRERA]],Tabla15[[#This Row],[STATUS]])</f>
        <v>ESTATUTO SIMPLIFICADO</v>
      </c>
      <c r="L1581" s="63">
        <v>10000</v>
      </c>
      <c r="M1581" s="67">
        <v>0</v>
      </c>
      <c r="N1581" s="64">
        <v>304</v>
      </c>
      <c r="O1581" s="64">
        <v>287</v>
      </c>
      <c r="P1581" s="29">
        <f>ROUND(Tabla15[[#This Row],[sbruto]]-Tabla15[[#This Row],[sneto]]-Tabla15[[#This Row],[ISR]]-Tabla15[[#This Row],[SFS]]-Tabla15[[#This Row],[AFP]],2)</f>
        <v>4216.99</v>
      </c>
      <c r="Q1581" s="63">
        <v>5192.01</v>
      </c>
      <c r="R1581" s="53" t="str">
        <f>_xlfn.XLOOKUP(Tabla15[[#This Row],[cedula]],Tabla8[Numero Documento],Tabla8[Gen])</f>
        <v>M</v>
      </c>
      <c r="S1581" s="53" t="str">
        <f>_xlfn.XLOOKUP(Tabla15[[#This Row],[cedula]],Tabla8[Numero Documento],Tabla8[Lugar Designado Codigo])</f>
        <v>01.83</v>
      </c>
    </row>
    <row r="1582" spans="1:19" hidden="1">
      <c r="A1582" s="53" t="s">
        <v>3051</v>
      </c>
      <c r="B1582" s="53" t="s">
        <v>2909</v>
      </c>
      <c r="C1582" s="53" t="s">
        <v>3084</v>
      </c>
      <c r="D1582" s="53" t="str">
        <f>Tabla15[[#This Row],[cedula]]&amp;Tabla15[[#This Row],[prog]]&amp;LEFT(Tabla15[[#This Row],[tipo]],3)</f>
        <v>0010340473701TRA</v>
      </c>
      <c r="E1582" s="53" t="s">
        <v>1024</v>
      </c>
      <c r="F1582" s="53" t="s">
        <v>27</v>
      </c>
      <c r="G1582" s="53" t="str">
        <f>_xlfn.XLOOKUP(Tabla15[[#This Row],[cedula]],Tabla8[Numero Documento],Tabla8[Lugar Designado])</f>
        <v>MINISTERIO DE CULTURA</v>
      </c>
      <c r="H1582" s="53" t="s">
        <v>3046</v>
      </c>
      <c r="I1582" s="62"/>
      <c r="J1582" s="53" t="str">
        <f>_xlfn.XLOOKUP(Tabla15[[#This Row],[cargo]],Tabla612[CARGO],Tabla612[CATEGORIA DEL SERVIDOR],Tabla15[[#This Row],[tipo]])</f>
        <v>ESTATUTO SIMPLIFICADO</v>
      </c>
      <c r="K1582" s="53" t="str">
        <f>IF(ISTEXT(Tabla15[[#This Row],[CARRERA]]),Tabla15[[#This Row],[CARRERA]],Tabla15[[#This Row],[STATUS]])</f>
        <v>ESTATUTO SIMPLIFICADO</v>
      </c>
      <c r="L1582" s="63">
        <v>10000</v>
      </c>
      <c r="M1582" s="65">
        <v>0</v>
      </c>
      <c r="N1582" s="64">
        <v>304</v>
      </c>
      <c r="O1582" s="64">
        <v>287</v>
      </c>
      <c r="P1582" s="29">
        <f>ROUND(Tabla15[[#This Row],[sbruto]]-Tabla15[[#This Row],[sneto]]-Tabla15[[#This Row],[ISR]]-Tabla15[[#This Row],[SFS]]-Tabla15[[#This Row],[AFP]],2)</f>
        <v>1971</v>
      </c>
      <c r="Q1582" s="63">
        <v>7438</v>
      </c>
      <c r="R1582" s="53" t="str">
        <f>_xlfn.XLOOKUP(Tabla15[[#This Row],[cedula]],Tabla8[Numero Documento],Tabla8[Gen])</f>
        <v>M</v>
      </c>
      <c r="S1582" s="53" t="str">
        <f>_xlfn.XLOOKUP(Tabla15[[#This Row],[cedula]],Tabla8[Numero Documento],Tabla8[Lugar Designado Codigo])</f>
        <v>01.83</v>
      </c>
    </row>
    <row r="1583" spans="1:19" hidden="1">
      <c r="A1583" s="53" t="s">
        <v>3051</v>
      </c>
      <c r="B1583" s="53" t="s">
        <v>2908</v>
      </c>
      <c r="C1583" s="53" t="s">
        <v>3084</v>
      </c>
      <c r="D1583" s="53" t="str">
        <f>Tabla15[[#This Row],[cedula]]&amp;Tabla15[[#This Row],[prog]]&amp;LEFT(Tabla15[[#This Row],[tipo]],3)</f>
        <v>0010012281101TRA</v>
      </c>
      <c r="E1583" s="53" t="s">
        <v>1004</v>
      </c>
      <c r="F1583" s="53" t="s">
        <v>191</v>
      </c>
      <c r="G1583" s="53" t="str">
        <f>_xlfn.XLOOKUP(Tabla15[[#This Row],[cedula]],Tabla8[Numero Documento],Tabla8[Lugar Designado])</f>
        <v>DEPARTAMENTO DE ACTIVO FIJO</v>
      </c>
      <c r="H1583" s="53" t="s">
        <v>3046</v>
      </c>
      <c r="I1583" s="62"/>
      <c r="J1583" s="53" t="str">
        <f>_xlfn.XLOOKUP(Tabla15[[#This Row],[cargo]],Tabla612[CARGO],Tabla612[CATEGORIA DEL SERVIDOR],Tabla15[[#This Row],[tipo]])</f>
        <v>TRAMITE DE PENSION</v>
      </c>
      <c r="K1583" s="53" t="str">
        <f>IF(ISTEXT(Tabla15[[#This Row],[CARRERA]]),Tabla15[[#This Row],[CARRERA]],Tabla15[[#This Row],[STATUS]])</f>
        <v>TRAMITE DE PENSION</v>
      </c>
      <c r="L1583" s="63">
        <v>21735</v>
      </c>
      <c r="M1583" s="67">
        <v>0</v>
      </c>
      <c r="N1583" s="64">
        <v>660.74</v>
      </c>
      <c r="O1583" s="64">
        <v>623.79</v>
      </c>
      <c r="P1583" s="29">
        <f>ROUND(Tabla15[[#This Row],[sbruto]]-Tabla15[[#This Row],[sneto]]-Tabla15[[#This Row],[ISR]]-Tabla15[[#This Row],[SFS]]-Tabla15[[#This Row],[AFP]],2)</f>
        <v>475</v>
      </c>
      <c r="Q1583" s="63">
        <v>19975.47</v>
      </c>
      <c r="R1583" s="53" t="str">
        <f>_xlfn.XLOOKUP(Tabla15[[#This Row],[cedula]],Tabla8[Numero Documento],Tabla8[Gen])</f>
        <v>M</v>
      </c>
      <c r="S1583" s="53" t="str">
        <f>_xlfn.XLOOKUP(Tabla15[[#This Row],[cedula]],Tabla8[Numero Documento],Tabla8[Lugar Designado Codigo])</f>
        <v>01.83.00.00.12.03</v>
      </c>
    </row>
    <row r="1584" spans="1:19" hidden="1">
      <c r="A1584" s="53" t="s">
        <v>3051</v>
      </c>
      <c r="B1584" s="53" t="s">
        <v>2910</v>
      </c>
      <c r="C1584" s="53" t="s">
        <v>3084</v>
      </c>
      <c r="D1584" s="53" t="str">
        <f>Tabla15[[#This Row],[cedula]]&amp;Tabla15[[#This Row],[prog]]&amp;LEFT(Tabla15[[#This Row],[tipo]],3)</f>
        <v>0010034457101TRA</v>
      </c>
      <c r="E1584" s="53" t="s">
        <v>1005</v>
      </c>
      <c r="F1584" s="53" t="s">
        <v>577</v>
      </c>
      <c r="G1584" s="53" t="str">
        <f>_xlfn.XLOOKUP(Tabla15[[#This Row],[cedula]],Tabla8[Numero Documento],Tabla8[Lugar Designado])</f>
        <v>DEPARTAMENTO DE ACTIVO FIJO</v>
      </c>
      <c r="H1584" s="53" t="s">
        <v>3046</v>
      </c>
      <c r="I1584" s="62"/>
      <c r="J1584" s="53" t="str">
        <f>_xlfn.XLOOKUP(Tabla15[[#This Row],[cargo]],Tabla612[CARGO],Tabla612[CATEGORIA DEL SERVIDOR],Tabla15[[#This Row],[tipo]])</f>
        <v>FIJO</v>
      </c>
      <c r="K1584" s="53" t="str">
        <f>IF(ISTEXT(Tabla15[[#This Row],[CARRERA]]),Tabla15[[#This Row],[CARRERA]],Tabla15[[#This Row],[STATUS]])</f>
        <v>FIJO</v>
      </c>
      <c r="L1584" s="63">
        <v>19000.55</v>
      </c>
      <c r="M1584" s="67">
        <v>0</v>
      </c>
      <c r="N1584" s="64">
        <v>577.62</v>
      </c>
      <c r="O1584" s="64">
        <v>545.32000000000005</v>
      </c>
      <c r="P1584" s="29">
        <f>ROUND(Tabla15[[#This Row],[sbruto]]-Tabla15[[#This Row],[sneto]]-Tabla15[[#This Row],[ISR]]-Tabla15[[#This Row],[SFS]]-Tabla15[[#This Row],[AFP]],2)</f>
        <v>75</v>
      </c>
      <c r="Q1584" s="63">
        <v>17802.61</v>
      </c>
      <c r="R1584" s="53" t="str">
        <f>_xlfn.XLOOKUP(Tabla15[[#This Row],[cedula]],Tabla8[Numero Documento],Tabla8[Gen])</f>
        <v>M</v>
      </c>
      <c r="S1584" s="53" t="str">
        <f>_xlfn.XLOOKUP(Tabla15[[#This Row],[cedula]],Tabla8[Numero Documento],Tabla8[Lugar Designado Codigo])</f>
        <v>01.83.00.00.12.03</v>
      </c>
    </row>
    <row r="1585" spans="1:19" hidden="1">
      <c r="A1585" s="53" t="s">
        <v>3051</v>
      </c>
      <c r="B1585" s="53" t="s">
        <v>2897</v>
      </c>
      <c r="C1585" s="53" t="s">
        <v>3084</v>
      </c>
      <c r="D1585" s="53" t="str">
        <f>Tabla15[[#This Row],[cedula]]&amp;Tabla15[[#This Row],[prog]]&amp;LEFT(Tabla15[[#This Row],[tipo]],3)</f>
        <v>0010354981201TRA</v>
      </c>
      <c r="E1585" s="53" t="s">
        <v>1006</v>
      </c>
      <c r="F1585" s="53" t="s">
        <v>507</v>
      </c>
      <c r="G1585" s="53" t="str">
        <f>_xlfn.XLOOKUP(Tabla15[[#This Row],[cedula]],Tabla8[Numero Documento],Tabla8[Lugar Designado])</f>
        <v>DIRECCION DE PARTICIPACION POPULAR</v>
      </c>
      <c r="H1585" s="53" t="s">
        <v>3046</v>
      </c>
      <c r="I1585" s="62"/>
      <c r="J1585" s="53" t="str">
        <f>_xlfn.XLOOKUP(Tabla15[[#This Row],[cargo]],Tabla612[CARGO],Tabla612[CATEGORIA DEL SERVIDOR],Tabla15[[#This Row],[tipo]])</f>
        <v>ESTATUTO SIMPLIFICADO</v>
      </c>
      <c r="K1585" s="53" t="str">
        <f>IF(ISTEXT(Tabla15[[#This Row],[CARRERA]]),Tabla15[[#This Row],[CARRERA]],Tabla15[[#This Row],[STATUS]])</f>
        <v>ESTATUTO SIMPLIFICADO</v>
      </c>
      <c r="L1585" s="63">
        <v>10000</v>
      </c>
      <c r="M1585" s="67">
        <v>0</v>
      </c>
      <c r="N1585" s="64">
        <v>304</v>
      </c>
      <c r="O1585" s="64">
        <v>287</v>
      </c>
      <c r="P1585" s="29">
        <f>ROUND(Tabla15[[#This Row],[sbruto]]-Tabla15[[#This Row],[sneto]]-Tabla15[[#This Row],[ISR]]-Tabla15[[#This Row],[SFS]]-Tabla15[[#This Row],[AFP]],2)</f>
        <v>1587.45</v>
      </c>
      <c r="Q1585" s="63">
        <v>7821.55</v>
      </c>
      <c r="R1585" s="53" t="str">
        <f>_xlfn.XLOOKUP(Tabla15[[#This Row],[cedula]],Tabla8[Numero Documento],Tabla8[Gen])</f>
        <v>F</v>
      </c>
      <c r="S1585" s="53" t="str">
        <f>_xlfn.XLOOKUP(Tabla15[[#This Row],[cedula]],Tabla8[Numero Documento],Tabla8[Lugar Designado Codigo])</f>
        <v>01.83.04.00.02</v>
      </c>
    </row>
  </sheetData>
  <phoneticPr fontId="10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R1389"/>
  <sheetViews>
    <sheetView topLeftCell="A165" workbookViewId="0"/>
  </sheetViews>
  <sheetFormatPr defaultColWidth="11.42578125" defaultRowHeight="15"/>
  <cols>
    <col min="1" max="1" width="46.7109375" style="30" customWidth="1"/>
    <col min="2" max="2" width="11.42578125" style="30"/>
    <col min="3" max="3" width="10.7109375" style="30" bestFit="1" customWidth="1"/>
    <col min="4" max="4" width="26.28515625" style="30" customWidth="1"/>
    <col min="5" max="5" width="24.7109375" style="30" customWidth="1"/>
    <col min="6" max="6" width="32.7109375" style="30" customWidth="1"/>
    <col min="7" max="7" width="13.140625" style="30" customWidth="1"/>
    <col min="8" max="8" width="49.140625" style="30" bestFit="1" customWidth="1"/>
    <col min="9" max="9" width="36.42578125" style="30" bestFit="1" customWidth="1"/>
    <col min="10" max="10" width="49.140625" style="30" bestFit="1" customWidth="1"/>
    <col min="11" max="11" width="36.42578125" style="30" bestFit="1" customWidth="1"/>
    <col min="12" max="13" width="11.42578125" style="30"/>
    <col min="14" max="14" width="53.28515625" style="30" bestFit="1" customWidth="1"/>
    <col min="15" max="15" width="23.28515625" style="30" bestFit="1" customWidth="1"/>
    <col min="16" max="16384" width="11.42578125" style="30"/>
  </cols>
  <sheetData>
    <row r="1" spans="1:16">
      <c r="A1" s="30" t="s">
        <v>1893</v>
      </c>
      <c r="B1" s="30" t="s">
        <v>3047</v>
      </c>
      <c r="E1" s="30" t="s">
        <v>3226</v>
      </c>
      <c r="F1" s="30" t="s">
        <v>3207</v>
      </c>
    </row>
    <row r="2" spans="1:16">
      <c r="A2" s="30" t="s">
        <v>3036</v>
      </c>
      <c r="B2" s="30" t="s">
        <v>3048</v>
      </c>
      <c r="E2" s="58" t="s">
        <v>3133</v>
      </c>
      <c r="F2" s="59" t="s">
        <v>3084</v>
      </c>
      <c r="G2" s="31"/>
    </row>
    <row r="3" spans="1:16">
      <c r="A3" s="30" t="s">
        <v>11</v>
      </c>
      <c r="B3" s="30" t="s">
        <v>3049</v>
      </c>
      <c r="E3" s="58" t="s">
        <v>3145</v>
      </c>
      <c r="F3" s="59" t="s">
        <v>3087</v>
      </c>
      <c r="G3" s="31"/>
    </row>
    <row r="4" spans="1:16">
      <c r="A4" s="30" t="s">
        <v>3045</v>
      </c>
      <c r="B4" s="30" t="s">
        <v>3050</v>
      </c>
      <c r="E4" s="58" t="s">
        <v>3175</v>
      </c>
      <c r="F4" s="59" t="s">
        <v>3098</v>
      </c>
      <c r="G4" s="31"/>
    </row>
    <row r="5" spans="1:16">
      <c r="A5" s="30" t="s">
        <v>3046</v>
      </c>
      <c r="B5" s="30" t="s">
        <v>3051</v>
      </c>
    </row>
    <row r="10" spans="1:16">
      <c r="A10" s="30" t="s">
        <v>1655</v>
      </c>
      <c r="B10" s="42" t="s">
        <v>1026</v>
      </c>
      <c r="C10" s="42" t="s">
        <v>1027</v>
      </c>
      <c r="E10" s="56" t="s">
        <v>2</v>
      </c>
      <c r="F10" s="56" t="s">
        <v>1733</v>
      </c>
      <c r="G10"/>
      <c r="H10" s="30" t="s">
        <v>3255</v>
      </c>
      <c r="I10" s="30" t="s">
        <v>3256</v>
      </c>
      <c r="L10" s="37" t="s">
        <v>2</v>
      </c>
      <c r="M10" s="38" t="s">
        <v>3082</v>
      </c>
      <c r="P10" s="30" t="s">
        <v>11</v>
      </c>
    </row>
    <row r="11" spans="1:16">
      <c r="A11" s="30" t="s">
        <v>1581</v>
      </c>
      <c r="B11" s="5">
        <v>44774</v>
      </c>
      <c r="C11" s="5">
        <v>44958</v>
      </c>
      <c r="E11" s="57" t="s">
        <v>303</v>
      </c>
      <c r="F11" s="57" t="s">
        <v>1986</v>
      </c>
      <c r="G11" s="57"/>
      <c r="H11" s="30" t="s">
        <v>3168</v>
      </c>
      <c r="I11" s="30" t="s">
        <v>776</v>
      </c>
      <c r="L11" s="36" t="s">
        <v>3219</v>
      </c>
      <c r="M11" s="35" t="s">
        <v>11</v>
      </c>
      <c r="P11" s="30" t="s">
        <v>3385</v>
      </c>
    </row>
    <row r="12" spans="1:16">
      <c r="A12" s="30" t="s">
        <v>3524</v>
      </c>
      <c r="B12" s="5">
        <v>44896</v>
      </c>
      <c r="C12" s="5">
        <v>45078</v>
      </c>
      <c r="E12" s="26" t="s">
        <v>724</v>
      </c>
      <c r="F12" s="57" t="s">
        <v>1986</v>
      </c>
      <c r="G12" s="57"/>
      <c r="H12" s="30" t="s">
        <v>774</v>
      </c>
      <c r="I12" s="30" t="s">
        <v>146</v>
      </c>
      <c r="L12" s="34" t="s">
        <v>1084</v>
      </c>
      <c r="M12" s="33" t="s">
        <v>11</v>
      </c>
      <c r="P12" s="30" t="s">
        <v>3046</v>
      </c>
    </row>
    <row r="13" spans="1:16">
      <c r="A13" s="30" t="s">
        <v>3526</v>
      </c>
      <c r="B13" s="5">
        <v>44896</v>
      </c>
      <c r="C13" s="5">
        <v>45078</v>
      </c>
      <c r="E13" s="26" t="s">
        <v>10</v>
      </c>
      <c r="F13" s="57" t="s">
        <v>1986</v>
      </c>
      <c r="G13" s="57"/>
      <c r="H13" s="30" t="s">
        <v>1843</v>
      </c>
      <c r="I13" s="30" t="s">
        <v>146</v>
      </c>
      <c r="L13" s="36" t="s">
        <v>32</v>
      </c>
      <c r="M13" s="35" t="s">
        <v>11</v>
      </c>
      <c r="P13" s="30" t="s">
        <v>248</v>
      </c>
    </row>
    <row r="14" spans="1:16">
      <c r="A14" s="30" t="s">
        <v>3544</v>
      </c>
      <c r="B14" s="5">
        <v>44896</v>
      </c>
      <c r="C14" s="5">
        <v>45078</v>
      </c>
      <c r="E14" s="26" t="s">
        <v>1601</v>
      </c>
      <c r="F14" s="57" t="s">
        <v>1986</v>
      </c>
      <c r="G14" s="57"/>
      <c r="H14" s="30" t="s">
        <v>1920</v>
      </c>
      <c r="I14" s="30" t="s">
        <v>146</v>
      </c>
      <c r="L14" s="34" t="s">
        <v>130</v>
      </c>
      <c r="M14" s="33" t="s">
        <v>11</v>
      </c>
      <c r="P14"/>
    </row>
    <row r="15" spans="1:16">
      <c r="A15" s="30" t="s">
        <v>1859</v>
      </c>
      <c r="B15" s="5" t="s">
        <v>4209</v>
      </c>
      <c r="C15" s="5" t="s">
        <v>4210</v>
      </c>
      <c r="E15" s="26" t="s">
        <v>218</v>
      </c>
      <c r="F15" s="57" t="s">
        <v>1986</v>
      </c>
      <c r="G15" s="57"/>
      <c r="H15" s="30" t="s">
        <v>3173</v>
      </c>
      <c r="I15" s="30" t="s">
        <v>146</v>
      </c>
      <c r="L15" s="36" t="s">
        <v>303</v>
      </c>
      <c r="M15" s="35" t="s">
        <v>1986</v>
      </c>
      <c r="P15"/>
    </row>
    <row r="16" spans="1:16">
      <c r="A16" s="32" t="s">
        <v>3528</v>
      </c>
      <c r="B16" s="5" t="s">
        <v>4192</v>
      </c>
      <c r="C16" s="5" t="s">
        <v>4193</v>
      </c>
      <c r="E16" s="26" t="s">
        <v>8</v>
      </c>
      <c r="F16" s="57" t="s">
        <v>1986</v>
      </c>
      <c r="G16" s="57"/>
      <c r="H16" s="30" t="s">
        <v>3366</v>
      </c>
      <c r="I16" s="30" t="s">
        <v>146</v>
      </c>
      <c r="L16" s="34" t="s">
        <v>100</v>
      </c>
      <c r="M16" s="33" t="s">
        <v>11</v>
      </c>
      <c r="P16"/>
    </row>
    <row r="17" spans="1:16">
      <c r="A17" s="30" t="s">
        <v>1619</v>
      </c>
      <c r="B17" s="5">
        <v>44805</v>
      </c>
      <c r="C17" s="5">
        <v>44986</v>
      </c>
      <c r="E17" s="26" t="s">
        <v>128</v>
      </c>
      <c r="F17" s="57" t="s">
        <v>1986</v>
      </c>
      <c r="G17" s="57"/>
      <c r="H17" s="30" t="s">
        <v>3157</v>
      </c>
      <c r="I17" s="30" t="s">
        <v>146</v>
      </c>
      <c r="L17" s="36" t="s">
        <v>196</v>
      </c>
      <c r="M17" s="35" t="s">
        <v>11</v>
      </c>
      <c r="P17"/>
    </row>
    <row r="18" spans="1:16">
      <c r="A18" s="30" t="s">
        <v>1183</v>
      </c>
      <c r="B18" s="5" t="s">
        <v>4211</v>
      </c>
      <c r="C18" s="5" t="s">
        <v>4212</v>
      </c>
      <c r="E18" s="26" t="s">
        <v>42</v>
      </c>
      <c r="F18" s="57" t="s">
        <v>1986</v>
      </c>
      <c r="G18" s="57"/>
      <c r="H18" s="30" t="s">
        <v>3164</v>
      </c>
      <c r="I18" s="30" t="s">
        <v>146</v>
      </c>
      <c r="L18" s="34" t="s">
        <v>724</v>
      </c>
      <c r="M18" s="33" t="s">
        <v>1986</v>
      </c>
      <c r="P18"/>
    </row>
    <row r="19" spans="1:16">
      <c r="A19" s="30" t="s">
        <v>3265</v>
      </c>
      <c r="B19" s="5" t="s">
        <v>4213</v>
      </c>
      <c r="C19" s="5" t="s">
        <v>4214</v>
      </c>
      <c r="E19" s="26" t="s">
        <v>805</v>
      </c>
      <c r="F19" s="57" t="s">
        <v>1986</v>
      </c>
      <c r="G19" s="57"/>
      <c r="H19" s="30" t="s">
        <v>806</v>
      </c>
      <c r="I19" s="30" t="s">
        <v>146</v>
      </c>
      <c r="L19" s="36" t="s">
        <v>10</v>
      </c>
      <c r="M19" s="35" t="s">
        <v>1986</v>
      </c>
      <c r="P19"/>
    </row>
    <row r="20" spans="1:16">
      <c r="A20" s="30" t="s">
        <v>1861</v>
      </c>
      <c r="B20" s="5" t="s">
        <v>4215</v>
      </c>
      <c r="C20" s="5" t="s">
        <v>4216</v>
      </c>
      <c r="E20" s="26" t="s">
        <v>133</v>
      </c>
      <c r="F20" s="57" t="s">
        <v>1986</v>
      </c>
      <c r="G20" s="57"/>
      <c r="H20" s="30" t="s">
        <v>1217</v>
      </c>
      <c r="I20" s="30" t="s">
        <v>146</v>
      </c>
      <c r="L20" s="34" t="s">
        <v>55</v>
      </c>
      <c r="M20" s="33" t="s">
        <v>11</v>
      </c>
      <c r="P20"/>
    </row>
    <row r="21" spans="1:16">
      <c r="A21" s="30" t="s">
        <v>1862</v>
      </c>
      <c r="B21" s="5" t="s">
        <v>4217</v>
      </c>
      <c r="C21" s="5" t="s">
        <v>4218</v>
      </c>
      <c r="E21" s="26" t="s">
        <v>1069</v>
      </c>
      <c r="F21" s="57" t="s">
        <v>1986</v>
      </c>
      <c r="G21" s="57"/>
      <c r="H21" s="30" t="s">
        <v>1227</v>
      </c>
      <c r="I21" s="30" t="s">
        <v>146</v>
      </c>
      <c r="L21" s="36" t="s">
        <v>389</v>
      </c>
      <c r="M21" s="35" t="s">
        <v>11</v>
      </c>
      <c r="P21"/>
    </row>
    <row r="22" spans="1:16">
      <c r="A22" s="30" t="s">
        <v>3532</v>
      </c>
      <c r="B22" s="5" t="s">
        <v>4192</v>
      </c>
      <c r="C22" s="5" t="s">
        <v>4193</v>
      </c>
      <c r="E22" s="57" t="s">
        <v>30</v>
      </c>
      <c r="F22" s="57" t="s">
        <v>1986</v>
      </c>
      <c r="G22" s="57"/>
      <c r="H22" s="30" t="s">
        <v>1126</v>
      </c>
      <c r="I22" s="30" t="s">
        <v>146</v>
      </c>
      <c r="L22" s="34" t="s">
        <v>1087</v>
      </c>
      <c r="M22" s="33" t="s">
        <v>11</v>
      </c>
      <c r="P22"/>
    </row>
    <row r="23" spans="1:16">
      <c r="A23" s="30" t="s">
        <v>3534</v>
      </c>
      <c r="B23" s="5" t="s">
        <v>4192</v>
      </c>
      <c r="C23" s="5" t="s">
        <v>4193</v>
      </c>
      <c r="E23" s="57" t="s">
        <v>120</v>
      </c>
      <c r="F23" s="57" t="s">
        <v>1986</v>
      </c>
      <c r="G23" s="57"/>
      <c r="H23" s="30" t="s">
        <v>1605</v>
      </c>
      <c r="I23" s="30" t="s">
        <v>146</v>
      </c>
      <c r="L23" s="36" t="s">
        <v>802</v>
      </c>
      <c r="M23" s="35" t="s">
        <v>11</v>
      </c>
      <c r="P23"/>
    </row>
    <row r="24" spans="1:16">
      <c r="A24" s="30" t="s">
        <v>1735</v>
      </c>
      <c r="B24" s="5" t="s">
        <v>4192</v>
      </c>
      <c r="C24" s="5" t="s">
        <v>4193</v>
      </c>
      <c r="E24" s="57" t="s">
        <v>171</v>
      </c>
      <c r="F24" s="57" t="s">
        <v>1986</v>
      </c>
      <c r="G24" s="57"/>
      <c r="H24" s="30" t="s">
        <v>1842</v>
      </c>
      <c r="I24" s="30" t="s">
        <v>146</v>
      </c>
      <c r="L24" s="36" t="s">
        <v>104</v>
      </c>
      <c r="M24" s="35" t="s">
        <v>11</v>
      </c>
      <c r="P24"/>
    </row>
    <row r="25" spans="1:16">
      <c r="A25" s="30" t="s">
        <v>1863</v>
      </c>
      <c r="B25" s="5" t="s">
        <v>4196</v>
      </c>
      <c r="C25" s="5" t="s">
        <v>4197</v>
      </c>
      <c r="E25" s="57" t="s">
        <v>27</v>
      </c>
      <c r="F25" s="57" t="s">
        <v>1986</v>
      </c>
      <c r="G25" s="57"/>
      <c r="H25" s="30" t="s">
        <v>1232</v>
      </c>
      <c r="I25" s="30" t="s">
        <v>776</v>
      </c>
      <c r="L25" s="36" t="s">
        <v>1601</v>
      </c>
      <c r="M25" s="35" t="s">
        <v>1986</v>
      </c>
      <c r="P25"/>
    </row>
    <row r="26" spans="1:16">
      <c r="A26" s="30" t="s">
        <v>2759</v>
      </c>
      <c r="B26" s="5" t="s">
        <v>4192</v>
      </c>
      <c r="C26" s="5" t="s">
        <v>4193</v>
      </c>
      <c r="E26" s="57" t="s">
        <v>474</v>
      </c>
      <c r="F26" s="57" t="s">
        <v>1986</v>
      </c>
      <c r="G26" s="57"/>
      <c r="H26" s="30" t="s">
        <v>927</v>
      </c>
      <c r="I26" s="30" t="s">
        <v>776</v>
      </c>
      <c r="L26" s="36" t="s">
        <v>8</v>
      </c>
      <c r="M26" s="35" t="s">
        <v>1986</v>
      </c>
      <c r="P26"/>
    </row>
    <row r="27" spans="1:16">
      <c r="A27" s="30" t="s">
        <v>3536</v>
      </c>
      <c r="B27" s="5" t="s">
        <v>4192</v>
      </c>
      <c r="C27" s="5" t="s">
        <v>4193</v>
      </c>
      <c r="E27" s="57" t="s">
        <v>697</v>
      </c>
      <c r="F27" s="57" t="s">
        <v>1986</v>
      </c>
      <c r="G27" s="57"/>
      <c r="H27" s="30" t="s">
        <v>1196</v>
      </c>
      <c r="I27" s="30" t="s">
        <v>776</v>
      </c>
      <c r="L27" s="34" t="s">
        <v>218</v>
      </c>
      <c r="M27" s="33" t="s">
        <v>1986</v>
      </c>
      <c r="P27"/>
    </row>
    <row r="28" spans="1:16">
      <c r="A28" s="30" t="s">
        <v>1864</v>
      </c>
      <c r="B28" s="5" t="s">
        <v>4192</v>
      </c>
      <c r="C28" s="5" t="s">
        <v>4193</v>
      </c>
      <c r="E28" s="57" t="s">
        <v>294</v>
      </c>
      <c r="F28" s="57" t="s">
        <v>1986</v>
      </c>
      <c r="G28" s="57"/>
      <c r="H28" s="30" t="s">
        <v>1191</v>
      </c>
      <c r="I28" s="30" t="s">
        <v>776</v>
      </c>
      <c r="L28" s="34" t="s">
        <v>15</v>
      </c>
      <c r="M28" s="33" t="s">
        <v>11</v>
      </c>
      <c r="P28"/>
    </row>
    <row r="29" spans="1:16">
      <c r="A29" s="30" t="s">
        <v>1866</v>
      </c>
      <c r="B29" s="5" t="s">
        <v>4219</v>
      </c>
      <c r="C29" s="5" t="s">
        <v>4220</v>
      </c>
      <c r="E29" s="57" t="s">
        <v>292</v>
      </c>
      <c r="F29" s="57" t="s">
        <v>1986</v>
      </c>
      <c r="G29" s="57"/>
      <c r="H29" s="30" t="s">
        <v>1187</v>
      </c>
      <c r="I29" s="30" t="s">
        <v>146</v>
      </c>
      <c r="L29" s="36" t="s">
        <v>128</v>
      </c>
      <c r="M29" s="35" t="s">
        <v>1986</v>
      </c>
      <c r="P29"/>
    </row>
    <row r="30" spans="1:16">
      <c r="A30" s="30" t="s">
        <v>1182</v>
      </c>
      <c r="B30" s="5" t="s">
        <v>4211</v>
      </c>
      <c r="C30" s="5" t="s">
        <v>4212</v>
      </c>
      <c r="E30" s="57" t="s">
        <v>22</v>
      </c>
      <c r="F30" s="57" t="s">
        <v>1986</v>
      </c>
      <c r="G30" s="57"/>
      <c r="H30" s="30" t="s">
        <v>1921</v>
      </c>
      <c r="I30" s="30" t="s">
        <v>146</v>
      </c>
      <c r="L30" s="34" t="s">
        <v>42</v>
      </c>
      <c r="M30" s="33" t="s">
        <v>1986</v>
      </c>
      <c r="P30"/>
    </row>
    <row r="31" spans="1:16">
      <c r="A31" s="30" t="s">
        <v>1867</v>
      </c>
      <c r="B31" s="5" t="s">
        <v>4192</v>
      </c>
      <c r="C31" s="5" t="s">
        <v>4193</v>
      </c>
      <c r="E31" s="57" t="s">
        <v>866</v>
      </c>
      <c r="F31" s="57" t="s">
        <v>1986</v>
      </c>
      <c r="G31" s="57"/>
      <c r="H31" s="30" t="s">
        <v>996</v>
      </c>
      <c r="I31" s="30" t="s">
        <v>776</v>
      </c>
      <c r="L31" s="36" t="s">
        <v>805</v>
      </c>
      <c r="M31" s="35" t="s">
        <v>1986</v>
      </c>
      <c r="P31"/>
    </row>
    <row r="32" spans="1:16">
      <c r="A32" s="30" t="s">
        <v>1181</v>
      </c>
      <c r="B32" s="5" t="s">
        <v>4211</v>
      </c>
      <c r="C32" s="5" t="s">
        <v>4212</v>
      </c>
      <c r="E32" s="57" t="s">
        <v>442</v>
      </c>
      <c r="F32" s="57" t="s">
        <v>1986</v>
      </c>
      <c r="G32" s="57"/>
      <c r="H32" s="30" t="s">
        <v>642</v>
      </c>
      <c r="I32" s="30" t="s">
        <v>776</v>
      </c>
      <c r="L32" s="34" t="s">
        <v>401</v>
      </c>
      <c r="M32" s="33" t="s">
        <v>11</v>
      </c>
      <c r="P32"/>
    </row>
    <row r="33" spans="1:16">
      <c r="A33" s="30" t="s">
        <v>1809</v>
      </c>
      <c r="B33" s="5" t="s">
        <v>4192</v>
      </c>
      <c r="C33" s="5" t="s">
        <v>4193</v>
      </c>
      <c r="E33" s="57" t="s">
        <v>110</v>
      </c>
      <c r="F33" s="57" t="s">
        <v>1986</v>
      </c>
      <c r="G33" s="57"/>
      <c r="H33" s="30" t="s">
        <v>1095</v>
      </c>
      <c r="I33" s="30" t="s">
        <v>776</v>
      </c>
      <c r="L33" s="34" t="s">
        <v>251</v>
      </c>
      <c r="M33" s="33" t="s">
        <v>11</v>
      </c>
      <c r="P33"/>
    </row>
    <row r="34" spans="1:16">
      <c r="A34" s="30" t="s">
        <v>1620</v>
      </c>
      <c r="B34" s="5">
        <v>44805</v>
      </c>
      <c r="C34" s="5">
        <v>44986</v>
      </c>
      <c r="E34" s="57" t="s">
        <v>95</v>
      </c>
      <c r="F34" s="57" t="s">
        <v>1986</v>
      </c>
      <c r="G34" s="57"/>
      <c r="H34" s="30" t="s">
        <v>1264</v>
      </c>
      <c r="I34" s="30" t="s">
        <v>776</v>
      </c>
      <c r="L34" s="36" t="s">
        <v>772</v>
      </c>
      <c r="M34" s="35" t="s">
        <v>11</v>
      </c>
      <c r="P34"/>
    </row>
    <row r="35" spans="1:16">
      <c r="A35" s="30" t="s">
        <v>1582</v>
      </c>
      <c r="B35" s="5">
        <v>44774</v>
      </c>
      <c r="C35" s="5">
        <v>44958</v>
      </c>
      <c r="E35" s="26" t="s">
        <v>363</v>
      </c>
      <c r="F35" s="57" t="s">
        <v>1986</v>
      </c>
      <c r="G35" s="57"/>
      <c r="H35" s="30" t="s">
        <v>384</v>
      </c>
      <c r="I35" s="30" t="s">
        <v>776</v>
      </c>
      <c r="L35" s="36" t="s">
        <v>780</v>
      </c>
      <c r="M35" s="35" t="s">
        <v>11</v>
      </c>
      <c r="P35"/>
    </row>
    <row r="36" spans="1:16">
      <c r="A36" s="30" t="s">
        <v>1621</v>
      </c>
      <c r="B36" s="5">
        <v>44805</v>
      </c>
      <c r="C36" s="5">
        <v>44986</v>
      </c>
      <c r="E36" s="57" t="s">
        <v>1247</v>
      </c>
      <c r="F36" s="57" t="s">
        <v>1986</v>
      </c>
      <c r="G36" s="57"/>
      <c r="H36" s="30" t="s">
        <v>357</v>
      </c>
      <c r="I36" s="30" t="s">
        <v>146</v>
      </c>
      <c r="L36" s="34" t="s">
        <v>140</v>
      </c>
      <c r="M36" s="33" t="s">
        <v>11</v>
      </c>
      <c r="P36"/>
    </row>
    <row r="37" spans="1:16">
      <c r="A37" s="30" t="s">
        <v>3538</v>
      </c>
      <c r="B37" s="5">
        <v>44896</v>
      </c>
      <c r="C37" s="5">
        <v>45078</v>
      </c>
      <c r="E37" s="26" t="s">
        <v>430</v>
      </c>
      <c r="F37" s="57" t="s">
        <v>1986</v>
      </c>
      <c r="G37" s="57"/>
      <c r="H37" s="30" t="s">
        <v>1234</v>
      </c>
      <c r="I37" s="30" t="s">
        <v>776</v>
      </c>
      <c r="L37" s="34" t="s">
        <v>82</v>
      </c>
      <c r="M37" s="33" t="s">
        <v>11</v>
      </c>
      <c r="P37"/>
    </row>
    <row r="38" spans="1:16">
      <c r="A38" s="30" t="s">
        <v>1180</v>
      </c>
      <c r="B38" s="5" t="s">
        <v>4211</v>
      </c>
      <c r="C38" s="5" t="s">
        <v>4212</v>
      </c>
      <c r="E38" s="57" t="s">
        <v>783</v>
      </c>
      <c r="F38" s="57" t="s">
        <v>1986</v>
      </c>
      <c r="G38" s="57"/>
      <c r="H38" s="30" t="s">
        <v>1132</v>
      </c>
      <c r="I38" s="30" t="s">
        <v>146</v>
      </c>
      <c r="L38" s="36" t="s">
        <v>1075</v>
      </c>
      <c r="M38" s="35" t="s">
        <v>11</v>
      </c>
      <c r="P38"/>
    </row>
    <row r="39" spans="1:16">
      <c r="A39" s="30" t="s">
        <v>1622</v>
      </c>
      <c r="B39" s="5">
        <v>44805</v>
      </c>
      <c r="C39" s="5">
        <v>44986</v>
      </c>
      <c r="E39" s="57" t="s">
        <v>507</v>
      </c>
      <c r="F39" s="57" t="s">
        <v>1986</v>
      </c>
      <c r="G39" s="57"/>
      <c r="H39" s="30" t="s">
        <v>1289</v>
      </c>
      <c r="I39" s="30" t="s">
        <v>776</v>
      </c>
      <c r="L39" s="34" t="s">
        <v>188</v>
      </c>
      <c r="M39" s="33" t="s">
        <v>11</v>
      </c>
      <c r="P39"/>
    </row>
    <row r="40" spans="1:16">
      <c r="A40" s="32" t="s">
        <v>3540</v>
      </c>
      <c r="B40" s="5">
        <v>44896</v>
      </c>
      <c r="C40" s="5">
        <v>45078</v>
      </c>
      <c r="E40" s="26" t="s">
        <v>3219</v>
      </c>
      <c r="F40" s="57" t="s">
        <v>11</v>
      </c>
      <c r="G40" s="57"/>
      <c r="H40" s="30" t="s">
        <v>998</v>
      </c>
      <c r="I40" s="30" t="s">
        <v>776</v>
      </c>
      <c r="L40" s="34" t="s">
        <v>1270</v>
      </c>
      <c r="M40" s="33" t="s">
        <v>11</v>
      </c>
      <c r="P40"/>
    </row>
    <row r="41" spans="1:16">
      <c r="A41" s="30" t="s">
        <v>3267</v>
      </c>
      <c r="B41" s="5">
        <v>44844</v>
      </c>
      <c r="C41" s="5">
        <v>45026</v>
      </c>
      <c r="E41" s="26" t="s">
        <v>1084</v>
      </c>
      <c r="F41" s="57" t="s">
        <v>11</v>
      </c>
      <c r="G41" s="57"/>
      <c r="L41" s="34" t="s">
        <v>133</v>
      </c>
      <c r="M41" s="33" t="s">
        <v>1986</v>
      </c>
      <c r="P41"/>
    </row>
    <row r="42" spans="1:16">
      <c r="A42" s="30" t="s">
        <v>1907</v>
      </c>
      <c r="B42" s="5" t="s">
        <v>4211</v>
      </c>
      <c r="C42" s="5" t="s">
        <v>4212</v>
      </c>
      <c r="E42" s="26" t="s">
        <v>32</v>
      </c>
      <c r="F42" s="57" t="s">
        <v>11</v>
      </c>
      <c r="G42" s="57"/>
      <c r="L42" s="36" t="s">
        <v>174</v>
      </c>
      <c r="M42" s="35" t="s">
        <v>11</v>
      </c>
      <c r="P42"/>
    </row>
    <row r="43" spans="1:16">
      <c r="A43" s="30" t="s">
        <v>3547</v>
      </c>
      <c r="B43" s="5" t="s">
        <v>4192</v>
      </c>
      <c r="C43" s="5" t="s">
        <v>4193</v>
      </c>
      <c r="E43" s="57" t="s">
        <v>130</v>
      </c>
      <c r="F43" s="57" t="s">
        <v>11</v>
      </c>
      <c r="G43" s="57"/>
      <c r="L43" s="34" t="s">
        <v>149</v>
      </c>
      <c r="M43" s="33" t="s">
        <v>11</v>
      </c>
      <c r="P43"/>
    </row>
    <row r="44" spans="1:16">
      <c r="A44" s="30" t="s">
        <v>3530</v>
      </c>
      <c r="B44" s="5" t="s">
        <v>4192</v>
      </c>
      <c r="C44" s="5" t="s">
        <v>4193</v>
      </c>
      <c r="E44" s="26" t="s">
        <v>100</v>
      </c>
      <c r="F44" s="57" t="s">
        <v>11</v>
      </c>
      <c r="G44" s="57"/>
      <c r="L44" s="36" t="s">
        <v>162</v>
      </c>
      <c r="M44" s="35" t="s">
        <v>11</v>
      </c>
      <c r="P44"/>
    </row>
    <row r="45" spans="1:16">
      <c r="A45" s="30" t="s">
        <v>3542</v>
      </c>
      <c r="B45" s="5" t="s">
        <v>4192</v>
      </c>
      <c r="C45" s="5" t="s">
        <v>4193</v>
      </c>
      <c r="E45" s="26" t="s">
        <v>196</v>
      </c>
      <c r="F45" s="57" t="s">
        <v>11</v>
      </c>
      <c r="G45" s="57"/>
      <c r="L45" s="34" t="s">
        <v>147</v>
      </c>
      <c r="M45" s="33" t="s">
        <v>11</v>
      </c>
      <c r="P45"/>
    </row>
    <row r="46" spans="1:16">
      <c r="A46" s="30" t="s">
        <v>1973</v>
      </c>
      <c r="B46" s="5" t="s">
        <v>4221</v>
      </c>
      <c r="C46" s="5" t="s">
        <v>4222</v>
      </c>
      <c r="E46" s="26" t="s">
        <v>55</v>
      </c>
      <c r="F46" s="57" t="s">
        <v>11</v>
      </c>
      <c r="G46" s="57"/>
      <c r="L46" s="34" t="s">
        <v>165</v>
      </c>
      <c r="M46" s="33" t="s">
        <v>11</v>
      </c>
      <c r="P46"/>
    </row>
    <row r="47" spans="1:16">
      <c r="A47" s="30" t="s">
        <v>3549</v>
      </c>
      <c r="B47" s="5" t="s">
        <v>4192</v>
      </c>
      <c r="C47" s="5" t="s">
        <v>4193</v>
      </c>
      <c r="E47" s="26" t="s">
        <v>389</v>
      </c>
      <c r="F47" s="57" t="s">
        <v>11</v>
      </c>
      <c r="G47" s="57"/>
      <c r="L47" s="34" t="s">
        <v>155</v>
      </c>
      <c r="M47" s="33" t="s">
        <v>11</v>
      </c>
      <c r="P47"/>
    </row>
    <row r="48" spans="1:16">
      <c r="A48" s="30" t="s">
        <v>3551</v>
      </c>
      <c r="B48" s="5" t="s">
        <v>4192</v>
      </c>
      <c r="C48" s="5" t="s">
        <v>4193</v>
      </c>
      <c r="E48" s="26" t="s">
        <v>1087</v>
      </c>
      <c r="F48" s="57" t="s">
        <v>11</v>
      </c>
      <c r="G48" s="57"/>
      <c r="L48" s="34" t="s">
        <v>145</v>
      </c>
      <c r="M48" s="33" t="s">
        <v>11</v>
      </c>
      <c r="P48"/>
    </row>
    <row r="49" spans="1:16">
      <c r="A49" s="30" t="s">
        <v>1623</v>
      </c>
      <c r="B49" s="5">
        <v>44805</v>
      </c>
      <c r="C49" s="5">
        <v>44986</v>
      </c>
      <c r="E49" s="26" t="s">
        <v>802</v>
      </c>
      <c r="F49" s="57" t="s">
        <v>11</v>
      </c>
      <c r="G49" s="57"/>
      <c r="L49" s="36" t="s">
        <v>151</v>
      </c>
      <c r="M49" s="35" t="s">
        <v>11</v>
      </c>
      <c r="P49"/>
    </row>
    <row r="50" spans="1:16">
      <c r="A50" s="30" t="s">
        <v>1624</v>
      </c>
      <c r="B50" s="5" t="s">
        <v>4196</v>
      </c>
      <c r="C50" s="5" t="s">
        <v>4197</v>
      </c>
      <c r="E50" s="26" t="s">
        <v>104</v>
      </c>
      <c r="F50" s="57" t="s">
        <v>11</v>
      </c>
      <c r="G50" s="57"/>
      <c r="L50" s="34" t="s">
        <v>1089</v>
      </c>
      <c r="M50" s="33" t="s">
        <v>11</v>
      </c>
      <c r="P50"/>
    </row>
    <row r="51" spans="1:16">
      <c r="A51" s="30" t="s">
        <v>4011</v>
      </c>
      <c r="B51" s="5" t="s">
        <v>4192</v>
      </c>
      <c r="C51" s="5" t="s">
        <v>4193</v>
      </c>
      <c r="E51" s="26" t="s">
        <v>15</v>
      </c>
      <c r="F51" s="57" t="s">
        <v>11</v>
      </c>
      <c r="G51" s="57"/>
      <c r="L51" s="36" t="s">
        <v>232</v>
      </c>
      <c r="M51" s="35" t="s">
        <v>11</v>
      </c>
      <c r="P51"/>
    </row>
    <row r="52" spans="1:16">
      <c r="A52" s="30" t="s">
        <v>3556</v>
      </c>
      <c r="B52" s="5" t="s">
        <v>4192</v>
      </c>
      <c r="C52" s="5" t="s">
        <v>4193</v>
      </c>
      <c r="E52" s="26" t="s">
        <v>401</v>
      </c>
      <c r="F52" s="57" t="s">
        <v>11</v>
      </c>
      <c r="G52" s="57"/>
      <c r="L52" s="36" t="s">
        <v>268</v>
      </c>
      <c r="M52" s="35" t="s">
        <v>11</v>
      </c>
      <c r="P52"/>
    </row>
    <row r="53" spans="1:16">
      <c r="A53" s="30" t="s">
        <v>3386</v>
      </c>
      <c r="B53" s="5" t="s">
        <v>4211</v>
      </c>
      <c r="C53" s="5" t="s">
        <v>4212</v>
      </c>
      <c r="E53" s="26" t="s">
        <v>251</v>
      </c>
      <c r="F53" s="57" t="s">
        <v>11</v>
      </c>
      <c r="G53" s="57"/>
      <c r="L53" s="34" t="s">
        <v>815</v>
      </c>
      <c r="M53" s="33" t="s">
        <v>11</v>
      </c>
      <c r="P53"/>
    </row>
    <row r="54" spans="1:16">
      <c r="A54" s="30" t="s">
        <v>1179</v>
      </c>
      <c r="B54" s="5" t="s">
        <v>4211</v>
      </c>
      <c r="C54" s="5" t="s">
        <v>4212</v>
      </c>
      <c r="E54" s="26" t="s">
        <v>772</v>
      </c>
      <c r="F54" s="57" t="s">
        <v>11</v>
      </c>
      <c r="G54" s="57"/>
      <c r="L54" s="36" t="s">
        <v>156</v>
      </c>
      <c r="M54" s="35" t="s">
        <v>11</v>
      </c>
      <c r="P54"/>
    </row>
    <row r="55" spans="1:16">
      <c r="A55" s="30" t="s">
        <v>3562</v>
      </c>
      <c r="B55" s="5" t="s">
        <v>4192</v>
      </c>
      <c r="C55" s="5" t="s">
        <v>4193</v>
      </c>
      <c r="E55" s="26" t="s">
        <v>780</v>
      </c>
      <c r="F55" s="57" t="s">
        <v>11</v>
      </c>
      <c r="G55" s="57"/>
      <c r="L55" s="34" t="s">
        <v>827</v>
      </c>
      <c r="M55" s="33" t="s">
        <v>11</v>
      </c>
      <c r="P55"/>
    </row>
    <row r="56" spans="1:16">
      <c r="A56" s="30" t="s">
        <v>3558</v>
      </c>
      <c r="B56" s="5" t="s">
        <v>4192</v>
      </c>
      <c r="C56" s="5" t="s">
        <v>4193</v>
      </c>
      <c r="E56" s="26" t="s">
        <v>140</v>
      </c>
      <c r="F56" s="57" t="s">
        <v>11</v>
      </c>
      <c r="G56" s="57"/>
      <c r="L56" s="36" t="s">
        <v>1069</v>
      </c>
      <c r="M56" s="35" t="s">
        <v>1986</v>
      </c>
      <c r="P56"/>
    </row>
    <row r="57" spans="1:16">
      <c r="A57" s="30" t="s">
        <v>3560</v>
      </c>
      <c r="B57" s="5" t="s">
        <v>4192</v>
      </c>
      <c r="C57" s="5" t="s">
        <v>4193</v>
      </c>
      <c r="E57" s="26" t="s">
        <v>1075</v>
      </c>
      <c r="F57" s="57" t="s">
        <v>11</v>
      </c>
      <c r="G57" s="57"/>
      <c r="L57" s="36" t="s">
        <v>389</v>
      </c>
      <c r="M57" s="35" t="s">
        <v>1986</v>
      </c>
      <c r="P57"/>
    </row>
    <row r="58" spans="1:16">
      <c r="A58" s="30" t="s">
        <v>1868</v>
      </c>
      <c r="B58" s="5" t="s">
        <v>4192</v>
      </c>
      <c r="C58" s="5" t="s">
        <v>4193</v>
      </c>
      <c r="E58" s="26" t="s">
        <v>188</v>
      </c>
      <c r="F58" s="57" t="s">
        <v>11</v>
      </c>
      <c r="G58" s="57"/>
      <c r="L58" s="36" t="s">
        <v>120</v>
      </c>
      <c r="M58" s="35" t="s">
        <v>1986</v>
      </c>
      <c r="P58"/>
    </row>
    <row r="59" spans="1:16">
      <c r="A59" s="30" t="s">
        <v>2778</v>
      </c>
      <c r="B59" s="5" t="s">
        <v>4192</v>
      </c>
      <c r="C59" s="5" t="s">
        <v>4193</v>
      </c>
      <c r="E59" s="26" t="s">
        <v>1270</v>
      </c>
      <c r="F59" s="57" t="s">
        <v>11</v>
      </c>
      <c r="G59" s="57"/>
      <c r="L59" s="34" t="s">
        <v>171</v>
      </c>
      <c r="M59" s="33" t="s">
        <v>1986</v>
      </c>
      <c r="P59"/>
    </row>
    <row r="60" spans="1:16">
      <c r="A60" s="30" t="s">
        <v>1762</v>
      </c>
      <c r="B60" s="5" t="s">
        <v>4192</v>
      </c>
      <c r="C60" s="5" t="s">
        <v>4193</v>
      </c>
      <c r="E60" s="26" t="s">
        <v>174</v>
      </c>
      <c r="F60" s="57" t="s">
        <v>11</v>
      </c>
      <c r="G60" s="57"/>
      <c r="L60" s="36" t="s">
        <v>30</v>
      </c>
      <c r="M60" s="35" t="s">
        <v>1986</v>
      </c>
      <c r="P60"/>
    </row>
    <row r="61" spans="1:16">
      <c r="A61" s="30" t="s">
        <v>1583</v>
      </c>
      <c r="B61" s="5">
        <v>44774</v>
      </c>
      <c r="C61" s="5">
        <v>44958</v>
      </c>
      <c r="E61" s="26" t="s">
        <v>149</v>
      </c>
      <c r="F61" s="57" t="s">
        <v>11</v>
      </c>
      <c r="G61" s="57"/>
      <c r="L61" s="34" t="s">
        <v>27</v>
      </c>
      <c r="M61" s="33" t="s">
        <v>1986</v>
      </c>
      <c r="P61"/>
    </row>
    <row r="62" spans="1:16">
      <c r="A62" s="30" t="s">
        <v>3259</v>
      </c>
      <c r="B62" s="5">
        <v>44844</v>
      </c>
      <c r="C62" s="5">
        <v>45026</v>
      </c>
      <c r="E62" s="26" t="s">
        <v>162</v>
      </c>
      <c r="F62" s="57" t="s">
        <v>11</v>
      </c>
      <c r="G62" s="57"/>
      <c r="L62" s="36" t="s">
        <v>474</v>
      </c>
      <c r="M62" s="35" t="s">
        <v>1986</v>
      </c>
      <c r="P62"/>
    </row>
    <row r="63" spans="1:16">
      <c r="A63" s="30" t="s">
        <v>3416</v>
      </c>
      <c r="B63" s="5" t="s">
        <v>4223</v>
      </c>
      <c r="C63" s="5" t="s">
        <v>4224</v>
      </c>
      <c r="E63" s="26" t="s">
        <v>147</v>
      </c>
      <c r="F63" s="57" t="s">
        <v>11</v>
      </c>
      <c r="G63" s="57"/>
      <c r="L63" s="34" t="s">
        <v>261</v>
      </c>
      <c r="M63" s="33" t="s">
        <v>11</v>
      </c>
      <c r="P63"/>
    </row>
    <row r="64" spans="1:16">
      <c r="A64" s="30" t="s">
        <v>3564</v>
      </c>
      <c r="B64" s="5" t="s">
        <v>4192</v>
      </c>
      <c r="C64" s="5" t="s">
        <v>4193</v>
      </c>
      <c r="E64" s="26" t="s">
        <v>145</v>
      </c>
      <c r="F64" s="57" t="s">
        <v>11</v>
      </c>
      <c r="G64" s="57"/>
      <c r="L64" s="36" t="s">
        <v>1742</v>
      </c>
      <c r="M64" s="35" t="s">
        <v>11</v>
      </c>
      <c r="P64"/>
    </row>
    <row r="65" spans="1:16">
      <c r="A65" s="30" t="s">
        <v>3566</v>
      </c>
      <c r="B65" s="5" t="s">
        <v>4192</v>
      </c>
      <c r="C65" s="5" t="s">
        <v>4193</v>
      </c>
      <c r="E65" s="26" t="s">
        <v>151</v>
      </c>
      <c r="F65" s="57" t="s">
        <v>11</v>
      </c>
      <c r="G65" s="57"/>
      <c r="L65" s="34" t="s">
        <v>697</v>
      </c>
      <c r="M65" s="33" t="s">
        <v>1986</v>
      </c>
      <c r="P65"/>
    </row>
    <row r="66" spans="1:16">
      <c r="A66" s="30" t="s">
        <v>1293</v>
      </c>
      <c r="B66" s="5" t="s">
        <v>4211</v>
      </c>
      <c r="C66" s="5" t="s">
        <v>4212</v>
      </c>
      <c r="E66" s="26" t="s">
        <v>165</v>
      </c>
      <c r="F66" s="57" t="s">
        <v>11</v>
      </c>
      <c r="G66" s="57"/>
      <c r="L66" s="36" t="s">
        <v>1946</v>
      </c>
      <c r="M66" s="35" t="s">
        <v>11</v>
      </c>
      <c r="P66"/>
    </row>
    <row r="67" spans="1:16">
      <c r="A67" s="30" t="s">
        <v>1625</v>
      </c>
      <c r="B67" s="5">
        <v>44805</v>
      </c>
      <c r="C67" s="5">
        <v>44986</v>
      </c>
      <c r="E67" s="26" t="s">
        <v>155</v>
      </c>
      <c r="F67" s="57" t="s">
        <v>11</v>
      </c>
      <c r="G67" s="57"/>
      <c r="L67" s="34" t="s">
        <v>239</v>
      </c>
      <c r="M67" s="33" t="s">
        <v>11</v>
      </c>
      <c r="P67"/>
    </row>
    <row r="68" spans="1:16">
      <c r="A68" s="30" t="s">
        <v>1029</v>
      </c>
      <c r="B68" s="5" t="s">
        <v>4225</v>
      </c>
      <c r="C68" s="5" t="s">
        <v>4226</v>
      </c>
      <c r="E68" s="26" t="s">
        <v>1089</v>
      </c>
      <c r="F68" s="57" t="s">
        <v>11</v>
      </c>
      <c r="G68" s="57"/>
      <c r="L68" s="36" t="s">
        <v>242</v>
      </c>
      <c r="M68" s="35" t="s">
        <v>11</v>
      </c>
      <c r="P68"/>
    </row>
    <row r="69" spans="1:16">
      <c r="A69" s="30" t="s">
        <v>3568</v>
      </c>
      <c r="B69" s="5" t="s">
        <v>4192</v>
      </c>
      <c r="C69" s="5" t="s">
        <v>4193</v>
      </c>
      <c r="E69" s="26" t="s">
        <v>232</v>
      </c>
      <c r="F69" s="57" t="s">
        <v>11</v>
      </c>
      <c r="G69" s="57"/>
      <c r="L69" s="34" t="s">
        <v>259</v>
      </c>
      <c r="M69" s="33" t="s">
        <v>11</v>
      </c>
      <c r="P69"/>
    </row>
    <row r="70" spans="1:16">
      <c r="A70" s="30" t="s">
        <v>3390</v>
      </c>
      <c r="B70" s="5" t="s">
        <v>4211</v>
      </c>
      <c r="C70" s="5" t="s">
        <v>4212</v>
      </c>
      <c r="E70" s="26" t="s">
        <v>268</v>
      </c>
      <c r="F70" s="57" t="s">
        <v>11</v>
      </c>
      <c r="G70" s="57"/>
      <c r="L70" s="36" t="s">
        <v>3217</v>
      </c>
      <c r="M70" s="35" t="s">
        <v>11</v>
      </c>
      <c r="P70"/>
    </row>
    <row r="71" spans="1:16">
      <c r="A71" s="30" t="s">
        <v>3570</v>
      </c>
      <c r="B71" s="5" t="s">
        <v>4192</v>
      </c>
      <c r="C71" s="5" t="s">
        <v>4193</v>
      </c>
      <c r="E71" s="26" t="s">
        <v>815</v>
      </c>
      <c r="F71" s="57" t="s">
        <v>11</v>
      </c>
      <c r="G71" s="57"/>
      <c r="L71" s="36" t="s">
        <v>209</v>
      </c>
      <c r="M71" s="35" t="s">
        <v>11</v>
      </c>
      <c r="P71"/>
    </row>
    <row r="72" spans="1:16">
      <c r="A72" s="32" t="s">
        <v>4203</v>
      </c>
      <c r="B72" s="5" t="s">
        <v>4194</v>
      </c>
      <c r="C72" s="5" t="s">
        <v>4195</v>
      </c>
      <c r="E72" s="26" t="s">
        <v>156</v>
      </c>
      <c r="F72" s="57" t="s">
        <v>11</v>
      </c>
      <c r="G72" s="57"/>
      <c r="L72" s="34" t="s">
        <v>294</v>
      </c>
      <c r="M72" s="33" t="s">
        <v>1986</v>
      </c>
      <c r="P72"/>
    </row>
    <row r="73" spans="1:16">
      <c r="A73" s="32" t="s">
        <v>1870</v>
      </c>
      <c r="B73" s="5" t="s">
        <v>4227</v>
      </c>
      <c r="C73" s="5" t="s">
        <v>4228</v>
      </c>
      <c r="E73" s="26" t="s">
        <v>827</v>
      </c>
      <c r="F73" s="57" t="s">
        <v>11</v>
      </c>
      <c r="G73" s="57"/>
      <c r="L73" s="36" t="s">
        <v>292</v>
      </c>
      <c r="M73" s="35" t="s">
        <v>1986</v>
      </c>
      <c r="P73"/>
    </row>
    <row r="74" spans="1:16">
      <c r="A74" s="32" t="s">
        <v>3572</v>
      </c>
      <c r="B74" s="5" t="s">
        <v>4192</v>
      </c>
      <c r="C74" s="5" t="s">
        <v>4193</v>
      </c>
      <c r="E74" s="26" t="s">
        <v>82</v>
      </c>
      <c r="F74" s="57" t="s">
        <v>11</v>
      </c>
      <c r="G74" s="57"/>
      <c r="L74" s="34" t="s">
        <v>290</v>
      </c>
      <c r="M74" s="33" t="s">
        <v>11</v>
      </c>
      <c r="P74"/>
    </row>
    <row r="75" spans="1:16">
      <c r="A75" s="30" t="s">
        <v>1999</v>
      </c>
      <c r="B75" s="5" t="s">
        <v>4211</v>
      </c>
      <c r="C75" s="5" t="s">
        <v>4212</v>
      </c>
      <c r="E75" s="57" t="s">
        <v>261</v>
      </c>
      <c r="F75" s="57" t="s">
        <v>11</v>
      </c>
      <c r="G75" s="57"/>
      <c r="L75" s="34" t="s">
        <v>1220</v>
      </c>
      <c r="M75" s="33" t="s">
        <v>11</v>
      </c>
      <c r="P75"/>
    </row>
    <row r="76" spans="1:16">
      <c r="A76" s="30" t="s">
        <v>1626</v>
      </c>
      <c r="B76" s="5">
        <v>44805</v>
      </c>
      <c r="C76" s="5">
        <v>44986</v>
      </c>
      <c r="E76" s="57" t="s">
        <v>1742</v>
      </c>
      <c r="F76" s="57" t="s">
        <v>11</v>
      </c>
      <c r="G76" s="57"/>
      <c r="L76" s="36" t="s">
        <v>59</v>
      </c>
      <c r="M76" s="35" t="s">
        <v>11</v>
      </c>
      <c r="P76"/>
    </row>
    <row r="77" spans="1:16">
      <c r="A77" s="30" t="s">
        <v>1896</v>
      </c>
      <c r="B77" s="5" t="s">
        <v>4225</v>
      </c>
      <c r="C77" s="5" t="s">
        <v>4226</v>
      </c>
      <c r="E77" s="57" t="s">
        <v>3269</v>
      </c>
      <c r="F77" s="57" t="s">
        <v>11</v>
      </c>
      <c r="G77" s="57"/>
      <c r="L77" s="34" t="s">
        <v>324</v>
      </c>
      <c r="M77" s="33" t="s">
        <v>11</v>
      </c>
      <c r="P77"/>
    </row>
    <row r="78" spans="1:16">
      <c r="A78" s="30" t="s">
        <v>3574</v>
      </c>
      <c r="B78" s="5" t="s">
        <v>4192</v>
      </c>
      <c r="C78" s="5" t="s">
        <v>4193</v>
      </c>
      <c r="E78" s="57" t="s">
        <v>239</v>
      </c>
      <c r="F78" s="57" t="s">
        <v>11</v>
      </c>
      <c r="G78" s="57"/>
      <c r="L78" s="36" t="s">
        <v>434</v>
      </c>
      <c r="M78" s="35" t="s">
        <v>11</v>
      </c>
      <c r="P78"/>
    </row>
    <row r="79" spans="1:16">
      <c r="A79" s="30" t="s">
        <v>3576</v>
      </c>
      <c r="B79" s="5" t="s">
        <v>4192</v>
      </c>
      <c r="C79" s="5" t="s">
        <v>4193</v>
      </c>
      <c r="E79" s="57" t="s">
        <v>242</v>
      </c>
      <c r="F79" s="57" t="s">
        <v>11</v>
      </c>
      <c r="G79" s="57"/>
      <c r="L79" s="36" t="s">
        <v>210</v>
      </c>
      <c r="M79" s="35" t="s">
        <v>11</v>
      </c>
      <c r="P79"/>
    </row>
    <row r="80" spans="1:16">
      <c r="A80" s="30" t="s">
        <v>3578</v>
      </c>
      <c r="B80" s="5" t="s">
        <v>4192</v>
      </c>
      <c r="C80" s="5" t="s">
        <v>4193</v>
      </c>
      <c r="E80" s="57" t="s">
        <v>259</v>
      </c>
      <c r="F80" s="57" t="s">
        <v>11</v>
      </c>
      <c r="G80" s="57"/>
      <c r="L80" s="34" t="s">
        <v>13</v>
      </c>
      <c r="M80" s="33" t="s">
        <v>11</v>
      </c>
      <c r="P80"/>
    </row>
    <row r="81" spans="1:16">
      <c r="A81" s="30" t="s">
        <v>1031</v>
      </c>
      <c r="B81" s="5" t="s">
        <v>4194</v>
      </c>
      <c r="C81" s="5" t="s">
        <v>4195</v>
      </c>
      <c r="E81" s="26" t="s">
        <v>3217</v>
      </c>
      <c r="F81" s="57" t="s">
        <v>11</v>
      </c>
      <c r="G81" s="57"/>
      <c r="L81" s="36" t="s">
        <v>577</v>
      </c>
      <c r="M81" s="35" t="s">
        <v>11</v>
      </c>
      <c r="P81"/>
    </row>
    <row r="82" spans="1:16">
      <c r="A82" s="30" t="s">
        <v>1913</v>
      </c>
      <c r="B82" s="5" t="s">
        <v>4229</v>
      </c>
      <c r="C82" s="5" t="s">
        <v>4230</v>
      </c>
      <c r="E82" s="57" t="s">
        <v>209</v>
      </c>
      <c r="F82" s="57" t="s">
        <v>11</v>
      </c>
      <c r="G82" s="57"/>
      <c r="L82" s="36" t="s">
        <v>75</v>
      </c>
      <c r="M82" s="35" t="s">
        <v>11</v>
      </c>
      <c r="P82"/>
    </row>
    <row r="83" spans="1:16">
      <c r="A83" s="30" t="s">
        <v>3580</v>
      </c>
      <c r="B83" s="5" t="s">
        <v>4192</v>
      </c>
      <c r="C83" s="5" t="s">
        <v>4193</v>
      </c>
      <c r="E83" s="57" t="s">
        <v>290</v>
      </c>
      <c r="F83" s="57" t="s">
        <v>11</v>
      </c>
      <c r="G83" s="57"/>
      <c r="L83" s="34" t="s">
        <v>1213</v>
      </c>
      <c r="M83" s="33" t="s">
        <v>11</v>
      </c>
      <c r="P83"/>
    </row>
    <row r="84" spans="1:16">
      <c r="A84" s="30" t="s">
        <v>3584</v>
      </c>
      <c r="B84" s="5" t="s">
        <v>4192</v>
      </c>
      <c r="C84" s="5" t="s">
        <v>4193</v>
      </c>
      <c r="E84" s="57" t="s">
        <v>1220</v>
      </c>
      <c r="F84" s="57" t="s">
        <v>11</v>
      </c>
      <c r="G84" s="57"/>
      <c r="L84" s="36" t="s">
        <v>69</v>
      </c>
      <c r="M84" s="35" t="s">
        <v>11</v>
      </c>
      <c r="P84"/>
    </row>
    <row r="85" spans="1:16">
      <c r="A85" s="30" t="s">
        <v>1607</v>
      </c>
      <c r="B85" s="5" t="s">
        <v>4194</v>
      </c>
      <c r="C85" s="5" t="s">
        <v>4195</v>
      </c>
      <c r="E85" s="57" t="s">
        <v>59</v>
      </c>
      <c r="F85" s="57" t="s">
        <v>11</v>
      </c>
      <c r="G85" s="57"/>
      <c r="L85" s="36" t="s">
        <v>381</v>
      </c>
      <c r="M85" s="35" t="s">
        <v>11</v>
      </c>
      <c r="P85"/>
    </row>
    <row r="86" spans="1:16">
      <c r="A86" s="30" t="s">
        <v>1584</v>
      </c>
      <c r="B86" s="5">
        <v>44774</v>
      </c>
      <c r="C86" s="5">
        <v>44958</v>
      </c>
      <c r="E86" s="26" t="s">
        <v>324</v>
      </c>
      <c r="F86" s="57" t="s">
        <v>11</v>
      </c>
      <c r="G86" s="57"/>
      <c r="L86" s="36" t="s">
        <v>393</v>
      </c>
      <c r="M86" s="35" t="s">
        <v>11</v>
      </c>
      <c r="P86"/>
    </row>
    <row r="87" spans="1:16">
      <c r="A87" s="30" t="s">
        <v>3392</v>
      </c>
      <c r="B87" s="5">
        <v>44851</v>
      </c>
      <c r="C87" s="5">
        <v>45033</v>
      </c>
      <c r="E87" s="26" t="s">
        <v>434</v>
      </c>
      <c r="F87" s="57" t="s">
        <v>11</v>
      </c>
      <c r="G87" s="57"/>
      <c r="L87" s="36" t="s">
        <v>310</v>
      </c>
      <c r="M87" s="35" t="s">
        <v>11</v>
      </c>
      <c r="P87"/>
    </row>
    <row r="88" spans="1:16">
      <c r="A88" s="30" t="s">
        <v>3582</v>
      </c>
      <c r="B88" s="5">
        <v>44896</v>
      </c>
      <c r="C88" s="5">
        <v>45078</v>
      </c>
      <c r="E88" s="57" t="s">
        <v>13</v>
      </c>
      <c r="F88" s="57" t="s">
        <v>11</v>
      </c>
      <c r="G88" s="57"/>
      <c r="L88" s="36" t="s">
        <v>102</v>
      </c>
      <c r="M88" s="35" t="s">
        <v>11</v>
      </c>
      <c r="P88"/>
    </row>
    <row r="89" spans="1:16">
      <c r="A89" s="30" t="s">
        <v>3038</v>
      </c>
      <c r="B89" s="5" t="s">
        <v>4229</v>
      </c>
      <c r="C89" s="5" t="s">
        <v>4230</v>
      </c>
      <c r="E89" s="57" t="s">
        <v>577</v>
      </c>
      <c r="F89" s="57" t="s">
        <v>11</v>
      </c>
      <c r="G89" s="57"/>
      <c r="L89" s="36" t="s">
        <v>111</v>
      </c>
      <c r="M89" s="35" t="s">
        <v>11</v>
      </c>
      <c r="P89"/>
    </row>
    <row r="90" spans="1:16">
      <c r="A90" s="30" t="s">
        <v>1898</v>
      </c>
      <c r="B90" s="5" t="s">
        <v>4192</v>
      </c>
      <c r="C90" s="5" t="s">
        <v>4193</v>
      </c>
      <c r="E90" s="26" t="s">
        <v>75</v>
      </c>
      <c r="F90" s="57" t="s">
        <v>11</v>
      </c>
      <c r="G90" s="57"/>
      <c r="L90" s="36" t="s">
        <v>940</v>
      </c>
      <c r="M90" s="35" t="s">
        <v>11</v>
      </c>
      <c r="P90"/>
    </row>
    <row r="91" spans="1:16">
      <c r="A91" s="30" t="s">
        <v>3586</v>
      </c>
      <c r="B91" s="5" t="s">
        <v>4192</v>
      </c>
      <c r="C91" s="5" t="s">
        <v>4193</v>
      </c>
      <c r="E91" s="26" t="s">
        <v>69</v>
      </c>
      <c r="F91" s="57" t="s">
        <v>11</v>
      </c>
      <c r="G91" s="57"/>
      <c r="L91" s="36" t="s">
        <v>916</v>
      </c>
      <c r="M91" s="35" t="s">
        <v>11</v>
      </c>
      <c r="P91"/>
    </row>
    <row r="92" spans="1:16">
      <c r="A92" s="30" t="s">
        <v>1872</v>
      </c>
      <c r="B92" s="5" t="s">
        <v>4192</v>
      </c>
      <c r="C92" s="5" t="s">
        <v>4193</v>
      </c>
      <c r="E92" s="26" t="s">
        <v>3042</v>
      </c>
      <c r="F92" s="57" t="s">
        <v>11</v>
      </c>
      <c r="G92" s="57"/>
      <c r="L92" s="36" t="s">
        <v>935</v>
      </c>
      <c r="M92" s="35" t="s">
        <v>11</v>
      </c>
      <c r="P92"/>
    </row>
    <row r="93" spans="1:16">
      <c r="A93" s="30" t="s">
        <v>1900</v>
      </c>
      <c r="B93" s="5" t="s">
        <v>4231</v>
      </c>
      <c r="C93" s="5" t="s">
        <v>4232</v>
      </c>
      <c r="E93" s="26" t="s">
        <v>393</v>
      </c>
      <c r="F93" s="57" t="s">
        <v>11</v>
      </c>
      <c r="G93" s="57"/>
      <c r="L93" s="36" t="s">
        <v>385</v>
      </c>
      <c r="M93" s="35" t="s">
        <v>11</v>
      </c>
      <c r="P93"/>
    </row>
    <row r="94" spans="1:16">
      <c r="A94" s="30" t="s">
        <v>3588</v>
      </c>
      <c r="B94" s="5" t="s">
        <v>4192</v>
      </c>
      <c r="C94" s="5" t="s">
        <v>4193</v>
      </c>
      <c r="E94" s="57" t="s">
        <v>310</v>
      </c>
      <c r="F94" s="57" t="s">
        <v>11</v>
      </c>
      <c r="G94" s="57"/>
      <c r="L94" s="36" t="s">
        <v>561</v>
      </c>
      <c r="M94" s="35" t="s">
        <v>11</v>
      </c>
      <c r="P94"/>
    </row>
    <row r="95" spans="1:16">
      <c r="A95" s="30" t="s">
        <v>3590</v>
      </c>
      <c r="B95" s="5" t="s">
        <v>4192</v>
      </c>
      <c r="C95" s="5" t="s">
        <v>4193</v>
      </c>
      <c r="E95" s="57" t="s">
        <v>102</v>
      </c>
      <c r="F95" s="57" t="s">
        <v>11</v>
      </c>
      <c r="G95" s="57"/>
      <c r="L95" s="36" t="s">
        <v>864</v>
      </c>
      <c r="M95" s="35" t="s">
        <v>11</v>
      </c>
      <c r="P95"/>
    </row>
    <row r="96" spans="1:16">
      <c r="A96" s="30" t="s">
        <v>1627</v>
      </c>
      <c r="B96" s="5">
        <v>44805</v>
      </c>
      <c r="C96" s="5">
        <v>44986</v>
      </c>
      <c r="E96" s="57" t="s">
        <v>111</v>
      </c>
      <c r="F96" s="57" t="s">
        <v>11</v>
      </c>
      <c r="G96" s="57"/>
      <c r="L96" s="36" t="s">
        <v>869</v>
      </c>
      <c r="M96" s="35" t="s">
        <v>11</v>
      </c>
      <c r="P96"/>
    </row>
    <row r="97" spans="1:16">
      <c r="A97" s="30" t="s">
        <v>3592</v>
      </c>
      <c r="B97" s="5">
        <v>44896</v>
      </c>
      <c r="C97" s="5">
        <v>45078</v>
      </c>
      <c r="E97" s="57" t="s">
        <v>940</v>
      </c>
      <c r="F97" s="57" t="s">
        <v>11</v>
      </c>
      <c r="G97" s="57"/>
      <c r="L97" s="36" t="s">
        <v>22</v>
      </c>
      <c r="M97" s="35" t="s">
        <v>1986</v>
      </c>
      <c r="P97"/>
    </row>
    <row r="98" spans="1:16">
      <c r="A98" s="30" t="s">
        <v>3594</v>
      </c>
      <c r="B98" s="5" t="s">
        <v>4192</v>
      </c>
      <c r="C98" s="5" t="s">
        <v>4193</v>
      </c>
      <c r="E98" s="57" t="s">
        <v>916</v>
      </c>
      <c r="F98" s="57" t="s">
        <v>11</v>
      </c>
      <c r="G98" s="57"/>
      <c r="L98" s="36" t="s">
        <v>36</v>
      </c>
      <c r="M98" s="35" t="s">
        <v>11</v>
      </c>
      <c r="P98"/>
    </row>
    <row r="99" spans="1:16">
      <c r="A99" s="30" t="s">
        <v>3209</v>
      </c>
      <c r="B99" s="5">
        <v>44774</v>
      </c>
      <c r="C99" s="5">
        <v>44958</v>
      </c>
      <c r="E99" s="57" t="s">
        <v>935</v>
      </c>
      <c r="F99" s="57" t="s">
        <v>11</v>
      </c>
      <c r="G99" s="57"/>
      <c r="L99" s="36" t="s">
        <v>866</v>
      </c>
      <c r="M99" s="35" t="s">
        <v>1986</v>
      </c>
      <c r="P99"/>
    </row>
    <row r="100" spans="1:16">
      <c r="A100" s="30" t="s">
        <v>3103</v>
      </c>
      <c r="B100" s="5" t="s">
        <v>4194</v>
      </c>
      <c r="C100" s="5" t="s">
        <v>4195</v>
      </c>
      <c r="E100" s="57" t="s">
        <v>385</v>
      </c>
      <c r="F100" s="57" t="s">
        <v>11</v>
      </c>
      <c r="G100" s="57"/>
      <c r="L100" s="36" t="s">
        <v>903</v>
      </c>
      <c r="M100" s="35" t="s">
        <v>11</v>
      </c>
      <c r="P100"/>
    </row>
    <row r="101" spans="1:16">
      <c r="A101" s="30" t="s">
        <v>3596</v>
      </c>
      <c r="B101" s="5" t="s">
        <v>4192</v>
      </c>
      <c r="C101" s="5" t="s">
        <v>4193</v>
      </c>
      <c r="E101" s="26" t="s">
        <v>561</v>
      </c>
      <c r="F101" s="57" t="s">
        <v>11</v>
      </c>
      <c r="G101" s="57"/>
      <c r="L101" s="36" t="s">
        <v>760</v>
      </c>
      <c r="M101" s="35" t="s">
        <v>11</v>
      </c>
      <c r="P101"/>
    </row>
    <row r="102" spans="1:16">
      <c r="A102" s="30" t="s">
        <v>3598</v>
      </c>
      <c r="B102" s="5" t="s">
        <v>4192</v>
      </c>
      <c r="C102" s="5" t="s">
        <v>4193</v>
      </c>
      <c r="E102" s="26" t="s">
        <v>864</v>
      </c>
      <c r="F102" s="57" t="s">
        <v>11</v>
      </c>
      <c r="G102" s="57"/>
      <c r="L102" s="36" t="s">
        <v>790</v>
      </c>
      <c r="M102" s="35" t="s">
        <v>11</v>
      </c>
      <c r="P102"/>
    </row>
    <row r="103" spans="1:16">
      <c r="A103" s="30" t="s">
        <v>1628</v>
      </c>
      <c r="B103" s="5">
        <v>44805</v>
      </c>
      <c r="C103" s="5">
        <v>44986</v>
      </c>
      <c r="E103" s="57" t="s">
        <v>869</v>
      </c>
      <c r="F103" s="57" t="s">
        <v>11</v>
      </c>
      <c r="G103" s="57"/>
      <c r="L103" s="36" t="s">
        <v>831</v>
      </c>
      <c r="M103" s="35" t="s">
        <v>11</v>
      </c>
      <c r="P103"/>
    </row>
    <row r="104" spans="1:16">
      <c r="A104" s="30" t="s">
        <v>3600</v>
      </c>
      <c r="B104" s="5">
        <v>44896</v>
      </c>
      <c r="C104" s="5">
        <v>45078</v>
      </c>
      <c r="E104" s="57" t="s">
        <v>36</v>
      </c>
      <c r="F104" s="57" t="s">
        <v>11</v>
      </c>
      <c r="G104" s="57"/>
      <c r="L104" s="36" t="s">
        <v>896</v>
      </c>
      <c r="M104" s="35" t="s">
        <v>11</v>
      </c>
      <c r="P104"/>
    </row>
    <row r="105" spans="1:16">
      <c r="A105" s="30" t="s">
        <v>3602</v>
      </c>
      <c r="B105" s="5">
        <v>44896</v>
      </c>
      <c r="C105" s="5">
        <v>45078</v>
      </c>
      <c r="E105" s="57" t="s">
        <v>760</v>
      </c>
      <c r="F105" s="57" t="s">
        <v>11</v>
      </c>
      <c r="G105" s="57"/>
      <c r="L105" s="36" t="s">
        <v>442</v>
      </c>
      <c r="M105" s="35" t="s">
        <v>1986</v>
      </c>
      <c r="P105"/>
    </row>
    <row r="106" spans="1:16">
      <c r="A106" s="30" t="s">
        <v>1652</v>
      </c>
      <c r="B106" s="5">
        <v>44835</v>
      </c>
      <c r="C106" s="5">
        <v>45017</v>
      </c>
      <c r="E106" s="26" t="s">
        <v>903</v>
      </c>
      <c r="F106" s="57" t="s">
        <v>11</v>
      </c>
      <c r="G106" s="57"/>
      <c r="L106" s="36" t="s">
        <v>117</v>
      </c>
      <c r="M106" s="35" t="s">
        <v>11</v>
      </c>
      <c r="P106"/>
    </row>
    <row r="107" spans="1:16">
      <c r="A107" s="30" t="s">
        <v>1873</v>
      </c>
      <c r="B107" s="5" t="s">
        <v>4194</v>
      </c>
      <c r="C107" s="5" t="s">
        <v>4195</v>
      </c>
      <c r="E107" s="57" t="s">
        <v>790</v>
      </c>
      <c r="F107" s="57" t="s">
        <v>11</v>
      </c>
      <c r="G107" s="57"/>
      <c r="L107" s="36" t="s">
        <v>60</v>
      </c>
      <c r="M107" s="35" t="s">
        <v>11</v>
      </c>
      <c r="P107"/>
    </row>
    <row r="108" spans="1:16">
      <c r="A108" s="30" t="s">
        <v>3604</v>
      </c>
      <c r="B108" s="5" t="s">
        <v>4192</v>
      </c>
      <c r="C108" s="5" t="s">
        <v>4193</v>
      </c>
      <c r="E108" s="57" t="s">
        <v>831</v>
      </c>
      <c r="F108" s="57" t="s">
        <v>11</v>
      </c>
      <c r="G108" s="57"/>
      <c r="L108" s="36" t="s">
        <v>871</v>
      </c>
      <c r="M108" s="35" t="s">
        <v>11</v>
      </c>
      <c r="P108"/>
    </row>
    <row r="109" spans="1:16">
      <c r="A109" s="30" t="s">
        <v>3862</v>
      </c>
      <c r="B109" s="5" t="s">
        <v>4192</v>
      </c>
      <c r="C109" s="5" t="s">
        <v>4193</v>
      </c>
      <c r="E109" s="26" t="s">
        <v>896</v>
      </c>
      <c r="F109" s="57" t="s">
        <v>11</v>
      </c>
      <c r="G109" s="57"/>
      <c r="L109" s="36" t="s">
        <v>17</v>
      </c>
      <c r="M109" s="35" t="s">
        <v>11</v>
      </c>
      <c r="P109"/>
    </row>
    <row r="110" spans="1:16">
      <c r="A110" s="30" t="s">
        <v>1629</v>
      </c>
      <c r="B110" s="5">
        <v>44805</v>
      </c>
      <c r="C110" s="5">
        <v>44986</v>
      </c>
      <c r="E110" s="57" t="s">
        <v>117</v>
      </c>
      <c r="F110" s="57" t="s">
        <v>11</v>
      </c>
      <c r="G110" s="57"/>
      <c r="L110" s="36" t="s">
        <v>731</v>
      </c>
      <c r="M110" s="35" t="s">
        <v>11</v>
      </c>
      <c r="P110"/>
    </row>
    <row r="111" spans="1:16">
      <c r="A111" s="30" t="s">
        <v>1037</v>
      </c>
      <c r="B111" s="5" t="s">
        <v>4211</v>
      </c>
      <c r="C111" s="5" t="s">
        <v>4212</v>
      </c>
      <c r="E111" s="57" t="s">
        <v>60</v>
      </c>
      <c r="F111" s="57" t="s">
        <v>11</v>
      </c>
      <c r="G111" s="57"/>
      <c r="L111" s="36" t="s">
        <v>534</v>
      </c>
      <c r="M111" s="35" t="s">
        <v>11</v>
      </c>
      <c r="P111"/>
    </row>
    <row r="112" spans="1:16">
      <c r="A112" s="30" t="s">
        <v>3614</v>
      </c>
      <c r="B112" s="5" t="s">
        <v>4192</v>
      </c>
      <c r="C112" s="5" t="s">
        <v>4193</v>
      </c>
      <c r="E112" s="57" t="s">
        <v>871</v>
      </c>
      <c r="F112" s="57" t="s">
        <v>11</v>
      </c>
      <c r="G112" s="57"/>
      <c r="L112" s="36" t="s">
        <v>483</v>
      </c>
      <c r="M112" s="35" t="s">
        <v>11</v>
      </c>
      <c r="P112"/>
    </row>
    <row r="113" spans="1:16">
      <c r="A113" s="30" t="s">
        <v>3612</v>
      </c>
      <c r="B113" s="5">
        <v>44896</v>
      </c>
      <c r="C113" s="5">
        <v>45078</v>
      </c>
      <c r="E113" s="57" t="s">
        <v>17</v>
      </c>
      <c r="F113" s="57" t="s">
        <v>11</v>
      </c>
      <c r="G113" s="57"/>
      <c r="L113" s="36" t="s">
        <v>742</v>
      </c>
      <c r="M113" s="35" t="s">
        <v>11</v>
      </c>
      <c r="P113"/>
    </row>
    <row r="114" spans="1:16">
      <c r="A114" s="30" t="s">
        <v>3609</v>
      </c>
      <c r="B114" s="5">
        <v>44896</v>
      </c>
      <c r="C114" s="5">
        <v>45078</v>
      </c>
      <c r="E114" s="57" t="s">
        <v>731</v>
      </c>
      <c r="F114" s="57" t="s">
        <v>11</v>
      </c>
      <c r="G114" s="57"/>
      <c r="L114" s="36" t="s">
        <v>248</v>
      </c>
      <c r="M114" s="35" t="s">
        <v>11</v>
      </c>
      <c r="P114"/>
    </row>
    <row r="115" spans="1:16">
      <c r="A115" s="30" t="s">
        <v>3616</v>
      </c>
      <c r="B115" s="5" t="s">
        <v>4192</v>
      </c>
      <c r="C115" s="5" t="s">
        <v>4193</v>
      </c>
      <c r="E115" s="57" t="s">
        <v>483</v>
      </c>
      <c r="F115" s="57" t="s">
        <v>11</v>
      </c>
      <c r="G115" s="57"/>
      <c r="L115" s="36" t="s">
        <v>765</v>
      </c>
      <c r="M115" s="35" t="s">
        <v>11</v>
      </c>
      <c r="P115"/>
    </row>
    <row r="116" spans="1:16">
      <c r="A116" s="30" t="s">
        <v>3040</v>
      </c>
      <c r="B116" s="5" t="s">
        <v>4192</v>
      </c>
      <c r="C116" s="5" t="s">
        <v>4193</v>
      </c>
      <c r="E116" s="57" t="s">
        <v>534</v>
      </c>
      <c r="F116" s="57" t="s">
        <v>11</v>
      </c>
      <c r="G116" s="57"/>
      <c r="L116" s="36" t="s">
        <v>67</v>
      </c>
      <c r="M116" s="35" t="s">
        <v>11</v>
      </c>
      <c r="P116"/>
    </row>
    <row r="117" spans="1:16">
      <c r="A117" s="30" t="s">
        <v>1745</v>
      </c>
      <c r="B117" s="5" t="s">
        <v>4192</v>
      </c>
      <c r="C117" s="5" t="s">
        <v>4193</v>
      </c>
      <c r="E117" s="26" t="s">
        <v>742</v>
      </c>
      <c r="F117" s="57" t="s">
        <v>11</v>
      </c>
      <c r="G117" s="57"/>
      <c r="L117" s="36" t="s">
        <v>43</v>
      </c>
      <c r="M117" s="35" t="s">
        <v>11</v>
      </c>
      <c r="P117"/>
    </row>
    <row r="118" spans="1:16">
      <c r="A118" s="30" t="s">
        <v>3618</v>
      </c>
      <c r="B118" s="5" t="s">
        <v>4192</v>
      </c>
      <c r="C118" s="5" t="s">
        <v>4193</v>
      </c>
      <c r="E118" s="26" t="s">
        <v>248</v>
      </c>
      <c r="F118" s="57" t="s">
        <v>11</v>
      </c>
      <c r="G118" s="57"/>
      <c r="L118" s="36" t="s">
        <v>24</v>
      </c>
      <c r="M118" s="35" t="s">
        <v>11</v>
      </c>
      <c r="P118"/>
    </row>
    <row r="119" spans="1:16">
      <c r="A119" s="30" t="s">
        <v>3394</v>
      </c>
      <c r="B119" s="5" t="s">
        <v>4211</v>
      </c>
      <c r="C119" s="5" t="s">
        <v>4212</v>
      </c>
      <c r="E119" s="57" t="s">
        <v>765</v>
      </c>
      <c r="F119" s="57" t="s">
        <v>11</v>
      </c>
      <c r="G119" s="57"/>
      <c r="L119" s="36" t="s">
        <v>1277</v>
      </c>
      <c r="M119" s="35" t="s">
        <v>11</v>
      </c>
      <c r="P119"/>
    </row>
    <row r="120" spans="1:16">
      <c r="A120" s="30" t="s">
        <v>1895</v>
      </c>
      <c r="B120" s="5" t="s">
        <v>4192</v>
      </c>
      <c r="C120" s="5" t="s">
        <v>4193</v>
      </c>
      <c r="E120" s="57" t="s">
        <v>67</v>
      </c>
      <c r="F120" s="57" t="s">
        <v>11</v>
      </c>
      <c r="G120" s="57"/>
      <c r="L120" s="36" t="s">
        <v>45</v>
      </c>
      <c r="M120" s="35" t="s">
        <v>11</v>
      </c>
      <c r="P120"/>
    </row>
    <row r="121" spans="1:16">
      <c r="A121" s="30" t="s">
        <v>3620</v>
      </c>
      <c r="B121" s="5" t="s">
        <v>4192</v>
      </c>
      <c r="C121" s="5" t="s">
        <v>4193</v>
      </c>
      <c r="E121" s="57" t="s">
        <v>24</v>
      </c>
      <c r="F121" s="57" t="s">
        <v>11</v>
      </c>
      <c r="G121" s="57"/>
      <c r="L121" s="36" t="s">
        <v>56</v>
      </c>
      <c r="M121" s="35" t="s">
        <v>11</v>
      </c>
      <c r="P121"/>
    </row>
    <row r="122" spans="1:16">
      <c r="A122" s="30" t="s">
        <v>3622</v>
      </c>
      <c r="B122" s="5" t="s">
        <v>4192</v>
      </c>
      <c r="C122" s="5" t="s">
        <v>4193</v>
      </c>
      <c r="E122" s="57" t="s">
        <v>1277</v>
      </c>
      <c r="F122" s="57" t="s">
        <v>11</v>
      </c>
      <c r="G122" s="57"/>
      <c r="L122" s="36" t="s">
        <v>63</v>
      </c>
      <c r="M122" s="35" t="s">
        <v>11</v>
      </c>
      <c r="P122"/>
    </row>
    <row r="123" spans="1:16">
      <c r="A123" s="30" t="s">
        <v>2000</v>
      </c>
      <c r="B123" s="5" t="s">
        <v>4225</v>
      </c>
      <c r="C123" s="5" t="s">
        <v>4226</v>
      </c>
      <c r="E123" s="26" t="s">
        <v>43</v>
      </c>
      <c r="F123" s="57" t="s">
        <v>11</v>
      </c>
      <c r="G123" s="57"/>
      <c r="L123" s="36" t="s">
        <v>54</v>
      </c>
      <c r="M123" s="35" t="s">
        <v>11</v>
      </c>
      <c r="P123"/>
    </row>
    <row r="124" spans="1:16">
      <c r="A124" s="30" t="s">
        <v>3624</v>
      </c>
      <c r="B124" s="5" t="s">
        <v>4192</v>
      </c>
      <c r="C124" s="5" t="s">
        <v>4193</v>
      </c>
      <c r="E124" s="57" t="s">
        <v>20</v>
      </c>
      <c r="F124" s="57" t="s">
        <v>11</v>
      </c>
      <c r="G124" s="57"/>
      <c r="L124" s="36" t="s">
        <v>20</v>
      </c>
      <c r="M124" s="35" t="s">
        <v>11</v>
      </c>
      <c r="P124"/>
    </row>
    <row r="125" spans="1:16">
      <c r="A125" s="30" t="s">
        <v>1912</v>
      </c>
      <c r="B125" s="5" t="s">
        <v>4233</v>
      </c>
      <c r="C125" s="5" t="s">
        <v>4234</v>
      </c>
      <c r="E125" s="57" t="s">
        <v>34</v>
      </c>
      <c r="F125" s="57" t="s">
        <v>11</v>
      </c>
      <c r="G125" s="57"/>
      <c r="L125" s="36" t="s">
        <v>47</v>
      </c>
      <c r="M125" s="35" t="s">
        <v>11</v>
      </c>
      <c r="P125"/>
    </row>
    <row r="126" spans="1:16">
      <c r="A126" s="30" t="s">
        <v>3626</v>
      </c>
      <c r="B126" s="5" t="s">
        <v>4192</v>
      </c>
      <c r="C126" s="5" t="s">
        <v>4193</v>
      </c>
      <c r="E126" s="57" t="s">
        <v>45</v>
      </c>
      <c r="F126" s="57" t="s">
        <v>11</v>
      </c>
      <c r="G126" s="57"/>
      <c r="L126" s="36" t="s">
        <v>72</v>
      </c>
      <c r="M126" s="35" t="s">
        <v>11</v>
      </c>
      <c r="P126"/>
    </row>
    <row r="127" spans="1:16">
      <c r="A127" s="30" t="s">
        <v>3628</v>
      </c>
      <c r="B127" s="5" t="s">
        <v>4192</v>
      </c>
      <c r="C127" s="5" t="s">
        <v>4193</v>
      </c>
      <c r="E127" s="26" t="s">
        <v>47</v>
      </c>
      <c r="F127" s="57" t="s">
        <v>11</v>
      </c>
      <c r="G127" s="57"/>
      <c r="L127" s="36" t="s">
        <v>52</v>
      </c>
      <c r="M127" s="35" t="s">
        <v>11</v>
      </c>
      <c r="P127"/>
    </row>
    <row r="128" spans="1:16">
      <c r="A128" s="30" t="s">
        <v>3632</v>
      </c>
      <c r="B128" s="5" t="s">
        <v>4192</v>
      </c>
      <c r="C128" s="5" t="s">
        <v>4193</v>
      </c>
      <c r="E128" s="26" t="s">
        <v>52</v>
      </c>
      <c r="F128" s="57" t="s">
        <v>11</v>
      </c>
      <c r="G128" s="57"/>
      <c r="L128" s="36" t="s">
        <v>34</v>
      </c>
      <c r="M128" s="35" t="s">
        <v>11</v>
      </c>
      <c r="P128"/>
    </row>
    <row r="129" spans="1:16">
      <c r="A129" s="30" t="s">
        <v>3630</v>
      </c>
      <c r="B129" s="5" t="s">
        <v>4192</v>
      </c>
      <c r="C129" s="5" t="s">
        <v>4193</v>
      </c>
      <c r="E129" s="26" t="s">
        <v>54</v>
      </c>
      <c r="F129" s="57" t="s">
        <v>11</v>
      </c>
      <c r="G129" s="57"/>
      <c r="L129" s="36" t="s">
        <v>123</v>
      </c>
      <c r="M129" s="35" t="s">
        <v>11</v>
      </c>
      <c r="P129"/>
    </row>
    <row r="130" spans="1:16">
      <c r="A130" s="30" t="s">
        <v>3634</v>
      </c>
      <c r="B130" s="5" t="s">
        <v>4192</v>
      </c>
      <c r="C130" s="5" t="s">
        <v>4193</v>
      </c>
      <c r="E130" s="57" t="s">
        <v>63</v>
      </c>
      <c r="F130" s="57" t="s">
        <v>11</v>
      </c>
      <c r="G130" s="57"/>
      <c r="L130" s="36" t="s">
        <v>1164</v>
      </c>
      <c r="M130" s="35" t="s">
        <v>11</v>
      </c>
      <c r="P130"/>
    </row>
    <row r="131" spans="1:16">
      <c r="A131" s="30" t="s">
        <v>1903</v>
      </c>
      <c r="B131" s="5" t="s">
        <v>4194</v>
      </c>
      <c r="C131" s="5" t="s">
        <v>4195</v>
      </c>
      <c r="E131" s="26" t="s">
        <v>72</v>
      </c>
      <c r="F131" s="57" t="s">
        <v>11</v>
      </c>
      <c r="G131" s="57"/>
      <c r="L131" s="36" t="s">
        <v>110</v>
      </c>
      <c r="M131" s="35" t="s">
        <v>1986</v>
      </c>
      <c r="P131"/>
    </row>
    <row r="132" spans="1:16">
      <c r="A132" s="30" t="s">
        <v>1295</v>
      </c>
      <c r="B132" s="5" t="s">
        <v>4211</v>
      </c>
      <c r="C132" s="5" t="s">
        <v>4212</v>
      </c>
      <c r="E132" s="26" t="s">
        <v>123</v>
      </c>
      <c r="F132" s="57" t="s">
        <v>11</v>
      </c>
      <c r="G132" s="57"/>
      <c r="L132" s="36" t="s">
        <v>84</v>
      </c>
      <c r="M132" s="35" t="s">
        <v>11</v>
      </c>
      <c r="P132"/>
    </row>
    <row r="133" spans="1:16">
      <c r="A133" s="30" t="s">
        <v>1630</v>
      </c>
      <c r="B133" s="5">
        <v>44805</v>
      </c>
      <c r="C133" s="5">
        <v>44986</v>
      </c>
      <c r="E133" s="57" t="s">
        <v>1164</v>
      </c>
      <c r="F133" s="57" t="s">
        <v>11</v>
      </c>
      <c r="G133" s="57"/>
      <c r="L133" s="36" t="s">
        <v>95</v>
      </c>
      <c r="M133" s="35" t="s">
        <v>1986</v>
      </c>
      <c r="P133"/>
    </row>
    <row r="134" spans="1:16">
      <c r="A134" s="30" t="s">
        <v>1178</v>
      </c>
      <c r="B134" s="5" t="s">
        <v>4211</v>
      </c>
      <c r="C134" s="5" t="s">
        <v>4212</v>
      </c>
      <c r="E134" s="57" t="s">
        <v>77</v>
      </c>
      <c r="F134" s="57" t="s">
        <v>11</v>
      </c>
      <c r="G134" s="57"/>
      <c r="L134" s="36" t="s">
        <v>77</v>
      </c>
      <c r="M134" s="35" t="s">
        <v>11</v>
      </c>
      <c r="P134"/>
    </row>
    <row r="135" spans="1:16">
      <c r="A135" s="30" t="s">
        <v>3638</v>
      </c>
      <c r="B135" s="5" t="s">
        <v>4192</v>
      </c>
      <c r="C135" s="5" t="s">
        <v>4193</v>
      </c>
      <c r="E135" s="57" t="s">
        <v>84</v>
      </c>
      <c r="F135" s="57" t="s">
        <v>11</v>
      </c>
      <c r="G135" s="57"/>
      <c r="L135" s="36" t="s">
        <v>98</v>
      </c>
      <c r="M135" s="35" t="s">
        <v>11</v>
      </c>
      <c r="P135"/>
    </row>
    <row r="136" spans="1:16">
      <c r="A136" s="30" t="s">
        <v>3640</v>
      </c>
      <c r="B136" s="5" t="s">
        <v>4192</v>
      </c>
      <c r="C136" s="5" t="s">
        <v>4193</v>
      </c>
      <c r="E136" s="57" t="s">
        <v>98</v>
      </c>
      <c r="F136" s="57" t="s">
        <v>11</v>
      </c>
      <c r="G136" s="57"/>
      <c r="L136" s="36" t="s">
        <v>989</v>
      </c>
      <c r="M136" s="35" t="s">
        <v>11</v>
      </c>
      <c r="P136"/>
    </row>
    <row r="137" spans="1:16">
      <c r="A137" s="30" t="s">
        <v>1874</v>
      </c>
      <c r="B137" s="5" t="s">
        <v>4192</v>
      </c>
      <c r="C137" s="5" t="s">
        <v>4193</v>
      </c>
      <c r="E137" s="57" t="s">
        <v>1085</v>
      </c>
      <c r="F137" s="57" t="s">
        <v>11</v>
      </c>
      <c r="G137" s="57"/>
      <c r="L137" s="36" t="s">
        <v>1085</v>
      </c>
      <c r="M137" s="35" t="s">
        <v>11</v>
      </c>
      <c r="P137"/>
    </row>
    <row r="138" spans="1:16">
      <c r="A138" s="30" t="s">
        <v>3642</v>
      </c>
      <c r="B138" s="5" t="s">
        <v>4192</v>
      </c>
      <c r="C138" s="5" t="s">
        <v>4193</v>
      </c>
      <c r="E138" s="57" t="s">
        <v>989</v>
      </c>
      <c r="F138" s="57" t="s">
        <v>11</v>
      </c>
      <c r="G138" s="57"/>
      <c r="L138" s="36" t="s">
        <v>491</v>
      </c>
      <c r="M138" s="35" t="s">
        <v>11</v>
      </c>
      <c r="P138"/>
    </row>
    <row r="139" spans="1:16">
      <c r="A139" s="30" t="s">
        <v>3644</v>
      </c>
      <c r="B139" s="5" t="s">
        <v>4192</v>
      </c>
      <c r="C139" s="5" t="s">
        <v>4193</v>
      </c>
      <c r="E139" s="26" t="s">
        <v>491</v>
      </c>
      <c r="F139" s="57" t="s">
        <v>11</v>
      </c>
      <c r="G139" s="57"/>
      <c r="L139" s="36" t="s">
        <v>455</v>
      </c>
      <c r="M139" s="35" t="s">
        <v>11</v>
      </c>
      <c r="P139"/>
    </row>
    <row r="140" spans="1:16">
      <c r="A140" s="30" t="s">
        <v>3648</v>
      </c>
      <c r="B140" s="5" t="s">
        <v>4192</v>
      </c>
      <c r="C140" s="5" t="s">
        <v>4193</v>
      </c>
      <c r="E140" s="57" t="s">
        <v>455</v>
      </c>
      <c r="F140" s="57" t="s">
        <v>11</v>
      </c>
      <c r="G140" s="57"/>
      <c r="L140" s="36" t="s">
        <v>967</v>
      </c>
      <c r="M140" s="35" t="s">
        <v>11</v>
      </c>
      <c r="P140"/>
    </row>
    <row r="141" spans="1:16">
      <c r="A141" s="30" t="s">
        <v>3650</v>
      </c>
      <c r="B141" s="5" t="s">
        <v>4192</v>
      </c>
      <c r="C141" s="5" t="s">
        <v>4193</v>
      </c>
      <c r="E141" s="57" t="s">
        <v>967</v>
      </c>
      <c r="F141" s="57" t="s">
        <v>11</v>
      </c>
      <c r="G141" s="57"/>
      <c r="L141" s="36" t="s">
        <v>786</v>
      </c>
      <c r="M141" s="35" t="s">
        <v>11</v>
      </c>
      <c r="P141"/>
    </row>
    <row r="142" spans="1:16">
      <c r="A142" s="30" t="s">
        <v>3646</v>
      </c>
      <c r="B142" s="5" t="s">
        <v>4192</v>
      </c>
      <c r="C142" s="5" t="s">
        <v>4193</v>
      </c>
      <c r="E142" s="57" t="s">
        <v>786</v>
      </c>
      <c r="F142" s="57" t="s">
        <v>11</v>
      </c>
      <c r="G142" s="57"/>
      <c r="L142" s="36" t="s">
        <v>783</v>
      </c>
      <c r="M142" s="35" t="s">
        <v>1986</v>
      </c>
      <c r="P142"/>
    </row>
    <row r="143" spans="1:16">
      <c r="A143" s="30" t="s">
        <v>3652</v>
      </c>
      <c r="B143" s="5" t="s">
        <v>4192</v>
      </c>
      <c r="C143" s="5" t="s">
        <v>4193</v>
      </c>
      <c r="E143" s="26" t="s">
        <v>1100</v>
      </c>
      <c r="F143" s="57" t="s">
        <v>11</v>
      </c>
      <c r="G143" s="57"/>
      <c r="L143" s="36" t="s">
        <v>1100</v>
      </c>
      <c r="M143" s="35" t="s">
        <v>11</v>
      </c>
      <c r="P143"/>
    </row>
    <row r="144" spans="1:16">
      <c r="A144" s="30" t="s">
        <v>1631</v>
      </c>
      <c r="B144" s="5">
        <v>44805</v>
      </c>
      <c r="C144" s="5">
        <v>44986</v>
      </c>
      <c r="E144" s="26" t="s">
        <v>673</v>
      </c>
      <c r="F144" s="57" t="s">
        <v>11</v>
      </c>
      <c r="G144" s="57"/>
      <c r="L144" s="36" t="s">
        <v>673</v>
      </c>
      <c r="M144" s="35" t="s">
        <v>11</v>
      </c>
      <c r="P144"/>
    </row>
    <row r="145" spans="1:16">
      <c r="A145" s="30" t="s">
        <v>1906</v>
      </c>
      <c r="B145" s="5" t="s">
        <v>4229</v>
      </c>
      <c r="C145" s="5" t="s">
        <v>4230</v>
      </c>
      <c r="E145" s="57" t="s">
        <v>1131</v>
      </c>
      <c r="F145" s="57" t="s">
        <v>11</v>
      </c>
      <c r="G145" s="57"/>
      <c r="L145" s="36" t="s">
        <v>1131</v>
      </c>
      <c r="M145" s="35" t="s">
        <v>11</v>
      </c>
      <c r="P145"/>
    </row>
    <row r="146" spans="1:16">
      <c r="A146" s="30" t="s">
        <v>1296</v>
      </c>
      <c r="B146" s="5" t="s">
        <v>4211</v>
      </c>
      <c r="C146" s="5" t="s">
        <v>4212</v>
      </c>
      <c r="E146" s="26" t="s">
        <v>671</v>
      </c>
      <c r="F146" s="57" t="s">
        <v>11</v>
      </c>
      <c r="G146" s="57"/>
      <c r="L146" s="36" t="s">
        <v>671</v>
      </c>
      <c r="M146" s="35" t="s">
        <v>11</v>
      </c>
      <c r="P146"/>
    </row>
    <row r="147" spans="1:16">
      <c r="A147" s="30" t="s">
        <v>3654</v>
      </c>
      <c r="B147" s="54" t="s">
        <v>4192</v>
      </c>
      <c r="C147" s="54" t="s">
        <v>4193</v>
      </c>
      <c r="E147" s="26" t="s">
        <v>647</v>
      </c>
      <c r="F147" s="57" t="s">
        <v>11</v>
      </c>
      <c r="G147" s="57"/>
      <c r="L147" s="36" t="s">
        <v>647</v>
      </c>
      <c r="M147" s="35" t="s">
        <v>11</v>
      </c>
      <c r="P147"/>
    </row>
    <row r="148" spans="1:16">
      <c r="A148" s="30" t="s">
        <v>3656</v>
      </c>
      <c r="B148" s="5" t="s">
        <v>4192</v>
      </c>
      <c r="C148" s="5" t="s">
        <v>4193</v>
      </c>
      <c r="E148" s="57" t="s">
        <v>210</v>
      </c>
      <c r="F148" s="57" t="s">
        <v>11</v>
      </c>
      <c r="G148" s="57"/>
      <c r="L148" s="36" t="s">
        <v>1247</v>
      </c>
      <c r="M148" s="35" t="s">
        <v>1986</v>
      </c>
      <c r="P148"/>
    </row>
    <row r="149" spans="1:16">
      <c r="A149" s="30" t="s">
        <v>3658</v>
      </c>
      <c r="B149" s="5" t="s">
        <v>4192</v>
      </c>
      <c r="C149" s="5" t="s">
        <v>4193</v>
      </c>
      <c r="E149" s="57" t="s">
        <v>183</v>
      </c>
      <c r="F149" s="57" t="s">
        <v>11</v>
      </c>
      <c r="G149" s="57"/>
      <c r="L149" s="36" t="s">
        <v>363</v>
      </c>
      <c r="M149" s="35" t="s">
        <v>1986</v>
      </c>
      <c r="P149"/>
    </row>
    <row r="150" spans="1:16">
      <c r="A150" s="30" t="s">
        <v>1634</v>
      </c>
      <c r="B150" s="5">
        <v>44805</v>
      </c>
      <c r="C150" s="5">
        <v>44986</v>
      </c>
      <c r="E150" s="26" t="s">
        <v>657</v>
      </c>
      <c r="F150" s="57" t="s">
        <v>11</v>
      </c>
      <c r="G150" s="57"/>
      <c r="L150" s="36" t="s">
        <v>183</v>
      </c>
      <c r="M150" s="35" t="s">
        <v>11</v>
      </c>
      <c r="P150"/>
    </row>
    <row r="151" spans="1:16">
      <c r="A151" s="30" t="s">
        <v>1876</v>
      </c>
      <c r="B151" s="54" t="s">
        <v>4192</v>
      </c>
      <c r="C151" s="54" t="s">
        <v>4193</v>
      </c>
      <c r="E151" s="57" t="s">
        <v>636</v>
      </c>
      <c r="F151" s="57" t="s">
        <v>11</v>
      </c>
      <c r="G151" s="57"/>
      <c r="L151" s="36" t="s">
        <v>657</v>
      </c>
      <c r="M151" s="35" t="s">
        <v>11</v>
      </c>
      <c r="P151"/>
    </row>
    <row r="152" spans="1:16">
      <c r="A152" s="30" t="s">
        <v>3666</v>
      </c>
      <c r="B152" s="54" t="s">
        <v>4192</v>
      </c>
      <c r="C152" s="54" t="s">
        <v>4193</v>
      </c>
      <c r="E152" s="57" t="s">
        <v>3418</v>
      </c>
      <c r="F152" s="57" t="s">
        <v>11</v>
      </c>
      <c r="G152" s="57"/>
      <c r="L152" s="36" t="s">
        <v>636</v>
      </c>
      <c r="M152" s="35" t="s">
        <v>11</v>
      </c>
      <c r="P152"/>
    </row>
    <row r="153" spans="1:16">
      <c r="A153" s="30" t="s">
        <v>3660</v>
      </c>
      <c r="B153" s="54" t="s">
        <v>4192</v>
      </c>
      <c r="C153" s="54" t="s">
        <v>4193</v>
      </c>
      <c r="E153" s="57" t="s">
        <v>3044</v>
      </c>
      <c r="F153" s="57" t="s">
        <v>11</v>
      </c>
      <c r="G153" s="57"/>
      <c r="L153" s="36" t="s">
        <v>430</v>
      </c>
      <c r="M153" s="35" t="s">
        <v>1986</v>
      </c>
      <c r="P153"/>
    </row>
    <row r="154" spans="1:16">
      <c r="A154" s="30" t="s">
        <v>3662</v>
      </c>
      <c r="B154" s="5" t="s">
        <v>4192</v>
      </c>
      <c r="C154" s="5" t="s">
        <v>4193</v>
      </c>
      <c r="E154" s="57" t="s">
        <v>1094</v>
      </c>
      <c r="F154" s="57" t="s">
        <v>11</v>
      </c>
      <c r="G154" s="57"/>
      <c r="L154" s="36" t="s">
        <v>438</v>
      </c>
      <c r="M154" s="35" t="s">
        <v>11</v>
      </c>
      <c r="P154"/>
    </row>
    <row r="155" spans="1:16">
      <c r="A155" s="30" t="s">
        <v>3664</v>
      </c>
      <c r="B155" s="5" t="s">
        <v>4192</v>
      </c>
      <c r="C155" s="5" t="s">
        <v>4193</v>
      </c>
      <c r="E155" s="57" t="s">
        <v>1099</v>
      </c>
      <c r="F155" s="57" t="s">
        <v>11</v>
      </c>
      <c r="G155" s="57"/>
      <c r="L155" s="36" t="s">
        <v>1096</v>
      </c>
      <c r="M155" s="35" t="s">
        <v>11</v>
      </c>
      <c r="P155"/>
    </row>
    <row r="156" spans="1:16">
      <c r="A156" s="30" t="s">
        <v>1902</v>
      </c>
      <c r="B156" s="5" t="s">
        <v>4235</v>
      </c>
      <c r="C156" s="5" t="s">
        <v>4236</v>
      </c>
      <c r="E156" s="57" t="s">
        <v>547</v>
      </c>
      <c r="F156" s="57" t="s">
        <v>11</v>
      </c>
      <c r="G156" s="57"/>
      <c r="L156" s="36" t="s">
        <v>1099</v>
      </c>
      <c r="M156" s="35" t="s">
        <v>11</v>
      </c>
      <c r="P156"/>
    </row>
    <row r="157" spans="1:16">
      <c r="A157" s="30" t="s">
        <v>3668</v>
      </c>
      <c r="B157" s="5" t="s">
        <v>4192</v>
      </c>
      <c r="C157" s="5" t="s">
        <v>4193</v>
      </c>
      <c r="E157" s="57" t="s">
        <v>567</v>
      </c>
      <c r="F157" s="57" t="s">
        <v>11</v>
      </c>
      <c r="G157" s="57"/>
      <c r="L157" s="36" t="s">
        <v>1094</v>
      </c>
      <c r="M157" s="35" t="s">
        <v>11</v>
      </c>
      <c r="P157"/>
    </row>
    <row r="158" spans="1:16">
      <c r="A158" s="30" t="s">
        <v>3636</v>
      </c>
      <c r="B158" s="5" t="s">
        <v>4192</v>
      </c>
      <c r="C158" s="5" t="s">
        <v>4193</v>
      </c>
      <c r="E158" s="57" t="s">
        <v>465</v>
      </c>
      <c r="F158" s="57" t="s">
        <v>11</v>
      </c>
      <c r="G158" s="57"/>
      <c r="L158" s="36" t="s">
        <v>547</v>
      </c>
      <c r="M158" s="35" t="s">
        <v>11</v>
      </c>
      <c r="P158"/>
    </row>
    <row r="159" spans="1:16">
      <c r="A159" s="30" t="s">
        <v>3670</v>
      </c>
      <c r="B159" s="5" t="s">
        <v>4192</v>
      </c>
      <c r="C159" s="5" t="s">
        <v>4193</v>
      </c>
      <c r="E159" s="57" t="s">
        <v>541</v>
      </c>
      <c r="F159" s="57" t="s">
        <v>11</v>
      </c>
      <c r="G159" s="57"/>
      <c r="L159" s="36" t="s">
        <v>567</v>
      </c>
      <c r="M159" s="35" t="s">
        <v>11</v>
      </c>
      <c r="P159"/>
    </row>
    <row r="160" spans="1:16">
      <c r="A160" s="30" t="s">
        <v>3672</v>
      </c>
      <c r="B160" s="5" t="s">
        <v>4192</v>
      </c>
      <c r="C160" s="5" t="s">
        <v>4193</v>
      </c>
      <c r="E160" s="57" t="s">
        <v>355</v>
      </c>
      <c r="F160" s="57" t="s">
        <v>11</v>
      </c>
      <c r="G160" s="57"/>
      <c r="L160" s="36" t="s">
        <v>465</v>
      </c>
      <c r="M160" s="35" t="s">
        <v>11</v>
      </c>
      <c r="P160"/>
    </row>
    <row r="161" spans="1:16">
      <c r="A161" s="30" t="s">
        <v>1585</v>
      </c>
      <c r="B161" s="5">
        <v>44774</v>
      </c>
      <c r="C161" s="5">
        <v>44958</v>
      </c>
      <c r="E161" s="57" t="s">
        <v>388</v>
      </c>
      <c r="F161" s="57" t="s">
        <v>11</v>
      </c>
      <c r="G161" s="57"/>
      <c r="L161" s="36" t="s">
        <v>541</v>
      </c>
      <c r="M161" s="35" t="s">
        <v>11</v>
      </c>
      <c r="P161"/>
    </row>
    <row r="162" spans="1:16">
      <c r="A162" s="30" t="s">
        <v>1877</v>
      </c>
      <c r="B162" s="5" t="s">
        <v>4192</v>
      </c>
      <c r="C162" s="5" t="s">
        <v>4193</v>
      </c>
      <c r="E162" s="57" t="s">
        <v>549</v>
      </c>
      <c r="F162" s="57" t="s">
        <v>11</v>
      </c>
      <c r="G162" s="57"/>
      <c r="L162" s="36" t="s">
        <v>355</v>
      </c>
      <c r="M162" s="35" t="s">
        <v>11</v>
      </c>
      <c r="P162"/>
    </row>
    <row r="163" spans="1:16">
      <c r="A163" s="30" t="s">
        <v>3674</v>
      </c>
      <c r="B163" s="5" t="s">
        <v>4192</v>
      </c>
      <c r="C163" s="5" t="s">
        <v>4193</v>
      </c>
      <c r="E163" s="57" t="s">
        <v>86</v>
      </c>
      <c r="F163" s="57" t="s">
        <v>11</v>
      </c>
      <c r="G163" s="57"/>
      <c r="L163" s="36" t="s">
        <v>549</v>
      </c>
      <c r="M163" s="35" t="s">
        <v>11</v>
      </c>
      <c r="P163"/>
    </row>
    <row r="164" spans="1:16">
      <c r="A164" s="30" t="s">
        <v>3676</v>
      </c>
      <c r="B164" s="5" t="s">
        <v>4192</v>
      </c>
      <c r="C164" s="5" t="s">
        <v>4193</v>
      </c>
      <c r="E164" s="26" t="s">
        <v>381</v>
      </c>
      <c r="F164" s="57" t="s">
        <v>11</v>
      </c>
      <c r="G164" s="57"/>
      <c r="L164" s="36" t="s">
        <v>388</v>
      </c>
      <c r="M164" s="35" t="s">
        <v>11</v>
      </c>
      <c r="P164"/>
    </row>
    <row r="165" spans="1:16">
      <c r="A165" s="30" t="s">
        <v>2823</v>
      </c>
      <c r="B165" s="5" t="s">
        <v>4215</v>
      </c>
      <c r="C165" s="5" t="s">
        <v>4216</v>
      </c>
      <c r="D165" s="30" t="s">
        <v>4198</v>
      </c>
      <c r="E165" s="26" t="s">
        <v>346</v>
      </c>
      <c r="F165" s="57" t="s">
        <v>11</v>
      </c>
      <c r="G165" s="57"/>
      <c r="L165" s="36" t="s">
        <v>86</v>
      </c>
      <c r="M165" s="35" t="s">
        <v>11</v>
      </c>
      <c r="P165"/>
    </row>
    <row r="166" spans="1:16">
      <c r="A166" s="30" t="s">
        <v>3678</v>
      </c>
      <c r="B166" s="5" t="s">
        <v>4192</v>
      </c>
      <c r="C166" s="5" t="s">
        <v>4193</v>
      </c>
      <c r="E166" s="26" t="s">
        <v>571</v>
      </c>
      <c r="F166" s="57" t="s">
        <v>11</v>
      </c>
      <c r="G166" s="57"/>
      <c r="L166" s="36" t="s">
        <v>346</v>
      </c>
      <c r="M166" s="35" t="s">
        <v>11</v>
      </c>
      <c r="P166"/>
    </row>
    <row r="167" spans="1:16">
      <c r="A167" s="30" t="s">
        <v>3266</v>
      </c>
      <c r="B167" s="5" t="s">
        <v>4213</v>
      </c>
      <c r="C167" s="5" t="s">
        <v>4214</v>
      </c>
      <c r="E167" s="26" t="s">
        <v>398</v>
      </c>
      <c r="F167" s="57" t="s">
        <v>11</v>
      </c>
      <c r="G167" s="57"/>
      <c r="L167" s="36" t="s">
        <v>571</v>
      </c>
      <c r="M167" s="35" t="s">
        <v>11</v>
      </c>
      <c r="P167"/>
    </row>
    <row r="168" spans="1:16">
      <c r="A168" s="30" t="s">
        <v>3681</v>
      </c>
      <c r="B168" s="5" t="s">
        <v>4192</v>
      </c>
      <c r="C168" s="5" t="s">
        <v>4193</v>
      </c>
      <c r="E168" s="57" t="s">
        <v>432</v>
      </c>
      <c r="F168" s="57" t="s">
        <v>11</v>
      </c>
      <c r="G168" s="57"/>
      <c r="L168" s="36" t="s">
        <v>398</v>
      </c>
      <c r="M168" s="35" t="s">
        <v>11</v>
      </c>
      <c r="P168"/>
    </row>
    <row r="169" spans="1:16">
      <c r="A169" s="30" t="s">
        <v>2002</v>
      </c>
      <c r="B169" s="5" t="s">
        <v>4237</v>
      </c>
      <c r="C169" s="5" t="s">
        <v>4238</v>
      </c>
      <c r="E169" s="57" t="s">
        <v>441</v>
      </c>
      <c r="F169" s="57" t="s">
        <v>11</v>
      </c>
      <c r="G169" s="57"/>
      <c r="L169" s="36" t="s">
        <v>441</v>
      </c>
      <c r="M169" s="35" t="s">
        <v>11</v>
      </c>
      <c r="P169"/>
    </row>
    <row r="170" spans="1:16">
      <c r="A170" s="30" t="s">
        <v>1838</v>
      </c>
      <c r="B170" s="5" t="s">
        <v>4211</v>
      </c>
      <c r="C170" s="5" t="s">
        <v>4212</v>
      </c>
      <c r="E170" s="26" t="s">
        <v>348</v>
      </c>
      <c r="F170" s="57" t="s">
        <v>11</v>
      </c>
      <c r="G170" s="57"/>
      <c r="L170" s="36" t="s">
        <v>432</v>
      </c>
      <c r="M170" s="35" t="s">
        <v>11</v>
      </c>
      <c r="P170"/>
    </row>
    <row r="171" spans="1:16">
      <c r="A171" s="30" t="s">
        <v>3683</v>
      </c>
      <c r="B171" s="5" t="s">
        <v>4192</v>
      </c>
      <c r="C171" s="5" t="s">
        <v>4193</v>
      </c>
      <c r="E171" s="26" t="s">
        <v>1255</v>
      </c>
      <c r="F171" s="57" t="s">
        <v>11</v>
      </c>
      <c r="G171" s="57"/>
      <c r="L171" s="36" t="s">
        <v>348</v>
      </c>
      <c r="M171" s="35" t="s">
        <v>11</v>
      </c>
      <c r="P171"/>
    </row>
    <row r="172" spans="1:16">
      <c r="A172" s="30" t="s">
        <v>1909</v>
      </c>
      <c r="B172" s="5" t="s">
        <v>4194</v>
      </c>
      <c r="C172" s="5" t="s">
        <v>4195</v>
      </c>
      <c r="E172" s="57" t="s">
        <v>460</v>
      </c>
      <c r="F172" s="57" t="s">
        <v>11</v>
      </c>
      <c r="G172" s="57"/>
      <c r="L172" s="36" t="s">
        <v>1255</v>
      </c>
      <c r="M172" s="35" t="s">
        <v>11</v>
      </c>
      <c r="P172"/>
    </row>
    <row r="173" spans="1:16">
      <c r="A173" s="30" t="s">
        <v>3685</v>
      </c>
      <c r="B173" s="5" t="s">
        <v>4192</v>
      </c>
      <c r="C173" s="5" t="s">
        <v>4193</v>
      </c>
      <c r="E173" s="26" t="s">
        <v>407</v>
      </c>
      <c r="F173" s="57" t="s">
        <v>11</v>
      </c>
      <c r="G173" s="57"/>
      <c r="L173" s="36" t="s">
        <v>460</v>
      </c>
      <c r="M173" s="35" t="s">
        <v>11</v>
      </c>
      <c r="P173"/>
    </row>
    <row r="174" spans="1:16">
      <c r="A174" s="30" t="s">
        <v>3687</v>
      </c>
      <c r="B174" s="5" t="s">
        <v>4192</v>
      </c>
      <c r="C174" s="5" t="s">
        <v>4193</v>
      </c>
      <c r="E174" s="26" t="s">
        <v>574</v>
      </c>
      <c r="F174" s="57" t="s">
        <v>11</v>
      </c>
      <c r="G174" s="57"/>
      <c r="L174" s="36" t="s">
        <v>574</v>
      </c>
      <c r="M174" s="35" t="s">
        <v>11</v>
      </c>
      <c r="P174"/>
    </row>
    <row r="175" spans="1:16">
      <c r="A175" s="30" t="s">
        <v>3396</v>
      </c>
      <c r="B175" s="5" t="s">
        <v>4211</v>
      </c>
      <c r="C175" s="5" t="s">
        <v>4212</v>
      </c>
      <c r="E175" s="26" t="s">
        <v>481</v>
      </c>
      <c r="F175" s="57" t="s">
        <v>11</v>
      </c>
      <c r="G175" s="57"/>
      <c r="L175" s="36" t="s">
        <v>407</v>
      </c>
      <c r="M175" s="35" t="s">
        <v>11</v>
      </c>
      <c r="P175"/>
    </row>
    <row r="176" spans="1:16">
      <c r="A176" s="30" t="s">
        <v>1177</v>
      </c>
      <c r="B176" s="5" t="s">
        <v>4211</v>
      </c>
      <c r="C176" s="5" t="s">
        <v>4212</v>
      </c>
      <c r="E176" s="26" t="s">
        <v>396</v>
      </c>
      <c r="F176" s="57" t="s">
        <v>11</v>
      </c>
      <c r="G176" s="57"/>
      <c r="L176" s="36" t="s">
        <v>481</v>
      </c>
      <c r="M176" s="35" t="s">
        <v>11</v>
      </c>
      <c r="P176"/>
    </row>
    <row r="177" spans="1:16">
      <c r="A177" s="30" t="s">
        <v>1658</v>
      </c>
      <c r="B177" s="5">
        <v>44835</v>
      </c>
      <c r="C177" s="5">
        <v>45017</v>
      </c>
      <c r="E177" s="26" t="s">
        <v>418</v>
      </c>
      <c r="F177" s="57" t="s">
        <v>11</v>
      </c>
      <c r="G177" s="57"/>
      <c r="L177" s="36" t="s">
        <v>396</v>
      </c>
      <c r="M177" s="35" t="s">
        <v>11</v>
      </c>
      <c r="P177"/>
    </row>
    <row r="178" spans="1:16">
      <c r="A178" s="30" t="s">
        <v>1298</v>
      </c>
      <c r="B178" s="5" t="s">
        <v>4211</v>
      </c>
      <c r="C178" s="5" t="s">
        <v>4212</v>
      </c>
      <c r="E178" s="26" t="s">
        <v>444</v>
      </c>
      <c r="F178" s="57" t="s">
        <v>11</v>
      </c>
      <c r="G178" s="57"/>
      <c r="L178" s="36" t="s">
        <v>444</v>
      </c>
      <c r="M178" s="35" t="s">
        <v>11</v>
      </c>
      <c r="P178"/>
    </row>
    <row r="179" spans="1:16">
      <c r="A179" s="30" t="s">
        <v>1878</v>
      </c>
      <c r="B179" s="5" t="s">
        <v>4192</v>
      </c>
      <c r="C179" s="5" t="s">
        <v>4193</v>
      </c>
      <c r="E179" s="26" t="s">
        <v>539</v>
      </c>
      <c r="F179" s="57" t="s">
        <v>11</v>
      </c>
      <c r="G179" s="57"/>
      <c r="L179" s="36" t="s">
        <v>539</v>
      </c>
      <c r="M179" s="35" t="s">
        <v>11</v>
      </c>
      <c r="P179"/>
    </row>
    <row r="180" spans="1:16">
      <c r="A180" s="30" t="s">
        <v>3689</v>
      </c>
      <c r="B180" s="5" t="s">
        <v>4192</v>
      </c>
      <c r="C180" s="5" t="s">
        <v>4193</v>
      </c>
      <c r="E180" s="26" t="s">
        <v>365</v>
      </c>
      <c r="F180" s="57" t="s">
        <v>11</v>
      </c>
      <c r="G180" s="57"/>
      <c r="L180" s="36" t="s">
        <v>418</v>
      </c>
      <c r="M180" s="35" t="s">
        <v>11</v>
      </c>
      <c r="P180"/>
    </row>
    <row r="181" spans="1:16">
      <c r="A181" s="30" t="s">
        <v>3398</v>
      </c>
      <c r="B181" s="5" t="s">
        <v>4217</v>
      </c>
      <c r="C181" s="5" t="s">
        <v>4218</v>
      </c>
      <c r="E181" s="57" t="s">
        <v>416</v>
      </c>
      <c r="F181" s="57" t="s">
        <v>11</v>
      </c>
      <c r="G181" s="57"/>
      <c r="L181" s="36" t="s">
        <v>452</v>
      </c>
      <c r="M181" s="35" t="s">
        <v>11</v>
      </c>
      <c r="P181"/>
    </row>
    <row r="182" spans="1:16">
      <c r="A182" s="30" t="s">
        <v>3691</v>
      </c>
      <c r="B182" s="5" t="s">
        <v>4192</v>
      </c>
      <c r="C182" s="5" t="s">
        <v>4193</v>
      </c>
      <c r="E182" s="57" t="s">
        <v>452</v>
      </c>
      <c r="F182" s="57" t="s">
        <v>11</v>
      </c>
      <c r="G182" s="57"/>
      <c r="L182" s="36" t="s">
        <v>507</v>
      </c>
      <c r="M182" s="35" t="s">
        <v>1986</v>
      </c>
      <c r="P182"/>
    </row>
    <row r="183" spans="1:16">
      <c r="A183" s="30" t="s">
        <v>1879</v>
      </c>
      <c r="B183" s="5" t="s">
        <v>4192</v>
      </c>
      <c r="C183" s="5" t="s">
        <v>4193</v>
      </c>
      <c r="E183" s="57" t="s">
        <v>601</v>
      </c>
      <c r="F183" s="57" t="s">
        <v>11</v>
      </c>
      <c r="G183" s="57"/>
      <c r="L183" s="36" t="s">
        <v>416</v>
      </c>
      <c r="M183" s="35" t="s">
        <v>11</v>
      </c>
      <c r="P183"/>
    </row>
    <row r="184" spans="1:16">
      <c r="A184" s="30" t="s">
        <v>3698</v>
      </c>
      <c r="B184" s="5" t="s">
        <v>4192</v>
      </c>
      <c r="C184" s="5" t="s">
        <v>4193</v>
      </c>
      <c r="E184" s="57" t="s">
        <v>603</v>
      </c>
      <c r="F184" s="57" t="s">
        <v>11</v>
      </c>
      <c r="G184" s="57"/>
      <c r="L184" s="36" t="s">
        <v>365</v>
      </c>
      <c r="M184" s="35" t="s">
        <v>11</v>
      </c>
      <c r="P184"/>
    </row>
    <row r="185" spans="1:16">
      <c r="A185" s="30" t="s">
        <v>3066</v>
      </c>
      <c r="B185" s="5" t="s">
        <v>4196</v>
      </c>
      <c r="C185" s="5" t="s">
        <v>4197</v>
      </c>
      <c r="E185" s="57" t="s">
        <v>608</v>
      </c>
      <c r="F185" s="57" t="s">
        <v>11</v>
      </c>
      <c r="G185" s="57"/>
      <c r="L185" s="36" t="s">
        <v>601</v>
      </c>
      <c r="M185" s="35" t="s">
        <v>11</v>
      </c>
      <c r="P185"/>
    </row>
    <row r="186" spans="1:16">
      <c r="A186" s="30" t="s">
        <v>3693</v>
      </c>
      <c r="B186" s="5" t="s">
        <v>4192</v>
      </c>
      <c r="C186" s="5" t="s">
        <v>4193</v>
      </c>
      <c r="E186" s="57" t="s">
        <v>606</v>
      </c>
      <c r="F186" s="57" t="s">
        <v>11</v>
      </c>
      <c r="G186" s="57"/>
      <c r="L186" s="36" t="s">
        <v>603</v>
      </c>
      <c r="M186" s="35" t="s">
        <v>11</v>
      </c>
      <c r="P186"/>
    </row>
    <row r="187" spans="1:16">
      <c r="A187" s="30" t="s">
        <v>3258</v>
      </c>
      <c r="B187" s="5" t="s">
        <v>4225</v>
      </c>
      <c r="C187" s="5" t="s">
        <v>4226</v>
      </c>
      <c r="E187" s="57" t="s">
        <v>1163</v>
      </c>
      <c r="F187" s="57" t="s">
        <v>11</v>
      </c>
      <c r="G187" s="57"/>
      <c r="L187" s="36" t="s">
        <v>608</v>
      </c>
      <c r="M187" s="35" t="s">
        <v>11</v>
      </c>
      <c r="P187"/>
    </row>
    <row r="188" spans="1:16">
      <c r="A188" s="30" t="s">
        <v>3696</v>
      </c>
      <c r="B188" s="5" t="s">
        <v>4192</v>
      </c>
      <c r="C188" s="5" t="s">
        <v>4193</v>
      </c>
      <c r="E188" s="57" t="s">
        <v>194</v>
      </c>
      <c r="F188" s="57" t="s">
        <v>11</v>
      </c>
      <c r="G188" s="57"/>
      <c r="L188" s="36" t="s">
        <v>606</v>
      </c>
      <c r="M188" s="35" t="s">
        <v>11</v>
      </c>
      <c r="P188"/>
    </row>
    <row r="189" spans="1:16">
      <c r="A189" s="30" t="s">
        <v>3105</v>
      </c>
      <c r="B189" s="5" t="s">
        <v>4194</v>
      </c>
      <c r="C189" s="5" t="s">
        <v>4195</v>
      </c>
      <c r="E189" s="57" t="s">
        <v>1082</v>
      </c>
      <c r="F189" s="57" t="s">
        <v>11</v>
      </c>
      <c r="G189" s="57"/>
      <c r="L189" s="36" t="s">
        <v>194</v>
      </c>
      <c r="M189" s="35" t="s">
        <v>11</v>
      </c>
      <c r="P189"/>
    </row>
    <row r="190" spans="1:16">
      <c r="A190" s="30" t="s">
        <v>1901</v>
      </c>
      <c r="B190" s="5" t="s">
        <v>4239</v>
      </c>
      <c r="C190" s="5" t="s">
        <v>4199</v>
      </c>
      <c r="E190" s="57" t="s">
        <v>198</v>
      </c>
      <c r="F190" s="57" t="s">
        <v>11</v>
      </c>
      <c r="G190" s="57"/>
      <c r="L190" s="36" t="s">
        <v>1082</v>
      </c>
      <c r="M190" s="35" t="s">
        <v>11</v>
      </c>
      <c r="P190"/>
    </row>
    <row r="191" spans="1:16">
      <c r="A191" s="30" t="s">
        <v>2003</v>
      </c>
      <c r="B191" s="5" t="s">
        <v>4225</v>
      </c>
      <c r="C191" s="5" t="s">
        <v>4226</v>
      </c>
      <c r="E191" s="57" t="s">
        <v>677</v>
      </c>
      <c r="F191" s="57" t="s">
        <v>11</v>
      </c>
      <c r="G191" s="57"/>
      <c r="L191" s="36" t="s">
        <v>198</v>
      </c>
      <c r="M191" s="35" t="s">
        <v>11</v>
      </c>
      <c r="P191"/>
    </row>
    <row r="192" spans="1:16">
      <c r="A192" s="30" t="s">
        <v>1636</v>
      </c>
      <c r="B192" s="5">
        <v>44805</v>
      </c>
      <c r="C192" s="5">
        <v>44986</v>
      </c>
      <c r="E192" s="57" t="s">
        <v>90</v>
      </c>
      <c r="F192" s="57" t="s">
        <v>11</v>
      </c>
      <c r="G192" s="57"/>
      <c r="L192" s="36" t="s">
        <v>677</v>
      </c>
      <c r="M192" s="35" t="s">
        <v>11</v>
      </c>
      <c r="P192"/>
    </row>
    <row r="193" spans="1:16">
      <c r="A193" s="30" t="s">
        <v>4204</v>
      </c>
      <c r="B193" s="5">
        <v>44805</v>
      </c>
      <c r="C193" s="5">
        <v>44986</v>
      </c>
      <c r="E193" s="57" t="s">
        <v>592</v>
      </c>
      <c r="F193" s="57" t="s">
        <v>11</v>
      </c>
      <c r="G193" s="57"/>
      <c r="L193" s="36" t="s">
        <v>90</v>
      </c>
      <c r="M193" s="35" t="s">
        <v>11</v>
      </c>
      <c r="P193"/>
    </row>
    <row r="194" spans="1:16">
      <c r="A194" s="30" t="s">
        <v>1176</v>
      </c>
      <c r="B194" s="5">
        <v>44866</v>
      </c>
      <c r="C194" s="5">
        <v>45047</v>
      </c>
      <c r="E194" s="57" t="s">
        <v>136</v>
      </c>
      <c r="F194" s="57" t="s">
        <v>11</v>
      </c>
      <c r="G194" s="57"/>
      <c r="L194" s="36" t="s">
        <v>592</v>
      </c>
      <c r="M194" s="35" t="s">
        <v>11</v>
      </c>
      <c r="P194"/>
    </row>
    <row r="195" spans="1:16">
      <c r="A195" s="30" t="s">
        <v>3700</v>
      </c>
      <c r="B195" s="5">
        <v>44896</v>
      </c>
      <c r="C195" s="5">
        <v>45078</v>
      </c>
      <c r="E195" s="57" t="s">
        <v>335</v>
      </c>
      <c r="F195" s="57" t="s">
        <v>11</v>
      </c>
      <c r="G195" s="57"/>
      <c r="L195" s="36" t="s">
        <v>590</v>
      </c>
      <c r="M195" s="35" t="s">
        <v>11</v>
      </c>
      <c r="P195"/>
    </row>
    <row r="196" spans="1:16">
      <c r="A196" s="30" t="s">
        <v>3702</v>
      </c>
      <c r="B196" s="5">
        <v>44896</v>
      </c>
      <c r="C196" s="5">
        <v>45078</v>
      </c>
      <c r="E196" s="57" t="s">
        <v>297</v>
      </c>
      <c r="F196" s="57" t="s">
        <v>11</v>
      </c>
      <c r="G196" s="57"/>
      <c r="L196" s="36" t="s">
        <v>136</v>
      </c>
      <c r="M196" s="35" t="s">
        <v>11</v>
      </c>
      <c r="P196"/>
    </row>
    <row r="197" spans="1:16">
      <c r="A197" s="30" t="s">
        <v>3706</v>
      </c>
      <c r="B197" s="5">
        <v>44896</v>
      </c>
      <c r="C197" s="5">
        <v>45078</v>
      </c>
      <c r="E197" s="57" t="s">
        <v>333</v>
      </c>
      <c r="F197" s="57" t="s">
        <v>11</v>
      </c>
      <c r="G197" s="57"/>
      <c r="L197" s="36" t="s">
        <v>335</v>
      </c>
      <c r="M197" s="35" t="s">
        <v>11</v>
      </c>
      <c r="P197"/>
    </row>
    <row r="198" spans="1:16">
      <c r="A198" s="30" t="s">
        <v>3704</v>
      </c>
      <c r="B198" s="5">
        <v>44896</v>
      </c>
      <c r="C198" s="5">
        <v>45078</v>
      </c>
      <c r="E198" s="57" t="s">
        <v>203</v>
      </c>
      <c r="F198" s="57" t="s">
        <v>11</v>
      </c>
      <c r="G198" s="57"/>
      <c r="L198" s="36" t="s">
        <v>297</v>
      </c>
      <c r="M198" s="35" t="s">
        <v>11</v>
      </c>
      <c r="P198"/>
    </row>
    <row r="199" spans="1:16">
      <c r="A199" s="30" t="s">
        <v>3140</v>
      </c>
      <c r="B199" s="5">
        <v>44774</v>
      </c>
      <c r="C199" s="5">
        <v>44958</v>
      </c>
      <c r="E199" s="57" t="s">
        <v>107</v>
      </c>
      <c r="F199" s="57" t="s">
        <v>11</v>
      </c>
      <c r="G199" s="57"/>
      <c r="L199" s="36" t="s">
        <v>333</v>
      </c>
      <c r="M199" s="35" t="s">
        <v>11</v>
      </c>
      <c r="P199"/>
    </row>
    <row r="200" spans="1:16">
      <c r="A200" s="30" t="s">
        <v>1880</v>
      </c>
      <c r="B200" s="5" t="s">
        <v>4225</v>
      </c>
      <c r="C200" s="5" t="s">
        <v>4226</v>
      </c>
      <c r="E200" s="57" t="s">
        <v>119</v>
      </c>
      <c r="F200" s="57" t="s">
        <v>11</v>
      </c>
      <c r="G200" s="57"/>
      <c r="L200" s="36" t="s">
        <v>203</v>
      </c>
      <c r="M200" s="35" t="s">
        <v>11</v>
      </c>
      <c r="P200"/>
    </row>
    <row r="201" spans="1:16">
      <c r="A201" s="30" t="s">
        <v>3708</v>
      </c>
      <c r="B201" s="5" t="s">
        <v>4192</v>
      </c>
      <c r="C201" s="5" t="s">
        <v>4193</v>
      </c>
      <c r="E201" s="26" t="s">
        <v>679</v>
      </c>
      <c r="F201" s="57" t="s">
        <v>11</v>
      </c>
      <c r="G201" s="57"/>
      <c r="L201" s="36" t="s">
        <v>107</v>
      </c>
      <c r="M201" s="35" t="s">
        <v>11</v>
      </c>
      <c r="P201"/>
    </row>
    <row r="202" spans="1:16">
      <c r="A202" s="30" t="s">
        <v>1299</v>
      </c>
      <c r="B202" s="5">
        <v>44866</v>
      </c>
      <c r="C202" s="5">
        <v>45047</v>
      </c>
      <c r="E202"/>
      <c r="F202"/>
      <c r="G202" s="57"/>
      <c r="L202" s="36" t="s">
        <v>119</v>
      </c>
      <c r="M202" s="35" t="s">
        <v>11</v>
      </c>
      <c r="P202"/>
    </row>
    <row r="203" spans="1:16">
      <c r="A203" s="30" t="s">
        <v>3264</v>
      </c>
      <c r="B203" s="5">
        <v>44816</v>
      </c>
      <c r="C203" s="5">
        <v>44997</v>
      </c>
      <c r="E203"/>
      <c r="F203"/>
      <c r="G203" s="57"/>
      <c r="L203" s="36" t="s">
        <v>1163</v>
      </c>
      <c r="M203" s="35" t="s">
        <v>11</v>
      </c>
      <c r="P203"/>
    </row>
    <row r="204" spans="1:16">
      <c r="A204" s="30" t="s">
        <v>3710</v>
      </c>
      <c r="B204" s="5">
        <v>44896</v>
      </c>
      <c r="C204" s="5">
        <v>45078</v>
      </c>
      <c r="E204"/>
      <c r="F204"/>
      <c r="G204" s="57"/>
      <c r="L204" s="36" t="s">
        <v>3257</v>
      </c>
      <c r="M204" s="35" t="s">
        <v>11</v>
      </c>
      <c r="P204"/>
    </row>
    <row r="205" spans="1:16">
      <c r="A205" s="30" t="s">
        <v>3712</v>
      </c>
      <c r="B205" s="5">
        <v>44896</v>
      </c>
      <c r="C205" s="5">
        <v>45078</v>
      </c>
      <c r="E205"/>
      <c r="F205"/>
      <c r="G205" s="57"/>
      <c r="L205" s="40" t="s">
        <v>3269</v>
      </c>
      <c r="M205" s="35" t="s">
        <v>11</v>
      </c>
      <c r="P205"/>
    </row>
    <row r="206" spans="1:16">
      <c r="A206" s="30" t="s">
        <v>3714</v>
      </c>
      <c r="B206" s="5">
        <v>44896</v>
      </c>
      <c r="C206" s="5">
        <v>45078</v>
      </c>
      <c r="E206"/>
      <c r="F206"/>
      <c r="G206" s="57"/>
      <c r="L206" s="40" t="s">
        <v>1654</v>
      </c>
      <c r="M206" s="41" t="s">
        <v>146</v>
      </c>
      <c r="P206"/>
    </row>
    <row r="207" spans="1:16">
      <c r="A207" s="30" t="s">
        <v>3716</v>
      </c>
      <c r="B207" s="5">
        <v>44896</v>
      </c>
      <c r="C207" s="5">
        <v>45078</v>
      </c>
      <c r="E207"/>
      <c r="F207"/>
      <c r="G207" s="57"/>
      <c r="L207" s="40" t="s">
        <v>679</v>
      </c>
      <c r="M207" s="35" t="s">
        <v>11</v>
      </c>
      <c r="P207"/>
    </row>
    <row r="208" spans="1:16">
      <c r="A208" s="30" t="s">
        <v>1747</v>
      </c>
      <c r="B208" s="5" t="s">
        <v>4192</v>
      </c>
      <c r="C208" s="5" t="s">
        <v>4193</v>
      </c>
      <c r="E208"/>
      <c r="F208"/>
      <c r="G208" s="57"/>
      <c r="L208" s="40" t="s">
        <v>3042</v>
      </c>
      <c r="M208" s="35" t="s">
        <v>11</v>
      </c>
      <c r="P208"/>
    </row>
    <row r="209" spans="1:18">
      <c r="A209" s="30" t="s">
        <v>1970</v>
      </c>
      <c r="B209" s="5" t="s">
        <v>4240</v>
      </c>
      <c r="C209" s="5" t="s">
        <v>4241</v>
      </c>
      <c r="E209"/>
      <c r="F209"/>
      <c r="G209" s="57"/>
      <c r="L209" s="40" t="s">
        <v>3418</v>
      </c>
      <c r="M209" s="35" t="s">
        <v>11</v>
      </c>
      <c r="P209"/>
    </row>
    <row r="210" spans="1:18">
      <c r="A210" s="30" t="s">
        <v>1881</v>
      </c>
      <c r="B210" s="5" t="s">
        <v>4192</v>
      </c>
      <c r="C210" s="5" t="s">
        <v>4193</v>
      </c>
      <c r="E210"/>
      <c r="F210"/>
      <c r="G210" s="57"/>
      <c r="L210" s="40" t="s">
        <v>3044</v>
      </c>
      <c r="M210" s="35" t="s">
        <v>11</v>
      </c>
      <c r="P210"/>
    </row>
    <row r="211" spans="1:18">
      <c r="A211" s="30" t="s">
        <v>1133</v>
      </c>
      <c r="B211" s="5">
        <v>44835</v>
      </c>
      <c r="C211" s="5">
        <v>45017</v>
      </c>
      <c r="E211"/>
      <c r="F211"/>
      <c r="G211" s="57"/>
      <c r="L211"/>
      <c r="M211"/>
      <c r="P211"/>
    </row>
    <row r="212" spans="1:18">
      <c r="A212" s="30" t="s">
        <v>2004</v>
      </c>
      <c r="B212" s="5" t="s">
        <v>4242</v>
      </c>
      <c r="C212" s="5" t="s">
        <v>4243</v>
      </c>
      <c r="E212"/>
      <c r="F212"/>
      <c r="G212" s="57"/>
      <c r="L212"/>
      <c r="M212"/>
      <c r="P212"/>
    </row>
    <row r="213" spans="1:18">
      <c r="A213" s="30" t="s">
        <v>3718</v>
      </c>
      <c r="B213" s="5" t="s">
        <v>4192</v>
      </c>
      <c r="C213" s="5" t="s">
        <v>4193</v>
      </c>
      <c r="E213"/>
      <c r="F213"/>
      <c r="G213" s="57"/>
      <c r="L213"/>
      <c r="M213"/>
      <c r="P213"/>
    </row>
    <row r="214" spans="1:18">
      <c r="A214" s="30" t="s">
        <v>3720</v>
      </c>
      <c r="B214" s="5" t="s">
        <v>4192</v>
      </c>
      <c r="C214" s="5" t="s">
        <v>4193</v>
      </c>
      <c r="E214"/>
      <c r="F214"/>
      <c r="G214" s="57"/>
      <c r="L214"/>
      <c r="M214"/>
      <c r="P214"/>
    </row>
    <row r="215" spans="1:18">
      <c r="A215" s="30" t="s">
        <v>1638</v>
      </c>
      <c r="B215" s="5">
        <v>44805</v>
      </c>
      <c r="C215" s="5">
        <v>44986</v>
      </c>
      <c r="E215"/>
      <c r="F215"/>
      <c r="G215" s="57"/>
      <c r="L215"/>
      <c r="M215"/>
      <c r="P215"/>
    </row>
    <row r="216" spans="1:18">
      <c r="A216" s="30" t="s">
        <v>1882</v>
      </c>
      <c r="B216" s="5" t="s">
        <v>4244</v>
      </c>
      <c r="C216" s="5" t="s">
        <v>4245</v>
      </c>
      <c r="E216"/>
      <c r="F216"/>
      <c r="G216" s="57"/>
      <c r="L216"/>
      <c r="M216"/>
      <c r="P216"/>
    </row>
    <row r="217" spans="1:18">
      <c r="A217" s="30" t="s">
        <v>3722</v>
      </c>
      <c r="B217" s="5" t="s">
        <v>4192</v>
      </c>
      <c r="C217" s="5" t="s">
        <v>4193</v>
      </c>
      <c r="E217"/>
      <c r="F217"/>
      <c r="G217" s="57"/>
      <c r="N217"/>
      <c r="O217"/>
      <c r="R217"/>
    </row>
    <row r="218" spans="1:18">
      <c r="A218" s="30" t="s">
        <v>3724</v>
      </c>
      <c r="B218" s="5" t="s">
        <v>4192</v>
      </c>
      <c r="C218" s="5" t="s">
        <v>4193</v>
      </c>
      <c r="E218"/>
      <c r="F218"/>
      <c r="G218" s="57"/>
      <c r="N218"/>
      <c r="O218"/>
      <c r="R218"/>
    </row>
    <row r="219" spans="1:18">
      <c r="A219" s="30" t="s">
        <v>3726</v>
      </c>
      <c r="B219" s="5" t="s">
        <v>4192</v>
      </c>
      <c r="C219" s="5" t="s">
        <v>4193</v>
      </c>
      <c r="E219"/>
      <c r="F219"/>
      <c r="G219" s="57"/>
      <c r="N219"/>
      <c r="O219"/>
      <c r="R219"/>
    </row>
    <row r="220" spans="1:18">
      <c r="A220" s="30" t="s">
        <v>1639</v>
      </c>
      <c r="B220" s="5" t="s">
        <v>4196</v>
      </c>
      <c r="C220" s="5" t="s">
        <v>4197</v>
      </c>
      <c r="E220"/>
      <c r="F220"/>
      <c r="G220" s="57"/>
      <c r="N220"/>
      <c r="O220"/>
      <c r="R220"/>
    </row>
    <row r="221" spans="1:18">
      <c r="A221" s="30" t="s">
        <v>3108</v>
      </c>
      <c r="B221" s="5" t="s">
        <v>4194</v>
      </c>
      <c r="C221" s="5" t="s">
        <v>4195</v>
      </c>
      <c r="E221"/>
      <c r="F221"/>
      <c r="G221" s="57"/>
      <c r="N221"/>
      <c r="O221"/>
      <c r="R221"/>
    </row>
    <row r="222" spans="1:18">
      <c r="A222" s="30" t="s">
        <v>3728</v>
      </c>
      <c r="B222" s="5" t="s">
        <v>4192</v>
      </c>
      <c r="C222" s="5" t="s">
        <v>4193</v>
      </c>
      <c r="E222"/>
      <c r="F222"/>
      <c r="G222" s="57"/>
      <c r="N222"/>
      <c r="O222"/>
      <c r="R222"/>
    </row>
    <row r="223" spans="1:18">
      <c r="A223" s="30" t="s">
        <v>3730</v>
      </c>
      <c r="B223" s="5" t="s">
        <v>4192</v>
      </c>
      <c r="C223" s="5" t="s">
        <v>4193</v>
      </c>
      <c r="E223"/>
      <c r="F223"/>
      <c r="G223" s="57"/>
      <c r="N223"/>
      <c r="O223"/>
      <c r="R223"/>
    </row>
    <row r="224" spans="1:18">
      <c r="A224" s="30" t="s">
        <v>1057</v>
      </c>
      <c r="B224" s="5">
        <v>44866</v>
      </c>
      <c r="C224" s="5">
        <v>45047</v>
      </c>
      <c r="E224"/>
      <c r="F224"/>
      <c r="G224" s="57"/>
      <c r="N224"/>
      <c r="O224"/>
      <c r="R224"/>
    </row>
    <row r="225" spans="1:18">
      <c r="A225" s="30" t="s">
        <v>3732</v>
      </c>
      <c r="B225" s="5">
        <v>44896</v>
      </c>
      <c r="C225" s="5">
        <v>45078</v>
      </c>
      <c r="E225"/>
      <c r="F225"/>
      <c r="G225" s="57"/>
      <c r="N225"/>
      <c r="O225"/>
      <c r="R225"/>
    </row>
    <row r="226" spans="1:18">
      <c r="A226" s="30" t="s">
        <v>1661</v>
      </c>
      <c r="B226" s="5" t="s">
        <v>4225</v>
      </c>
      <c r="C226" s="5" t="s">
        <v>4226</v>
      </c>
      <c r="E226"/>
      <c r="F226"/>
      <c r="G226" s="57"/>
      <c r="N226"/>
      <c r="O226"/>
      <c r="R226"/>
    </row>
    <row r="227" spans="1:18">
      <c r="A227" s="30" t="s">
        <v>1785</v>
      </c>
      <c r="B227" s="5">
        <v>44866</v>
      </c>
      <c r="C227" s="5">
        <v>45047</v>
      </c>
      <c r="E227"/>
      <c r="F227"/>
      <c r="G227" s="57"/>
      <c r="N227"/>
      <c r="O227"/>
      <c r="R227"/>
    </row>
    <row r="228" spans="1:18">
      <c r="A228" s="30" t="s">
        <v>1640</v>
      </c>
      <c r="B228" s="5" t="s">
        <v>4196</v>
      </c>
      <c r="C228" s="5" t="s">
        <v>4197</v>
      </c>
      <c r="E228"/>
      <c r="F228"/>
      <c r="G228" s="57"/>
      <c r="N228"/>
      <c r="O228"/>
      <c r="R228"/>
    </row>
    <row r="229" spans="1:18">
      <c r="A229" s="30" t="s">
        <v>3735</v>
      </c>
      <c r="B229" s="5" t="s">
        <v>4192</v>
      </c>
      <c r="C229" s="5" t="s">
        <v>4193</v>
      </c>
      <c r="E229"/>
      <c r="F229"/>
      <c r="G229" s="57"/>
      <c r="N229"/>
      <c r="O229"/>
      <c r="R229"/>
    </row>
    <row r="230" spans="1:18">
      <c r="A230" s="30" t="s">
        <v>1884</v>
      </c>
      <c r="B230" s="5">
        <v>44835</v>
      </c>
      <c r="C230" s="5">
        <v>45017</v>
      </c>
      <c r="E230"/>
      <c r="F230"/>
      <c r="G230" s="57"/>
      <c r="N230"/>
      <c r="O230"/>
      <c r="R230"/>
    </row>
    <row r="231" spans="1:18">
      <c r="A231" s="30" t="s">
        <v>211</v>
      </c>
      <c r="B231" s="5" t="s">
        <v>4194</v>
      </c>
      <c r="C231" s="5" t="s">
        <v>4195</v>
      </c>
      <c r="E231"/>
      <c r="F231"/>
      <c r="G231" s="57"/>
      <c r="N231"/>
      <c r="O231"/>
      <c r="R231"/>
    </row>
    <row r="232" spans="1:18">
      <c r="A232" s="30" t="s">
        <v>1641</v>
      </c>
      <c r="B232" s="5" t="s">
        <v>4246</v>
      </c>
      <c r="C232" s="5" t="s">
        <v>4247</v>
      </c>
      <c r="E232"/>
      <c r="F232"/>
      <c r="G232" s="57"/>
      <c r="N232"/>
      <c r="O232"/>
      <c r="R232"/>
    </row>
    <row r="233" spans="1:18">
      <c r="A233" s="30" t="s">
        <v>4205</v>
      </c>
      <c r="B233" s="5" t="s">
        <v>4192</v>
      </c>
      <c r="C233" s="5" t="s">
        <v>4193</v>
      </c>
      <c r="E233"/>
      <c r="F233"/>
      <c r="G233" s="57"/>
      <c r="N233"/>
      <c r="O233"/>
      <c r="R233"/>
    </row>
    <row r="234" spans="1:18">
      <c r="A234" s="30" t="s">
        <v>3737</v>
      </c>
      <c r="B234" s="5" t="s">
        <v>4192</v>
      </c>
      <c r="C234" s="5" t="s">
        <v>4193</v>
      </c>
      <c r="E234"/>
      <c r="F234"/>
      <c r="G234" s="57"/>
      <c r="N234"/>
      <c r="O234"/>
      <c r="R234"/>
    </row>
    <row r="235" spans="1:18">
      <c r="A235" s="30" t="s">
        <v>3400</v>
      </c>
      <c r="B235" s="5" t="s">
        <v>4211</v>
      </c>
      <c r="C235" s="5" t="s">
        <v>4212</v>
      </c>
      <c r="E235"/>
      <c r="F235"/>
      <c r="G235" s="57"/>
      <c r="N235"/>
      <c r="O235"/>
      <c r="R235"/>
    </row>
    <row r="236" spans="1:18">
      <c r="A236" s="30" t="s">
        <v>3741</v>
      </c>
      <c r="B236" s="5" t="s">
        <v>4192</v>
      </c>
      <c r="C236" s="5" t="s">
        <v>4193</v>
      </c>
      <c r="E236"/>
      <c r="F236"/>
      <c r="G236" s="57"/>
      <c r="N236"/>
      <c r="O236"/>
      <c r="R236"/>
    </row>
    <row r="237" spans="1:18">
      <c r="A237" s="30" t="s">
        <v>4206</v>
      </c>
      <c r="B237" s="5">
        <v>44866</v>
      </c>
      <c r="C237" s="5">
        <v>45047</v>
      </c>
      <c r="E237"/>
      <c r="F237"/>
      <c r="G237" s="57"/>
      <c r="N237"/>
      <c r="O237"/>
      <c r="R237"/>
    </row>
    <row r="238" spans="1:18">
      <c r="A238" s="30" t="s">
        <v>3743</v>
      </c>
      <c r="B238" s="5">
        <v>44896</v>
      </c>
      <c r="C238" s="5">
        <v>45078</v>
      </c>
      <c r="E238"/>
      <c r="F238"/>
      <c r="G238" s="57"/>
      <c r="N238"/>
      <c r="O238"/>
      <c r="R238"/>
    </row>
    <row r="239" spans="1:18">
      <c r="A239" s="30" t="s">
        <v>1662</v>
      </c>
      <c r="B239" s="5" t="s">
        <v>4225</v>
      </c>
      <c r="C239" s="5" t="s">
        <v>4226</v>
      </c>
      <c r="E239"/>
      <c r="F239"/>
      <c r="G239" s="57"/>
      <c r="N239"/>
      <c r="O239"/>
      <c r="R239"/>
    </row>
    <row r="240" spans="1:18">
      <c r="A240" s="30" t="s">
        <v>3745</v>
      </c>
      <c r="B240" s="5" t="s">
        <v>4192</v>
      </c>
      <c r="C240" s="5" t="s">
        <v>4193</v>
      </c>
      <c r="E240"/>
      <c r="F240"/>
      <c r="G240" s="57"/>
      <c r="N240"/>
      <c r="O240"/>
      <c r="R240"/>
    </row>
    <row r="241" spans="1:18">
      <c r="A241" s="30" t="s">
        <v>1885</v>
      </c>
      <c r="B241" s="5" t="s">
        <v>4211</v>
      </c>
      <c r="C241" s="5" t="s">
        <v>4212</v>
      </c>
      <c r="E241"/>
      <c r="F241"/>
      <c r="G241" s="57"/>
      <c r="N241"/>
      <c r="O241"/>
      <c r="R241"/>
    </row>
    <row r="242" spans="1:18">
      <c r="A242" s="30" t="s">
        <v>3263</v>
      </c>
      <c r="B242" s="5" t="s">
        <v>4225</v>
      </c>
      <c r="C242" s="5" t="s">
        <v>4226</v>
      </c>
      <c r="E242"/>
      <c r="F242"/>
      <c r="G242" s="57"/>
      <c r="N242"/>
      <c r="O242"/>
      <c r="R242"/>
    </row>
    <row r="243" spans="1:18">
      <c r="A243" s="30" t="s">
        <v>3747</v>
      </c>
      <c r="B243" s="5" t="s">
        <v>4192</v>
      </c>
      <c r="C243" s="5" t="s">
        <v>4193</v>
      </c>
      <c r="E243"/>
      <c r="F243"/>
      <c r="G243" s="57"/>
      <c r="N243"/>
      <c r="O243"/>
      <c r="R243"/>
    </row>
    <row r="244" spans="1:18">
      <c r="A244" s="30" t="s">
        <v>3402</v>
      </c>
      <c r="B244" s="5" t="s">
        <v>4211</v>
      </c>
      <c r="C244" s="5" t="s">
        <v>4212</v>
      </c>
      <c r="E244"/>
      <c r="F244"/>
      <c r="G244" s="57"/>
      <c r="N244"/>
      <c r="O244"/>
      <c r="R244"/>
    </row>
    <row r="245" spans="1:18">
      <c r="A245" s="30" t="s">
        <v>2858</v>
      </c>
      <c r="B245" s="5" t="s">
        <v>4192</v>
      </c>
      <c r="C245" s="5" t="s">
        <v>4193</v>
      </c>
      <c r="E245"/>
      <c r="F245"/>
      <c r="G245" s="57"/>
      <c r="N245"/>
      <c r="O245"/>
      <c r="R245"/>
    </row>
    <row r="246" spans="1:18">
      <c r="A246" s="30" t="s">
        <v>286</v>
      </c>
      <c r="B246" s="5" t="s">
        <v>4192</v>
      </c>
      <c r="C246" s="5" t="s">
        <v>4193</v>
      </c>
      <c r="E246"/>
      <c r="F246"/>
      <c r="G246" s="57"/>
      <c r="N246"/>
      <c r="O246"/>
      <c r="R246"/>
    </row>
    <row r="247" spans="1:18">
      <c r="A247" s="30" t="s">
        <v>2860</v>
      </c>
      <c r="B247" s="5">
        <v>44896</v>
      </c>
      <c r="C247" s="5">
        <v>45078</v>
      </c>
      <c r="E247"/>
      <c r="F247"/>
      <c r="G247" s="57"/>
      <c r="N247"/>
      <c r="O247"/>
      <c r="R247"/>
    </row>
    <row r="248" spans="1:18">
      <c r="A248" s="30" t="s">
        <v>3749</v>
      </c>
      <c r="B248" s="5">
        <v>44896</v>
      </c>
      <c r="C248" s="5">
        <v>45078</v>
      </c>
      <c r="E248"/>
      <c r="F248"/>
      <c r="G248" s="57"/>
      <c r="N248"/>
      <c r="O248"/>
      <c r="R248"/>
    </row>
    <row r="249" spans="1:18">
      <c r="A249" s="30" t="s">
        <v>1175</v>
      </c>
      <c r="B249" s="5">
        <v>44866</v>
      </c>
      <c r="C249" s="5">
        <v>45047</v>
      </c>
      <c r="E249"/>
      <c r="F249"/>
      <c r="G249" s="57"/>
      <c r="N249"/>
      <c r="O249"/>
      <c r="R249"/>
    </row>
    <row r="250" spans="1:18">
      <c r="A250" s="30" t="s">
        <v>1134</v>
      </c>
      <c r="B250" s="5" t="s">
        <v>4196</v>
      </c>
      <c r="C250" s="5" t="s">
        <v>4197</v>
      </c>
      <c r="E250"/>
      <c r="F250"/>
      <c r="G250" s="57"/>
      <c r="N250"/>
      <c r="O250"/>
      <c r="R250"/>
    </row>
    <row r="251" spans="1:18">
      <c r="A251" s="30" t="s">
        <v>3751</v>
      </c>
      <c r="B251" s="5" t="s">
        <v>4192</v>
      </c>
      <c r="C251" s="5" t="s">
        <v>4193</v>
      </c>
      <c r="E251"/>
      <c r="F251"/>
      <c r="G251" s="57"/>
      <c r="N251"/>
      <c r="O251"/>
      <c r="R251"/>
    </row>
    <row r="252" spans="1:18">
      <c r="A252" s="30" t="s">
        <v>4207</v>
      </c>
      <c r="B252" s="5" t="s">
        <v>4192</v>
      </c>
      <c r="C252" s="5" t="s">
        <v>4193</v>
      </c>
      <c r="E252"/>
      <c r="F252"/>
      <c r="G252" s="57"/>
      <c r="N252"/>
      <c r="O252"/>
      <c r="R252"/>
    </row>
    <row r="253" spans="1:18">
      <c r="A253" s="30" t="s">
        <v>3755</v>
      </c>
      <c r="B253" s="5" t="s">
        <v>4192</v>
      </c>
      <c r="C253" s="5" t="s">
        <v>4193</v>
      </c>
      <c r="E253"/>
      <c r="F253"/>
      <c r="G253" s="57"/>
      <c r="N253"/>
      <c r="O253"/>
      <c r="R253"/>
    </row>
    <row r="254" spans="1:18">
      <c r="A254" s="30" t="s">
        <v>1818</v>
      </c>
      <c r="B254" s="5" t="s">
        <v>4192</v>
      </c>
      <c r="C254" s="5" t="s">
        <v>4193</v>
      </c>
      <c r="E254"/>
      <c r="F254"/>
      <c r="G254" s="57"/>
      <c r="N254"/>
      <c r="O254"/>
      <c r="R254"/>
    </row>
    <row r="255" spans="1:18">
      <c r="A255" s="30" t="s">
        <v>3753</v>
      </c>
      <c r="B255" s="5" t="s">
        <v>4248</v>
      </c>
      <c r="C255" s="5" t="s">
        <v>4193</v>
      </c>
      <c r="E255"/>
      <c r="F255"/>
      <c r="G255" s="57"/>
      <c r="N255"/>
      <c r="O255"/>
      <c r="R255"/>
    </row>
    <row r="256" spans="1:18">
      <c r="A256" s="30" t="s">
        <v>1743</v>
      </c>
      <c r="B256" s="5" t="s">
        <v>4192</v>
      </c>
      <c r="C256" s="5" t="s">
        <v>4197</v>
      </c>
      <c r="E256"/>
      <c r="F256"/>
      <c r="G256" s="57"/>
      <c r="N256"/>
      <c r="O256"/>
      <c r="R256"/>
    </row>
    <row r="257" spans="1:18">
      <c r="A257" s="30" t="s">
        <v>3757</v>
      </c>
      <c r="B257" s="5" t="s">
        <v>4192</v>
      </c>
      <c r="C257" s="5" t="s">
        <v>4193</v>
      </c>
      <c r="E257"/>
      <c r="F257"/>
      <c r="G257" s="57"/>
      <c r="N257"/>
      <c r="O257"/>
      <c r="R257"/>
    </row>
    <row r="258" spans="1:18">
      <c r="A258" s="30" t="s">
        <v>3761</v>
      </c>
      <c r="B258" s="5" t="s">
        <v>4192</v>
      </c>
      <c r="C258" s="5" t="s">
        <v>4193</v>
      </c>
      <c r="E258"/>
      <c r="F258"/>
      <c r="G258" s="57"/>
      <c r="N258"/>
      <c r="O258"/>
      <c r="R258"/>
    </row>
    <row r="259" spans="1:18">
      <c r="A259" s="30" t="s">
        <v>3759</v>
      </c>
      <c r="B259" s="5" t="s">
        <v>4192</v>
      </c>
      <c r="C259" s="5" t="s">
        <v>4193</v>
      </c>
      <c r="E259"/>
      <c r="F259"/>
      <c r="G259" s="57"/>
      <c r="N259"/>
      <c r="O259"/>
      <c r="R259"/>
    </row>
    <row r="260" spans="1:18">
      <c r="A260" s="30" t="s">
        <v>1135</v>
      </c>
      <c r="B260" s="5" t="s">
        <v>4196</v>
      </c>
      <c r="C260" s="5" t="s">
        <v>4197</v>
      </c>
      <c r="E260"/>
      <c r="F260"/>
      <c r="G260" s="57"/>
      <c r="N260"/>
      <c r="O260"/>
      <c r="R260"/>
    </row>
    <row r="261" spans="1:18">
      <c r="A261" s="30" t="s">
        <v>1905</v>
      </c>
      <c r="B261" s="5" t="s">
        <v>4244</v>
      </c>
      <c r="C261" s="5" t="s">
        <v>4245</v>
      </c>
      <c r="E261"/>
      <c r="F261"/>
      <c r="G261" s="57"/>
      <c r="N261"/>
      <c r="O261"/>
      <c r="R261"/>
    </row>
    <row r="262" spans="1:18">
      <c r="A262" s="30" t="s">
        <v>3992</v>
      </c>
      <c r="B262" s="5" t="s">
        <v>4192</v>
      </c>
      <c r="C262" s="5" t="s">
        <v>4193</v>
      </c>
      <c r="E262"/>
      <c r="F262"/>
      <c r="G262" s="57"/>
      <c r="N262"/>
      <c r="O262"/>
      <c r="R262"/>
    </row>
    <row r="263" spans="1:18">
      <c r="A263" s="30" t="s">
        <v>3765</v>
      </c>
      <c r="B263" s="5" t="s">
        <v>4192</v>
      </c>
      <c r="C263" s="5" t="s">
        <v>4193</v>
      </c>
      <c r="E263"/>
      <c r="F263"/>
      <c r="G263" s="57"/>
      <c r="N263"/>
      <c r="O263"/>
      <c r="R263"/>
    </row>
    <row r="264" spans="1:18">
      <c r="A264" s="30" t="s">
        <v>1886</v>
      </c>
      <c r="B264" s="5" t="s">
        <v>4211</v>
      </c>
      <c r="C264" s="5" t="s">
        <v>4212</v>
      </c>
      <c r="E264"/>
      <c r="F264"/>
      <c r="G264" s="57"/>
      <c r="N264"/>
      <c r="O264"/>
      <c r="R264"/>
    </row>
    <row r="265" spans="1:18">
      <c r="A265" s="30" t="s">
        <v>3767</v>
      </c>
      <c r="B265" s="5" t="s">
        <v>4192</v>
      </c>
      <c r="C265" s="5" t="s">
        <v>4193</v>
      </c>
      <c r="E265"/>
      <c r="F265"/>
      <c r="G265" s="57"/>
      <c r="N265"/>
      <c r="O265"/>
      <c r="R265"/>
    </row>
    <row r="266" spans="1:18">
      <c r="A266" s="30" t="s">
        <v>1908</v>
      </c>
      <c r="B266" s="5" t="s">
        <v>4239</v>
      </c>
      <c r="C266" s="5" t="s">
        <v>4199</v>
      </c>
      <c r="E266"/>
      <c r="F266"/>
      <c r="G266" s="57"/>
      <c r="N266"/>
      <c r="O266"/>
      <c r="R266"/>
    </row>
    <row r="267" spans="1:18">
      <c r="A267" s="30" t="s">
        <v>3261</v>
      </c>
      <c r="B267" s="5" t="s">
        <v>4249</v>
      </c>
      <c r="C267" s="5" t="s">
        <v>4250</v>
      </c>
      <c r="E267"/>
      <c r="F267"/>
      <c r="G267" s="57"/>
      <c r="N267"/>
      <c r="O267"/>
      <c r="R267"/>
    </row>
    <row r="268" spans="1:18">
      <c r="A268" s="30" t="s">
        <v>3771</v>
      </c>
      <c r="B268" s="5" t="s">
        <v>4192</v>
      </c>
      <c r="C268" s="5" t="s">
        <v>4193</v>
      </c>
      <c r="E268"/>
      <c r="F268"/>
      <c r="G268" s="57"/>
      <c r="N268"/>
      <c r="O268"/>
      <c r="R268"/>
    </row>
    <row r="269" spans="1:18">
      <c r="A269" s="30" t="s">
        <v>3769</v>
      </c>
      <c r="B269" s="5" t="s">
        <v>4192</v>
      </c>
      <c r="C269" s="5" t="s">
        <v>4193</v>
      </c>
      <c r="E269"/>
      <c r="F269"/>
      <c r="G269" s="57"/>
      <c r="N269"/>
      <c r="O269"/>
      <c r="R269"/>
    </row>
    <row r="270" spans="1:18">
      <c r="A270" s="30" t="s">
        <v>3773</v>
      </c>
      <c r="B270" s="5" t="s">
        <v>4192</v>
      </c>
      <c r="C270" s="5" t="s">
        <v>4193</v>
      </c>
      <c r="E270"/>
      <c r="F270"/>
      <c r="G270" s="57"/>
      <c r="N270"/>
      <c r="O270"/>
      <c r="R270"/>
    </row>
    <row r="271" spans="1:18">
      <c r="A271" s="30" t="s">
        <v>1911</v>
      </c>
      <c r="B271" s="5" t="s">
        <v>4233</v>
      </c>
      <c r="C271" s="5" t="s">
        <v>4234</v>
      </c>
      <c r="E271"/>
      <c r="F271"/>
      <c r="G271" s="57"/>
      <c r="N271"/>
      <c r="O271"/>
      <c r="R271"/>
    </row>
    <row r="272" spans="1:18">
      <c r="A272" s="30" t="s">
        <v>3775</v>
      </c>
      <c r="B272" s="5" t="s">
        <v>4192</v>
      </c>
      <c r="C272" s="5" t="s">
        <v>4193</v>
      </c>
      <c r="E272"/>
      <c r="F272"/>
      <c r="G272" s="57"/>
      <c r="N272"/>
      <c r="O272"/>
      <c r="R272"/>
    </row>
    <row r="273" spans="1:18">
      <c r="A273" s="30" t="s">
        <v>1899</v>
      </c>
      <c r="B273" s="5">
        <v>44743</v>
      </c>
      <c r="C273" s="5">
        <v>44927</v>
      </c>
      <c r="E273"/>
      <c r="F273"/>
      <c r="G273" s="57"/>
      <c r="N273"/>
      <c r="O273"/>
      <c r="R273"/>
    </row>
    <row r="274" spans="1:18">
      <c r="A274" s="30" t="s">
        <v>1174</v>
      </c>
      <c r="B274" s="5" t="s">
        <v>4211</v>
      </c>
      <c r="C274" s="5" t="s">
        <v>4212</v>
      </c>
      <c r="E274"/>
      <c r="F274"/>
      <c r="G274" s="57"/>
      <c r="N274"/>
      <c r="O274"/>
      <c r="R274"/>
    </row>
    <row r="275" spans="1:18">
      <c r="A275" s="30" t="s">
        <v>1897</v>
      </c>
      <c r="B275" s="5">
        <v>44743</v>
      </c>
      <c r="C275" s="5">
        <v>44927</v>
      </c>
      <c r="E275"/>
      <c r="F275"/>
      <c r="G275" s="57"/>
      <c r="N275"/>
      <c r="O275"/>
      <c r="R275"/>
    </row>
    <row r="276" spans="1:18">
      <c r="A276" s="30" t="s">
        <v>1137</v>
      </c>
      <c r="B276" s="5" t="s">
        <v>4225</v>
      </c>
      <c r="C276" s="5" t="s">
        <v>4226</v>
      </c>
      <c r="E276"/>
      <c r="F276"/>
      <c r="G276" s="57"/>
      <c r="N276"/>
      <c r="O276"/>
      <c r="R276"/>
    </row>
    <row r="277" spans="1:18">
      <c r="A277" s="30" t="s">
        <v>1972</v>
      </c>
      <c r="B277" s="5" t="s">
        <v>4194</v>
      </c>
      <c r="C277" s="5" t="s">
        <v>4195</v>
      </c>
      <c r="E277"/>
      <c r="F277"/>
      <c r="G277" s="57"/>
      <c r="N277"/>
      <c r="O277"/>
      <c r="R277"/>
    </row>
    <row r="278" spans="1:18">
      <c r="A278" s="30" t="s">
        <v>3777</v>
      </c>
      <c r="B278" s="5" t="s">
        <v>4192</v>
      </c>
      <c r="C278" s="5" t="s">
        <v>4193</v>
      </c>
      <c r="E278"/>
      <c r="F278"/>
      <c r="G278" s="57"/>
      <c r="N278"/>
      <c r="O278"/>
      <c r="R278"/>
    </row>
    <row r="279" spans="1:18">
      <c r="A279" s="30" t="s">
        <v>3779</v>
      </c>
      <c r="B279" s="5" t="s">
        <v>4192</v>
      </c>
      <c r="C279" s="5" t="s">
        <v>4193</v>
      </c>
      <c r="E279"/>
      <c r="F279"/>
      <c r="G279" s="57"/>
      <c r="N279"/>
      <c r="O279"/>
      <c r="R279"/>
    </row>
    <row r="280" spans="1:18">
      <c r="A280" s="30" t="s">
        <v>1910</v>
      </c>
      <c r="B280" s="5" t="s">
        <v>4194</v>
      </c>
      <c r="C280" s="5" t="s">
        <v>4195</v>
      </c>
      <c r="E280"/>
      <c r="F280"/>
      <c r="G280" s="57"/>
      <c r="N280"/>
      <c r="O280"/>
      <c r="R280"/>
    </row>
    <row r="281" spans="1:18">
      <c r="A281" s="30" t="s">
        <v>4208</v>
      </c>
      <c r="B281" s="5" t="s">
        <v>4211</v>
      </c>
      <c r="C281" s="5" t="s">
        <v>4212</v>
      </c>
      <c r="E281"/>
      <c r="F281"/>
      <c r="G281" s="57"/>
      <c r="N281"/>
      <c r="O281"/>
      <c r="R281"/>
    </row>
    <row r="282" spans="1:18">
      <c r="A282" s="30" t="s">
        <v>1887</v>
      </c>
      <c r="B282" s="5" t="s">
        <v>4192</v>
      </c>
      <c r="C282" s="5" t="s">
        <v>4193</v>
      </c>
      <c r="E282"/>
      <c r="F282"/>
      <c r="G282" s="57"/>
      <c r="N282"/>
      <c r="O282"/>
      <c r="R282"/>
    </row>
    <row r="283" spans="1:18">
      <c r="A283" s="30" t="s">
        <v>3781</v>
      </c>
      <c r="B283" s="5" t="s">
        <v>4192</v>
      </c>
      <c r="C283" s="5" t="s">
        <v>4193</v>
      </c>
      <c r="E283"/>
      <c r="F283"/>
      <c r="G283" s="57"/>
      <c r="N283"/>
      <c r="O283"/>
      <c r="R283"/>
    </row>
    <row r="284" spans="1:18">
      <c r="A284" s="30" t="s">
        <v>3783</v>
      </c>
      <c r="B284" s="5" t="s">
        <v>4192</v>
      </c>
      <c r="C284" s="5" t="s">
        <v>4193</v>
      </c>
      <c r="E284"/>
      <c r="F284"/>
      <c r="G284" s="57"/>
      <c r="N284"/>
      <c r="O284"/>
      <c r="R284"/>
    </row>
    <row r="285" spans="1:18">
      <c r="A285" s="30" t="s">
        <v>1914</v>
      </c>
      <c r="B285" s="5" t="s">
        <v>4196</v>
      </c>
      <c r="C285" s="5" t="s">
        <v>4197</v>
      </c>
      <c r="E285"/>
      <c r="F285"/>
      <c r="G285" s="57"/>
      <c r="N285"/>
      <c r="O285"/>
      <c r="R285"/>
    </row>
    <row r="286" spans="1:18">
      <c r="A286" s="30" t="s">
        <v>3785</v>
      </c>
      <c r="B286" s="5" t="s">
        <v>4192</v>
      </c>
      <c r="C286" s="5" t="s">
        <v>4193</v>
      </c>
      <c r="E286"/>
      <c r="F286"/>
      <c r="G286" s="57"/>
      <c r="N286"/>
      <c r="O286"/>
      <c r="R286"/>
    </row>
    <row r="287" spans="1:18">
      <c r="A287" s="30" t="s">
        <v>3787</v>
      </c>
      <c r="B287" s="5" t="s">
        <v>4192</v>
      </c>
      <c r="C287" s="5" t="s">
        <v>4193</v>
      </c>
      <c r="E287"/>
      <c r="F287"/>
      <c r="G287" s="57"/>
      <c r="N287"/>
      <c r="O287"/>
      <c r="R287"/>
    </row>
    <row r="288" spans="1:18">
      <c r="A288" s="30" t="s">
        <v>3790</v>
      </c>
      <c r="B288" s="5" t="s">
        <v>4192</v>
      </c>
      <c r="C288" s="5" t="s">
        <v>4193</v>
      </c>
      <c r="E288"/>
      <c r="F288"/>
      <c r="G288" s="57"/>
      <c r="N288"/>
      <c r="O288"/>
      <c r="R288"/>
    </row>
    <row r="289" spans="1:18">
      <c r="A289" s="30" t="s">
        <v>1904</v>
      </c>
      <c r="B289" s="5" t="s">
        <v>4192</v>
      </c>
      <c r="C289" s="5" t="s">
        <v>4193</v>
      </c>
      <c r="E289"/>
      <c r="F289"/>
      <c r="G289" s="57"/>
      <c r="N289"/>
      <c r="O289"/>
      <c r="R289"/>
    </row>
    <row r="290" spans="1:18">
      <c r="A290" s="30" t="s">
        <v>1971</v>
      </c>
      <c r="B290" s="5">
        <v>44835</v>
      </c>
      <c r="C290" s="5">
        <v>45017</v>
      </c>
      <c r="E290"/>
      <c r="F290"/>
      <c r="G290" s="57"/>
      <c r="N290"/>
      <c r="O290"/>
      <c r="R290"/>
    </row>
    <row r="291" spans="1:18">
      <c r="A291" s="30" t="s">
        <v>1643</v>
      </c>
      <c r="B291" s="5">
        <v>44805</v>
      </c>
      <c r="C291" s="5">
        <v>44986</v>
      </c>
      <c r="E291"/>
      <c r="F291"/>
      <c r="G291" s="57"/>
      <c r="N291"/>
      <c r="O291"/>
      <c r="R291"/>
    </row>
    <row r="292" spans="1:18">
      <c r="A292" s="30" t="s">
        <v>3792</v>
      </c>
      <c r="B292" s="5">
        <v>44896</v>
      </c>
      <c r="C292" s="5">
        <v>45078</v>
      </c>
      <c r="E292"/>
      <c r="F292"/>
      <c r="G292" s="57"/>
      <c r="N292"/>
      <c r="O292"/>
      <c r="R292"/>
    </row>
    <row r="293" spans="1:18">
      <c r="A293" s="30" t="s">
        <v>1138</v>
      </c>
      <c r="B293" s="5" t="s">
        <v>4194</v>
      </c>
      <c r="C293" s="5" t="s">
        <v>4195</v>
      </c>
      <c r="E293"/>
      <c r="F293"/>
      <c r="G293" s="57"/>
      <c r="N293"/>
      <c r="O293"/>
      <c r="R293"/>
    </row>
    <row r="294" spans="1:18">
      <c r="A294" s="30" t="s">
        <v>3794</v>
      </c>
      <c r="B294" s="5" t="s">
        <v>4192</v>
      </c>
      <c r="C294" s="5" t="s">
        <v>4193</v>
      </c>
      <c r="E294"/>
      <c r="F294"/>
      <c r="G294" s="57"/>
      <c r="N294"/>
      <c r="O294"/>
      <c r="R294"/>
    </row>
    <row r="295" spans="1:18">
      <c r="A295" s="30" t="s">
        <v>3796</v>
      </c>
      <c r="B295" s="5" t="s">
        <v>4192</v>
      </c>
      <c r="C295" s="5" t="s">
        <v>4193</v>
      </c>
      <c r="E295"/>
      <c r="F295"/>
      <c r="G295" s="57"/>
      <c r="N295"/>
      <c r="O295"/>
      <c r="R295"/>
    </row>
    <row r="296" spans="1:18">
      <c r="A296" s="30" t="s">
        <v>3798</v>
      </c>
      <c r="B296" s="5" t="s">
        <v>4192</v>
      </c>
      <c r="C296" s="5" t="s">
        <v>4193</v>
      </c>
      <c r="E296"/>
      <c r="F296"/>
      <c r="G296" s="57"/>
      <c r="N296"/>
      <c r="O296"/>
      <c r="R296"/>
    </row>
    <row r="297" spans="1:18">
      <c r="A297" s="30" t="s">
        <v>3110</v>
      </c>
      <c r="B297" s="5" t="s">
        <v>4194</v>
      </c>
      <c r="C297" s="5" t="s">
        <v>4195</v>
      </c>
      <c r="E297"/>
      <c r="F297"/>
      <c r="G297" s="57"/>
      <c r="N297"/>
      <c r="O297"/>
      <c r="R297"/>
    </row>
    <row r="298" spans="1:18">
      <c r="A298" s="30" t="s">
        <v>1736</v>
      </c>
      <c r="B298" s="5">
        <v>44896</v>
      </c>
      <c r="C298" s="5">
        <v>45078</v>
      </c>
      <c r="E298"/>
      <c r="F298"/>
      <c r="G298" s="57"/>
      <c r="N298"/>
      <c r="O298"/>
      <c r="R298"/>
    </row>
    <row r="299" spans="1:18">
      <c r="A299" s="30" t="s">
        <v>3800</v>
      </c>
      <c r="B299" s="5">
        <v>44896</v>
      </c>
      <c r="C299" s="5">
        <v>45078</v>
      </c>
      <c r="E299"/>
      <c r="F299"/>
      <c r="G299" s="57"/>
      <c r="N299"/>
      <c r="O299"/>
      <c r="R299"/>
    </row>
    <row r="300" spans="1:18">
      <c r="A300" s="30" t="s">
        <v>3802</v>
      </c>
      <c r="B300" s="5">
        <v>44896</v>
      </c>
      <c r="C300" s="5">
        <v>45078</v>
      </c>
      <c r="E300"/>
      <c r="F300"/>
      <c r="G300" s="57"/>
      <c r="N300"/>
      <c r="O300"/>
      <c r="R300"/>
    </row>
    <row r="301" spans="1:18">
      <c r="A301" s="30" t="s">
        <v>3804</v>
      </c>
      <c r="B301" s="5">
        <v>44896</v>
      </c>
      <c r="C301" s="5">
        <v>45078</v>
      </c>
      <c r="E301"/>
      <c r="F301"/>
      <c r="G301" s="57"/>
      <c r="N301"/>
      <c r="O301"/>
      <c r="R301"/>
    </row>
    <row r="302" spans="1:18">
      <c r="A302" s="30" t="s">
        <v>1170</v>
      </c>
      <c r="B302" s="5">
        <v>44866</v>
      </c>
      <c r="C302" s="5">
        <v>45047</v>
      </c>
      <c r="E302"/>
      <c r="F302"/>
      <c r="G302" s="57"/>
      <c r="N302"/>
      <c r="O302"/>
      <c r="R302"/>
    </row>
    <row r="303" spans="1:18">
      <c r="A303" s="30" t="s">
        <v>1139</v>
      </c>
      <c r="B303" s="5">
        <v>44896</v>
      </c>
      <c r="C303" s="5">
        <v>45078</v>
      </c>
      <c r="E303"/>
      <c r="F303"/>
      <c r="G303" s="57"/>
      <c r="N303"/>
      <c r="O303"/>
      <c r="R303"/>
    </row>
    <row r="304" spans="1:18">
      <c r="A304" s="30" t="s">
        <v>3806</v>
      </c>
      <c r="B304" s="5">
        <v>44896</v>
      </c>
      <c r="C304" s="5">
        <v>45078</v>
      </c>
      <c r="E304"/>
      <c r="F304"/>
      <c r="G304" s="57"/>
      <c r="N304"/>
      <c r="O304"/>
      <c r="R304"/>
    </row>
    <row r="305" spans="1:18">
      <c r="A305" s="30" t="s">
        <v>1644</v>
      </c>
      <c r="B305" s="5">
        <v>44815</v>
      </c>
      <c r="C305" s="5">
        <v>44996</v>
      </c>
      <c r="E305"/>
      <c r="F305"/>
      <c r="G305" s="57"/>
      <c r="N305"/>
      <c r="O305"/>
      <c r="R305"/>
    </row>
    <row r="306" spans="1:18">
      <c r="A306" s="30" t="s">
        <v>1666</v>
      </c>
      <c r="B306" s="5">
        <v>44835</v>
      </c>
      <c r="C306" s="5">
        <v>45017</v>
      </c>
      <c r="E306"/>
      <c r="F306"/>
      <c r="G306" s="57"/>
      <c r="N306"/>
      <c r="O306"/>
      <c r="R306"/>
    </row>
    <row r="307" spans="1:18">
      <c r="A307" s="30" t="s">
        <v>3810</v>
      </c>
      <c r="B307" s="5">
        <v>44896</v>
      </c>
      <c r="C307" s="5">
        <v>45078</v>
      </c>
      <c r="E307"/>
      <c r="F307"/>
      <c r="G307" s="57"/>
      <c r="N307"/>
      <c r="O307"/>
      <c r="R307"/>
    </row>
    <row r="308" spans="1:18">
      <c r="A308" s="30" t="s">
        <v>3081</v>
      </c>
      <c r="B308" s="5">
        <v>44805</v>
      </c>
      <c r="C308" s="5">
        <v>44986</v>
      </c>
      <c r="E308"/>
      <c r="F308"/>
      <c r="G308" s="57"/>
      <c r="N308"/>
      <c r="O308"/>
      <c r="R308"/>
    </row>
    <row r="309" spans="1:18">
      <c r="A309" s="30" t="s">
        <v>3808</v>
      </c>
      <c r="B309" s="5">
        <v>44896</v>
      </c>
      <c r="C309" s="5">
        <v>45078</v>
      </c>
      <c r="E309"/>
      <c r="F309"/>
      <c r="G309" s="57"/>
      <c r="N309"/>
      <c r="O309"/>
      <c r="R309"/>
    </row>
    <row r="310" spans="1:18">
      <c r="A310" s="30" t="s">
        <v>3812</v>
      </c>
      <c r="B310" s="5">
        <v>44896</v>
      </c>
      <c r="C310" s="5">
        <v>45078</v>
      </c>
      <c r="E310"/>
      <c r="F310"/>
      <c r="G310" s="57"/>
      <c r="N310"/>
      <c r="O310"/>
      <c r="R310"/>
    </row>
    <row r="311" spans="1:18">
      <c r="A311" s="30" t="s">
        <v>1645</v>
      </c>
      <c r="B311" s="5" t="s">
        <v>4251</v>
      </c>
      <c r="C311" s="5" t="s">
        <v>4252</v>
      </c>
      <c r="E311"/>
      <c r="F311"/>
      <c r="G311" s="57"/>
      <c r="N311"/>
      <c r="O311"/>
      <c r="R311"/>
    </row>
    <row r="312" spans="1:18">
      <c r="A312" s="30" t="s">
        <v>3816</v>
      </c>
      <c r="B312" s="5" t="s">
        <v>4192</v>
      </c>
      <c r="C312" s="5" t="s">
        <v>4193</v>
      </c>
      <c r="E312"/>
      <c r="F312"/>
      <c r="G312" s="57"/>
      <c r="N312"/>
      <c r="O312"/>
      <c r="R312"/>
    </row>
    <row r="313" spans="1:18">
      <c r="A313" s="30" t="s">
        <v>3406</v>
      </c>
      <c r="B313" s="5" t="s">
        <v>4211</v>
      </c>
      <c r="C313" s="5" t="s">
        <v>4212</v>
      </c>
      <c r="E313"/>
      <c r="F313"/>
      <c r="G313" s="57"/>
      <c r="N313"/>
      <c r="O313"/>
      <c r="R313"/>
    </row>
    <row r="314" spans="1:18">
      <c r="A314" s="30" t="s">
        <v>3814</v>
      </c>
      <c r="B314" s="5" t="s">
        <v>4192</v>
      </c>
      <c r="C314" s="5" t="s">
        <v>4193</v>
      </c>
      <c r="E314"/>
      <c r="F314"/>
      <c r="G314" s="57"/>
      <c r="N314"/>
      <c r="O314"/>
      <c r="R314"/>
    </row>
    <row r="315" spans="1:18">
      <c r="A315" s="30" t="s">
        <v>3065</v>
      </c>
      <c r="B315" s="5" t="s">
        <v>4199</v>
      </c>
      <c r="C315" s="5" t="s">
        <v>4200</v>
      </c>
      <c r="E315"/>
      <c r="F315"/>
      <c r="G315" s="57"/>
      <c r="N315"/>
      <c r="O315"/>
      <c r="R315"/>
    </row>
    <row r="316" spans="1:18">
      <c r="A316" s="30" t="s">
        <v>3408</v>
      </c>
      <c r="B316" s="5" t="s">
        <v>4211</v>
      </c>
      <c r="C316" s="5" t="s">
        <v>4212</v>
      </c>
      <c r="E316"/>
      <c r="F316"/>
      <c r="G316" s="57"/>
      <c r="N316"/>
      <c r="O316"/>
      <c r="R316"/>
    </row>
    <row r="317" spans="1:18">
      <c r="B317" s="5"/>
      <c r="C317" s="5"/>
      <c r="E317"/>
      <c r="F317"/>
      <c r="G317" s="57"/>
      <c r="N317"/>
      <c r="O317"/>
      <c r="R317"/>
    </row>
    <row r="318" spans="1:18">
      <c r="B318" s="5"/>
      <c r="C318" s="5"/>
      <c r="E318"/>
      <c r="F318"/>
      <c r="G318" s="57"/>
      <c r="N318"/>
      <c r="O318"/>
      <c r="R318"/>
    </row>
    <row r="319" spans="1:18">
      <c r="B319" s="5"/>
      <c r="C319" s="5"/>
      <c r="E319"/>
      <c r="F319"/>
      <c r="G319" s="57"/>
      <c r="N319"/>
      <c r="O319"/>
      <c r="R319"/>
    </row>
    <row r="320" spans="1:18">
      <c r="B320" s="5"/>
      <c r="C320" s="5"/>
      <c r="E320"/>
      <c r="F320"/>
      <c r="G320" s="57"/>
      <c r="N320"/>
      <c r="O320"/>
      <c r="R320"/>
    </row>
    <row r="321" spans="2:18">
      <c r="B321" s="5"/>
      <c r="C321" s="5"/>
      <c r="E321"/>
      <c r="F321"/>
      <c r="G321" s="57"/>
      <c r="N321"/>
      <c r="O321"/>
      <c r="R321"/>
    </row>
    <row r="322" spans="2:18">
      <c r="B322" s="5"/>
      <c r="C322" s="5"/>
      <c r="E322"/>
      <c r="F322"/>
      <c r="G322" s="57"/>
      <c r="N322"/>
      <c r="O322"/>
      <c r="R322"/>
    </row>
    <row r="323" spans="2:18">
      <c r="B323" s="5"/>
      <c r="C323" s="5"/>
      <c r="E323"/>
      <c r="F323"/>
      <c r="G323" s="57"/>
      <c r="N323"/>
      <c r="O323"/>
      <c r="R323"/>
    </row>
    <row r="324" spans="2:18">
      <c r="B324" s="5"/>
      <c r="C324" s="5"/>
      <c r="E324"/>
      <c r="F324"/>
      <c r="G324" s="57"/>
      <c r="N324"/>
      <c r="O324"/>
      <c r="R324"/>
    </row>
    <row r="325" spans="2:18">
      <c r="B325" s="5"/>
      <c r="C325" s="5"/>
      <c r="E325"/>
      <c r="F325"/>
      <c r="G325" s="57"/>
      <c r="N325"/>
      <c r="O325"/>
      <c r="R325"/>
    </row>
    <row r="326" spans="2:18">
      <c r="B326" s="5"/>
      <c r="C326" s="5"/>
      <c r="E326"/>
      <c r="F326"/>
      <c r="G326" s="57"/>
      <c r="N326"/>
      <c r="O326"/>
      <c r="R326"/>
    </row>
    <row r="327" spans="2:18">
      <c r="B327" s="5"/>
      <c r="C327" s="5"/>
      <c r="E327"/>
      <c r="F327"/>
      <c r="G327" s="57"/>
      <c r="N327"/>
      <c r="O327"/>
      <c r="R327"/>
    </row>
    <row r="328" spans="2:18">
      <c r="B328" s="5"/>
      <c r="C328" s="5"/>
      <c r="E328"/>
      <c r="F328"/>
      <c r="G328" s="57"/>
      <c r="N328"/>
      <c r="O328"/>
      <c r="R328"/>
    </row>
    <row r="329" spans="2:18">
      <c r="B329" s="5"/>
      <c r="C329" s="5"/>
      <c r="E329"/>
      <c r="F329"/>
      <c r="G329" s="57"/>
      <c r="N329"/>
      <c r="O329"/>
      <c r="R329"/>
    </row>
    <row r="330" spans="2:18">
      <c r="E330"/>
      <c r="F330"/>
      <c r="G330" s="57"/>
      <c r="N330"/>
      <c r="O330"/>
      <c r="R330"/>
    </row>
    <row r="331" spans="2:18">
      <c r="E331"/>
      <c r="F331"/>
      <c r="G331" s="57"/>
      <c r="N331"/>
      <c r="O331"/>
      <c r="R331"/>
    </row>
    <row r="332" spans="2:18">
      <c r="E332"/>
      <c r="F332"/>
      <c r="G332" s="57"/>
      <c r="N332"/>
      <c r="O332"/>
      <c r="R332"/>
    </row>
    <row r="333" spans="2:18">
      <c r="E333"/>
      <c r="F333"/>
      <c r="G333" s="57"/>
      <c r="N333"/>
      <c r="O333"/>
      <c r="R333"/>
    </row>
    <row r="334" spans="2:18">
      <c r="E334"/>
      <c r="F334"/>
      <c r="G334" s="57"/>
      <c r="N334"/>
      <c r="O334"/>
      <c r="R334"/>
    </row>
    <row r="335" spans="2:18">
      <c r="E335"/>
      <c r="F335"/>
      <c r="G335" s="57"/>
      <c r="N335"/>
      <c r="O335"/>
      <c r="R335"/>
    </row>
    <row r="336" spans="2:18">
      <c r="E336"/>
      <c r="F336"/>
      <c r="G336" s="57"/>
      <c r="N336"/>
      <c r="O336"/>
      <c r="R336"/>
    </row>
    <row r="337" spans="5:18">
      <c r="E337"/>
      <c r="F337"/>
      <c r="G337" s="57"/>
      <c r="N337"/>
      <c r="O337"/>
      <c r="R337"/>
    </row>
    <row r="338" spans="5:18">
      <c r="E338"/>
      <c r="F338"/>
      <c r="G338" s="57"/>
      <c r="N338"/>
      <c r="O338"/>
      <c r="R338"/>
    </row>
    <row r="339" spans="5:18">
      <c r="E339"/>
      <c r="F339"/>
      <c r="G339" s="57"/>
      <c r="N339"/>
      <c r="O339"/>
      <c r="R339"/>
    </row>
    <row r="340" spans="5:18">
      <c r="E340"/>
      <c r="F340"/>
      <c r="G340" s="57"/>
      <c r="N340"/>
      <c r="O340"/>
      <c r="R340"/>
    </row>
    <row r="341" spans="5:18">
      <c r="E341"/>
      <c r="F341"/>
      <c r="G341" s="57"/>
      <c r="N341"/>
      <c r="O341"/>
      <c r="R341"/>
    </row>
    <row r="342" spans="5:18">
      <c r="E342"/>
      <c r="F342"/>
      <c r="G342" s="57"/>
      <c r="N342"/>
      <c r="O342"/>
      <c r="R342"/>
    </row>
    <row r="343" spans="5:18">
      <c r="E343"/>
      <c r="F343"/>
      <c r="G343" s="57"/>
      <c r="N343"/>
      <c r="O343"/>
      <c r="R343"/>
    </row>
    <row r="344" spans="5:18">
      <c r="E344"/>
      <c r="F344"/>
      <c r="G344" s="57"/>
      <c r="N344"/>
      <c r="O344"/>
      <c r="R344"/>
    </row>
    <row r="345" spans="5:18">
      <c r="E345"/>
      <c r="F345"/>
      <c r="G345" s="57"/>
      <c r="N345"/>
      <c r="O345"/>
      <c r="R345"/>
    </row>
    <row r="346" spans="5:18">
      <c r="E346"/>
      <c r="F346"/>
      <c r="G346" s="57"/>
      <c r="N346"/>
      <c r="O346"/>
      <c r="R346"/>
    </row>
    <row r="347" spans="5:18">
      <c r="E347"/>
      <c r="F347"/>
      <c r="G347" s="57"/>
      <c r="N347"/>
      <c r="O347"/>
      <c r="R347"/>
    </row>
    <row r="348" spans="5:18">
      <c r="E348"/>
      <c r="F348"/>
      <c r="G348" s="57"/>
      <c r="N348"/>
      <c r="O348"/>
      <c r="R348"/>
    </row>
    <row r="349" spans="5:18">
      <c r="E349"/>
      <c r="F349"/>
      <c r="G349" s="57"/>
      <c r="N349"/>
      <c r="O349"/>
      <c r="R349"/>
    </row>
    <row r="350" spans="5:18">
      <c r="E350"/>
      <c r="F350"/>
      <c r="G350" s="57"/>
      <c r="N350"/>
      <c r="O350"/>
      <c r="R350"/>
    </row>
    <row r="351" spans="5:18">
      <c r="E351"/>
      <c r="F351"/>
      <c r="G351" s="57"/>
      <c r="N351"/>
      <c r="O351"/>
      <c r="R351"/>
    </row>
    <row r="352" spans="5:18">
      <c r="E352"/>
      <c r="F352"/>
      <c r="G352" s="57"/>
      <c r="N352"/>
      <c r="O352"/>
      <c r="R352"/>
    </row>
    <row r="353" spans="5:18">
      <c r="E353"/>
      <c r="F353"/>
      <c r="G353" s="57"/>
      <c r="N353"/>
      <c r="O353"/>
      <c r="R353"/>
    </row>
    <row r="354" spans="5:18">
      <c r="E354"/>
      <c r="F354"/>
      <c r="G354" s="57"/>
      <c r="N354"/>
      <c r="O354"/>
      <c r="R354"/>
    </row>
    <row r="355" spans="5:18">
      <c r="E355"/>
      <c r="F355"/>
      <c r="G355" s="57"/>
      <c r="N355"/>
      <c r="O355"/>
      <c r="R355"/>
    </row>
    <row r="356" spans="5:18">
      <c r="E356"/>
      <c r="F356"/>
      <c r="G356" s="57"/>
      <c r="N356"/>
      <c r="O356"/>
      <c r="R356"/>
    </row>
    <row r="357" spans="5:18">
      <c r="E357"/>
      <c r="F357"/>
      <c r="G357" s="57"/>
      <c r="N357"/>
      <c r="O357"/>
      <c r="R357"/>
    </row>
    <row r="358" spans="5:18">
      <c r="E358"/>
      <c r="F358"/>
      <c r="G358" s="57"/>
      <c r="N358"/>
      <c r="O358"/>
      <c r="R358"/>
    </row>
    <row r="359" spans="5:18">
      <c r="E359"/>
      <c r="F359"/>
      <c r="G359" s="57"/>
      <c r="N359"/>
      <c r="O359"/>
      <c r="R359"/>
    </row>
    <row r="360" spans="5:18">
      <c r="E360"/>
      <c r="F360"/>
      <c r="G360" s="57"/>
      <c r="N360"/>
      <c r="O360"/>
      <c r="R360"/>
    </row>
    <row r="361" spans="5:18">
      <c r="E361"/>
      <c r="F361"/>
      <c r="G361" s="57"/>
      <c r="N361"/>
      <c r="O361"/>
      <c r="R361"/>
    </row>
    <row r="362" spans="5:18">
      <c r="E362"/>
      <c r="F362"/>
      <c r="G362" s="57"/>
      <c r="N362"/>
      <c r="O362"/>
      <c r="R362"/>
    </row>
    <row r="363" spans="5:18">
      <c r="E363"/>
      <c r="F363"/>
      <c r="G363" s="57"/>
      <c r="N363"/>
      <c r="O363"/>
      <c r="R363"/>
    </row>
    <row r="364" spans="5:18">
      <c r="E364"/>
      <c r="F364"/>
      <c r="G364" s="57"/>
      <c r="N364"/>
      <c r="O364"/>
      <c r="R364"/>
    </row>
    <row r="365" spans="5:18">
      <c r="E365"/>
      <c r="F365"/>
      <c r="G365" s="57"/>
      <c r="N365"/>
      <c r="O365"/>
      <c r="R365"/>
    </row>
    <row r="366" spans="5:18">
      <c r="E366"/>
      <c r="F366"/>
      <c r="G366" s="57"/>
      <c r="N366"/>
      <c r="O366"/>
      <c r="R366"/>
    </row>
    <row r="367" spans="5:18">
      <c r="E367"/>
      <c r="F367"/>
      <c r="G367" s="57"/>
      <c r="N367"/>
      <c r="O367"/>
      <c r="R367"/>
    </row>
    <row r="368" spans="5:18">
      <c r="E368"/>
      <c r="F368"/>
      <c r="G368" s="57"/>
      <c r="N368"/>
      <c r="O368"/>
      <c r="R368"/>
    </row>
    <row r="369" spans="5:18">
      <c r="E369"/>
      <c r="F369"/>
      <c r="G369" s="57"/>
      <c r="N369"/>
      <c r="O369"/>
      <c r="R369"/>
    </row>
    <row r="370" spans="5:18">
      <c r="E370"/>
      <c r="F370"/>
      <c r="G370" s="57"/>
      <c r="N370"/>
      <c r="O370"/>
      <c r="R370"/>
    </row>
    <row r="371" spans="5:18">
      <c r="E371"/>
      <c r="F371"/>
      <c r="G371" s="57"/>
      <c r="N371"/>
      <c r="O371"/>
      <c r="R371"/>
    </row>
    <row r="372" spans="5:18">
      <c r="E372"/>
      <c r="F372"/>
      <c r="G372" s="57"/>
      <c r="N372"/>
      <c r="O372"/>
      <c r="R372"/>
    </row>
    <row r="373" spans="5:18">
      <c r="E373"/>
      <c r="F373"/>
      <c r="G373" s="57"/>
      <c r="N373"/>
      <c r="O373"/>
      <c r="R373"/>
    </row>
    <row r="374" spans="5:18">
      <c r="E374"/>
      <c r="F374"/>
      <c r="G374" s="57"/>
      <c r="N374"/>
      <c r="O374"/>
      <c r="R374"/>
    </row>
    <row r="375" spans="5:18">
      <c r="E375"/>
      <c r="F375"/>
      <c r="G375" s="57"/>
      <c r="N375"/>
      <c r="O375"/>
      <c r="R375"/>
    </row>
    <row r="376" spans="5:18">
      <c r="E376"/>
      <c r="F376"/>
      <c r="G376" s="57"/>
      <c r="N376"/>
      <c r="O376"/>
      <c r="R376"/>
    </row>
    <row r="377" spans="5:18">
      <c r="E377"/>
      <c r="F377"/>
      <c r="G377" s="57"/>
      <c r="N377"/>
      <c r="O377"/>
      <c r="R377"/>
    </row>
    <row r="378" spans="5:18">
      <c r="E378"/>
      <c r="F378"/>
      <c r="G378" s="57"/>
      <c r="N378"/>
      <c r="O378"/>
      <c r="R378"/>
    </row>
    <row r="379" spans="5:18">
      <c r="E379"/>
      <c r="F379"/>
      <c r="G379" s="57"/>
      <c r="N379"/>
      <c r="O379"/>
      <c r="R379"/>
    </row>
    <row r="380" spans="5:18">
      <c r="E380"/>
      <c r="F380"/>
      <c r="G380" s="57"/>
      <c r="N380"/>
      <c r="O380"/>
      <c r="R380"/>
    </row>
    <row r="381" spans="5:18">
      <c r="E381"/>
      <c r="F381"/>
      <c r="G381" s="57"/>
      <c r="N381"/>
      <c r="O381"/>
      <c r="R381"/>
    </row>
    <row r="382" spans="5:18">
      <c r="E382"/>
      <c r="F382"/>
      <c r="G382" s="57"/>
      <c r="N382"/>
      <c r="O382"/>
      <c r="R382"/>
    </row>
    <row r="383" spans="5:18">
      <c r="E383"/>
      <c r="F383"/>
      <c r="G383" s="57"/>
      <c r="N383"/>
      <c r="O383"/>
      <c r="R383"/>
    </row>
    <row r="384" spans="5:18">
      <c r="E384"/>
      <c r="F384"/>
      <c r="G384" s="57"/>
      <c r="N384"/>
      <c r="O384"/>
      <c r="R384"/>
    </row>
    <row r="385" spans="5:18">
      <c r="E385"/>
      <c r="F385"/>
      <c r="G385" s="57"/>
      <c r="N385"/>
      <c r="O385"/>
      <c r="R385"/>
    </row>
    <row r="386" spans="5:18">
      <c r="E386"/>
      <c r="F386"/>
      <c r="G386" s="57"/>
      <c r="N386"/>
      <c r="O386"/>
      <c r="R386"/>
    </row>
    <row r="387" spans="5:18">
      <c r="E387"/>
      <c r="F387"/>
      <c r="G387" s="57"/>
      <c r="N387"/>
      <c r="O387"/>
      <c r="R387"/>
    </row>
    <row r="388" spans="5:18">
      <c r="E388"/>
      <c r="F388"/>
      <c r="G388" s="57"/>
      <c r="N388"/>
      <c r="O388"/>
      <c r="R388"/>
    </row>
    <row r="389" spans="5:18">
      <c r="E389"/>
      <c r="F389"/>
      <c r="G389" s="57"/>
      <c r="N389"/>
      <c r="O389"/>
      <c r="R389"/>
    </row>
    <row r="390" spans="5:18">
      <c r="E390"/>
      <c r="F390"/>
      <c r="G390" s="57"/>
      <c r="N390"/>
      <c r="O390"/>
      <c r="R390"/>
    </row>
    <row r="391" spans="5:18">
      <c r="E391"/>
      <c r="F391"/>
      <c r="G391" s="57"/>
      <c r="N391"/>
      <c r="O391"/>
      <c r="R391"/>
    </row>
    <row r="392" spans="5:18">
      <c r="E392"/>
      <c r="F392"/>
      <c r="G392" s="57"/>
      <c r="N392"/>
      <c r="O392"/>
      <c r="R392"/>
    </row>
    <row r="393" spans="5:18">
      <c r="E393"/>
      <c r="F393"/>
      <c r="G393" s="57"/>
      <c r="N393"/>
      <c r="O393"/>
      <c r="R393"/>
    </row>
    <row r="394" spans="5:18">
      <c r="E394"/>
      <c r="F394"/>
      <c r="G394" s="57"/>
      <c r="N394"/>
      <c r="O394"/>
      <c r="R394"/>
    </row>
    <row r="395" spans="5:18">
      <c r="E395"/>
      <c r="F395"/>
      <c r="G395" s="57"/>
      <c r="N395"/>
      <c r="O395"/>
      <c r="R395"/>
    </row>
    <row r="396" spans="5:18">
      <c r="E396"/>
      <c r="F396"/>
      <c r="G396" s="57"/>
      <c r="N396"/>
      <c r="O396"/>
      <c r="R396"/>
    </row>
    <row r="397" spans="5:18">
      <c r="E397"/>
      <c r="F397"/>
      <c r="G397" s="57"/>
      <c r="N397"/>
      <c r="O397"/>
      <c r="R397"/>
    </row>
    <row r="398" spans="5:18">
      <c r="E398"/>
      <c r="F398"/>
      <c r="G398" s="57"/>
      <c r="N398"/>
      <c r="O398"/>
      <c r="R398"/>
    </row>
    <row r="399" spans="5:18">
      <c r="E399"/>
      <c r="F399"/>
      <c r="G399" s="57"/>
      <c r="N399"/>
      <c r="O399"/>
      <c r="R399"/>
    </row>
    <row r="400" spans="5:18">
      <c r="E400"/>
      <c r="F400"/>
      <c r="G400" s="57"/>
      <c r="N400"/>
      <c r="O400"/>
      <c r="R400"/>
    </row>
    <row r="401" spans="5:18">
      <c r="E401"/>
      <c r="F401"/>
      <c r="G401" s="57"/>
      <c r="N401"/>
      <c r="O401"/>
      <c r="R401"/>
    </row>
    <row r="402" spans="5:18">
      <c r="E402"/>
      <c r="F402"/>
      <c r="G402" s="57"/>
      <c r="N402"/>
      <c r="O402"/>
      <c r="R402"/>
    </row>
    <row r="403" spans="5:18">
      <c r="E403"/>
      <c r="F403"/>
      <c r="G403" s="57"/>
      <c r="N403"/>
      <c r="O403"/>
      <c r="R403"/>
    </row>
    <row r="404" spans="5:18">
      <c r="E404"/>
      <c r="F404"/>
      <c r="G404" s="57"/>
      <c r="N404"/>
      <c r="O404"/>
      <c r="R404"/>
    </row>
    <row r="405" spans="5:18">
      <c r="E405"/>
      <c r="F405"/>
      <c r="G405" s="57"/>
      <c r="N405"/>
      <c r="O405"/>
      <c r="R405"/>
    </row>
    <row r="406" spans="5:18">
      <c r="E406"/>
      <c r="F406"/>
      <c r="G406" s="57"/>
      <c r="N406"/>
      <c r="O406"/>
      <c r="R406"/>
    </row>
    <row r="407" spans="5:18">
      <c r="E407"/>
      <c r="F407"/>
      <c r="G407" s="57"/>
      <c r="N407"/>
      <c r="O407"/>
      <c r="R407"/>
    </row>
    <row r="408" spans="5:18">
      <c r="E408"/>
      <c r="F408"/>
      <c r="G408" s="57"/>
      <c r="N408"/>
      <c r="O408"/>
      <c r="R408"/>
    </row>
    <row r="409" spans="5:18">
      <c r="E409"/>
      <c r="F409"/>
      <c r="G409" s="57"/>
      <c r="N409"/>
      <c r="O409"/>
      <c r="R409"/>
    </row>
    <row r="410" spans="5:18">
      <c r="E410"/>
      <c r="F410"/>
      <c r="G410" s="57"/>
      <c r="N410"/>
      <c r="O410"/>
      <c r="R410"/>
    </row>
    <row r="411" spans="5:18">
      <c r="E411"/>
      <c r="F411"/>
      <c r="G411" s="57"/>
      <c r="N411"/>
      <c r="O411"/>
      <c r="R411"/>
    </row>
    <row r="412" spans="5:18">
      <c r="E412"/>
      <c r="F412"/>
      <c r="G412" s="57"/>
      <c r="N412"/>
      <c r="O412"/>
      <c r="R412"/>
    </row>
    <row r="413" spans="5:18">
      <c r="E413"/>
      <c r="F413"/>
      <c r="G413" s="57"/>
      <c r="N413"/>
      <c r="O413"/>
      <c r="R413"/>
    </row>
    <row r="414" spans="5:18">
      <c r="E414"/>
      <c r="F414"/>
      <c r="G414" s="57"/>
      <c r="N414"/>
      <c r="O414"/>
      <c r="R414"/>
    </row>
    <row r="415" spans="5:18">
      <c r="E415"/>
      <c r="F415"/>
      <c r="G415" s="57"/>
      <c r="N415"/>
      <c r="O415"/>
      <c r="R415"/>
    </row>
    <row r="416" spans="5:18">
      <c r="E416"/>
      <c r="F416"/>
      <c r="G416" s="57"/>
      <c r="N416"/>
      <c r="O416"/>
      <c r="R416"/>
    </row>
    <row r="417" spans="5:18">
      <c r="E417"/>
      <c r="F417"/>
      <c r="G417" s="57"/>
      <c r="N417"/>
      <c r="O417"/>
      <c r="R417"/>
    </row>
    <row r="418" spans="5:18">
      <c r="E418"/>
      <c r="F418"/>
      <c r="G418" s="57"/>
      <c r="N418"/>
      <c r="O418"/>
      <c r="R418"/>
    </row>
    <row r="419" spans="5:18">
      <c r="E419"/>
      <c r="F419"/>
      <c r="G419" s="57"/>
      <c r="N419"/>
      <c r="O419"/>
      <c r="R419"/>
    </row>
    <row r="420" spans="5:18">
      <c r="E420"/>
      <c r="F420"/>
      <c r="G420" s="57"/>
      <c r="N420"/>
      <c r="O420"/>
      <c r="R420"/>
    </row>
    <row r="421" spans="5:18">
      <c r="E421"/>
      <c r="F421"/>
      <c r="G421" s="57"/>
      <c r="N421"/>
      <c r="O421"/>
      <c r="R421"/>
    </row>
    <row r="422" spans="5:18">
      <c r="E422"/>
      <c r="F422"/>
      <c r="G422" s="57"/>
      <c r="N422"/>
      <c r="O422"/>
      <c r="R422"/>
    </row>
    <row r="423" spans="5:18">
      <c r="E423"/>
      <c r="F423"/>
      <c r="G423" s="57"/>
      <c r="N423"/>
      <c r="O423"/>
      <c r="R423"/>
    </row>
    <row r="424" spans="5:18">
      <c r="E424"/>
      <c r="F424"/>
      <c r="G424" s="57"/>
      <c r="N424"/>
      <c r="O424"/>
      <c r="R424"/>
    </row>
    <row r="425" spans="5:18">
      <c r="E425"/>
      <c r="F425"/>
      <c r="G425" s="57"/>
      <c r="N425"/>
      <c r="O425"/>
      <c r="R425"/>
    </row>
    <row r="426" spans="5:18">
      <c r="E426"/>
      <c r="F426"/>
      <c r="G426" s="57"/>
      <c r="N426"/>
      <c r="O426"/>
      <c r="R426"/>
    </row>
    <row r="427" spans="5:18">
      <c r="E427"/>
      <c r="F427"/>
      <c r="G427" s="57"/>
      <c r="N427"/>
      <c r="O427"/>
      <c r="R427"/>
    </row>
    <row r="428" spans="5:18">
      <c r="E428"/>
      <c r="F428"/>
      <c r="G428" s="57"/>
      <c r="N428"/>
      <c r="O428"/>
      <c r="R428"/>
    </row>
    <row r="429" spans="5:18">
      <c r="E429"/>
      <c r="F429"/>
      <c r="G429" s="57"/>
      <c r="N429"/>
      <c r="O429"/>
      <c r="R429"/>
    </row>
    <row r="430" spans="5:18">
      <c r="E430"/>
      <c r="F430"/>
      <c r="G430" s="57"/>
      <c r="N430"/>
      <c r="O430"/>
      <c r="R430"/>
    </row>
    <row r="431" spans="5:18">
      <c r="E431"/>
      <c r="F431"/>
      <c r="G431" s="57"/>
      <c r="N431"/>
      <c r="O431"/>
      <c r="R431"/>
    </row>
    <row r="432" spans="5:18">
      <c r="E432"/>
      <c r="F432"/>
      <c r="G432" s="57"/>
      <c r="N432"/>
      <c r="O432"/>
      <c r="R432"/>
    </row>
    <row r="433" spans="5:18">
      <c r="E433"/>
      <c r="F433"/>
      <c r="G433" s="57"/>
      <c r="N433"/>
      <c r="O433"/>
      <c r="R433"/>
    </row>
    <row r="434" spans="5:18">
      <c r="E434"/>
      <c r="F434"/>
      <c r="G434" s="57"/>
      <c r="N434"/>
      <c r="O434"/>
      <c r="R434"/>
    </row>
    <row r="435" spans="5:18">
      <c r="E435"/>
      <c r="F435"/>
      <c r="G435" s="57"/>
      <c r="N435"/>
      <c r="O435"/>
      <c r="R435"/>
    </row>
    <row r="436" spans="5:18">
      <c r="E436"/>
      <c r="F436"/>
      <c r="G436" s="57"/>
      <c r="N436"/>
      <c r="O436"/>
      <c r="R436"/>
    </row>
    <row r="437" spans="5:18">
      <c r="E437"/>
      <c r="F437"/>
      <c r="G437" s="57"/>
      <c r="N437"/>
      <c r="O437"/>
      <c r="R437"/>
    </row>
    <row r="438" spans="5:18">
      <c r="E438"/>
      <c r="F438"/>
      <c r="G438" s="57"/>
      <c r="N438"/>
      <c r="O438"/>
      <c r="R438"/>
    </row>
    <row r="439" spans="5:18">
      <c r="E439"/>
      <c r="F439"/>
      <c r="G439" s="57"/>
      <c r="N439"/>
      <c r="O439"/>
      <c r="R439"/>
    </row>
    <row r="440" spans="5:18">
      <c r="E440"/>
      <c r="F440"/>
      <c r="G440" s="57"/>
      <c r="N440"/>
      <c r="O440"/>
      <c r="R440"/>
    </row>
    <row r="441" spans="5:18">
      <c r="E441"/>
      <c r="F441"/>
      <c r="G441" s="57"/>
      <c r="N441"/>
      <c r="O441"/>
      <c r="R441"/>
    </row>
    <row r="442" spans="5:18">
      <c r="E442"/>
      <c r="F442"/>
      <c r="G442" s="57"/>
      <c r="N442"/>
      <c r="O442"/>
      <c r="R442"/>
    </row>
    <row r="443" spans="5:18">
      <c r="E443"/>
      <c r="F443"/>
      <c r="G443" s="57"/>
      <c r="N443"/>
      <c r="O443"/>
      <c r="R443"/>
    </row>
    <row r="444" spans="5:18">
      <c r="E444"/>
      <c r="F444"/>
      <c r="G444" s="57"/>
      <c r="N444"/>
      <c r="O444"/>
      <c r="R444"/>
    </row>
    <row r="445" spans="5:18">
      <c r="E445"/>
      <c r="F445"/>
      <c r="G445" s="57"/>
      <c r="N445"/>
      <c r="O445"/>
      <c r="R445"/>
    </row>
    <row r="446" spans="5:18">
      <c r="E446"/>
      <c r="F446"/>
      <c r="G446" s="57"/>
      <c r="N446"/>
      <c r="O446"/>
      <c r="R446"/>
    </row>
    <row r="447" spans="5:18">
      <c r="E447"/>
      <c r="F447"/>
      <c r="G447" s="57"/>
      <c r="N447"/>
      <c r="O447"/>
      <c r="R447"/>
    </row>
    <row r="448" spans="5:18">
      <c r="E448"/>
      <c r="F448"/>
      <c r="G448" s="57"/>
      <c r="N448"/>
      <c r="O448"/>
      <c r="R448"/>
    </row>
    <row r="449" spans="5:18">
      <c r="E449"/>
      <c r="F449"/>
      <c r="G449" s="57"/>
      <c r="N449"/>
      <c r="O449"/>
      <c r="R449"/>
    </row>
    <row r="450" spans="5:18">
      <c r="E450"/>
      <c r="F450"/>
      <c r="G450" s="57"/>
      <c r="N450"/>
      <c r="O450"/>
      <c r="R450"/>
    </row>
    <row r="451" spans="5:18">
      <c r="E451"/>
      <c r="F451"/>
      <c r="G451" s="57"/>
      <c r="N451"/>
      <c r="O451"/>
      <c r="R451"/>
    </row>
    <row r="452" spans="5:18">
      <c r="E452"/>
      <c r="F452"/>
      <c r="G452" s="57"/>
      <c r="N452"/>
      <c r="O452"/>
      <c r="R452"/>
    </row>
    <row r="453" spans="5:18">
      <c r="E453"/>
      <c r="F453"/>
      <c r="G453" s="57"/>
      <c r="N453"/>
      <c r="O453"/>
      <c r="R453"/>
    </row>
    <row r="454" spans="5:18">
      <c r="E454"/>
      <c r="F454"/>
      <c r="G454" s="57"/>
      <c r="N454"/>
      <c r="O454"/>
      <c r="R454"/>
    </row>
    <row r="455" spans="5:18">
      <c r="E455"/>
      <c r="F455"/>
      <c r="G455" s="57"/>
      <c r="N455"/>
      <c r="O455"/>
      <c r="R455"/>
    </row>
    <row r="456" spans="5:18">
      <c r="E456"/>
      <c r="F456"/>
      <c r="G456" s="57"/>
      <c r="N456"/>
      <c r="O456"/>
      <c r="R456"/>
    </row>
    <row r="457" spans="5:18">
      <c r="E457"/>
      <c r="F457"/>
      <c r="G457" s="57"/>
      <c r="N457"/>
      <c r="O457"/>
      <c r="R457"/>
    </row>
    <row r="458" spans="5:18">
      <c r="E458"/>
      <c r="F458"/>
      <c r="G458" s="57"/>
      <c r="N458"/>
      <c r="O458"/>
      <c r="R458"/>
    </row>
    <row r="459" spans="5:18">
      <c r="E459"/>
      <c r="F459"/>
      <c r="G459" s="57"/>
      <c r="N459"/>
      <c r="O459"/>
      <c r="R459"/>
    </row>
    <row r="460" spans="5:18">
      <c r="E460"/>
      <c r="F460"/>
      <c r="G460" s="57"/>
      <c r="N460"/>
      <c r="O460"/>
      <c r="R460"/>
    </row>
    <row r="461" spans="5:18">
      <c r="E461"/>
      <c r="F461"/>
      <c r="G461" s="57"/>
      <c r="N461"/>
      <c r="O461"/>
      <c r="R461"/>
    </row>
    <row r="462" spans="5:18">
      <c r="E462"/>
      <c r="F462"/>
      <c r="G462" s="57"/>
      <c r="N462"/>
      <c r="O462"/>
      <c r="R462"/>
    </row>
    <row r="463" spans="5:18">
      <c r="E463"/>
      <c r="F463"/>
      <c r="G463" s="57"/>
      <c r="N463"/>
      <c r="O463"/>
      <c r="R463"/>
    </row>
    <row r="464" spans="5:18">
      <c r="E464"/>
      <c r="F464"/>
      <c r="G464" s="57"/>
      <c r="N464"/>
      <c r="O464"/>
      <c r="R464"/>
    </row>
    <row r="465" spans="5:18">
      <c r="E465"/>
      <c r="F465"/>
      <c r="G465" s="57"/>
      <c r="N465"/>
      <c r="O465"/>
      <c r="R465"/>
    </row>
    <row r="466" spans="5:18">
      <c r="E466"/>
      <c r="F466"/>
      <c r="G466" s="57"/>
      <c r="N466"/>
      <c r="O466"/>
      <c r="R466"/>
    </row>
    <row r="467" spans="5:18">
      <c r="E467"/>
      <c r="F467"/>
      <c r="G467" s="57"/>
      <c r="N467"/>
      <c r="O467"/>
      <c r="R467"/>
    </row>
    <row r="468" spans="5:18">
      <c r="E468"/>
      <c r="F468"/>
      <c r="G468" s="57"/>
      <c r="N468"/>
      <c r="O468"/>
      <c r="R468"/>
    </row>
    <row r="469" spans="5:18">
      <c r="E469"/>
      <c r="F469"/>
      <c r="G469" s="57"/>
      <c r="N469"/>
      <c r="O469"/>
      <c r="R469"/>
    </row>
    <row r="470" spans="5:18">
      <c r="E470"/>
      <c r="F470"/>
      <c r="G470" s="57"/>
      <c r="N470"/>
      <c r="O470"/>
      <c r="R470"/>
    </row>
    <row r="471" spans="5:18">
      <c r="E471"/>
      <c r="F471"/>
      <c r="G471" s="57"/>
      <c r="N471"/>
      <c r="O471"/>
      <c r="R471"/>
    </row>
    <row r="472" spans="5:18">
      <c r="E472"/>
      <c r="F472"/>
      <c r="G472" s="57"/>
      <c r="N472"/>
      <c r="O472"/>
      <c r="R472"/>
    </row>
    <row r="473" spans="5:18">
      <c r="E473"/>
      <c r="F473"/>
      <c r="G473" s="57"/>
      <c r="N473"/>
      <c r="O473"/>
      <c r="R473"/>
    </row>
    <row r="474" spans="5:18">
      <c r="E474"/>
      <c r="F474"/>
      <c r="G474" s="57"/>
      <c r="N474"/>
      <c r="O474"/>
      <c r="R474"/>
    </row>
    <row r="475" spans="5:18">
      <c r="E475"/>
      <c r="F475"/>
      <c r="G475" s="57"/>
      <c r="N475"/>
      <c r="O475"/>
      <c r="R475"/>
    </row>
    <row r="476" spans="5:18">
      <c r="E476"/>
      <c r="F476"/>
      <c r="G476" s="57"/>
      <c r="N476"/>
      <c r="O476"/>
      <c r="R476"/>
    </row>
    <row r="477" spans="5:18">
      <c r="E477"/>
      <c r="F477"/>
      <c r="G477" s="57"/>
      <c r="N477"/>
      <c r="O477"/>
      <c r="R477"/>
    </row>
    <row r="478" spans="5:18">
      <c r="E478"/>
      <c r="F478"/>
      <c r="G478" s="57"/>
      <c r="N478"/>
      <c r="O478"/>
      <c r="R478"/>
    </row>
    <row r="479" spans="5:18">
      <c r="E479"/>
      <c r="F479"/>
      <c r="G479" s="57"/>
      <c r="N479"/>
      <c r="O479"/>
      <c r="R479"/>
    </row>
    <row r="480" spans="5:18">
      <c r="E480"/>
      <c r="F480"/>
      <c r="G480" s="57"/>
      <c r="N480"/>
      <c r="O480"/>
      <c r="R480"/>
    </row>
    <row r="481" spans="5:18">
      <c r="E481"/>
      <c r="F481"/>
      <c r="G481" s="57"/>
      <c r="N481"/>
      <c r="O481"/>
      <c r="R481"/>
    </row>
    <row r="482" spans="5:18">
      <c r="E482"/>
      <c r="F482"/>
      <c r="G482" s="57"/>
      <c r="N482"/>
      <c r="O482"/>
      <c r="R482"/>
    </row>
    <row r="483" spans="5:18">
      <c r="E483"/>
      <c r="F483"/>
      <c r="G483" s="57"/>
      <c r="N483"/>
      <c r="O483"/>
      <c r="R483"/>
    </row>
    <row r="484" spans="5:18">
      <c r="E484"/>
      <c r="F484"/>
      <c r="G484" s="57"/>
      <c r="N484"/>
      <c r="O484"/>
      <c r="R484"/>
    </row>
    <row r="485" spans="5:18">
      <c r="E485"/>
      <c r="F485"/>
      <c r="G485" s="57"/>
      <c r="N485"/>
      <c r="O485"/>
      <c r="R485"/>
    </row>
    <row r="486" spans="5:18">
      <c r="E486"/>
      <c r="F486"/>
      <c r="G486" s="57"/>
      <c r="N486"/>
      <c r="O486"/>
      <c r="R486"/>
    </row>
    <row r="487" spans="5:18">
      <c r="E487"/>
      <c r="F487"/>
      <c r="G487" s="57"/>
      <c r="N487"/>
      <c r="O487"/>
      <c r="R487"/>
    </row>
    <row r="488" spans="5:18">
      <c r="E488"/>
      <c r="F488"/>
      <c r="G488" s="57"/>
      <c r="N488"/>
      <c r="O488"/>
      <c r="R488"/>
    </row>
    <row r="489" spans="5:18">
      <c r="E489"/>
      <c r="F489"/>
      <c r="G489" s="57"/>
      <c r="N489"/>
      <c r="O489"/>
      <c r="R489"/>
    </row>
    <row r="490" spans="5:18">
      <c r="E490"/>
      <c r="F490"/>
      <c r="G490" s="57"/>
      <c r="N490"/>
      <c r="O490"/>
      <c r="R490"/>
    </row>
    <row r="491" spans="5:18">
      <c r="E491"/>
      <c r="F491"/>
      <c r="G491" s="57"/>
      <c r="N491"/>
      <c r="O491"/>
      <c r="R491"/>
    </row>
    <row r="492" spans="5:18">
      <c r="E492"/>
      <c r="F492"/>
      <c r="G492" s="57"/>
      <c r="N492"/>
      <c r="O492"/>
      <c r="R492"/>
    </row>
    <row r="493" spans="5:18">
      <c r="E493"/>
      <c r="F493"/>
      <c r="G493" s="57"/>
      <c r="N493"/>
      <c r="O493"/>
      <c r="R493"/>
    </row>
    <row r="494" spans="5:18">
      <c r="E494"/>
      <c r="F494"/>
      <c r="G494" s="57"/>
      <c r="N494"/>
      <c r="O494"/>
      <c r="R494"/>
    </row>
    <row r="495" spans="5:18">
      <c r="E495"/>
      <c r="F495"/>
      <c r="G495" s="57"/>
      <c r="N495"/>
      <c r="O495"/>
      <c r="R495"/>
    </row>
    <row r="496" spans="5:18">
      <c r="E496"/>
      <c r="F496"/>
      <c r="G496" s="57"/>
      <c r="N496"/>
      <c r="O496"/>
      <c r="R496"/>
    </row>
    <row r="497" spans="5:18">
      <c r="E497"/>
      <c r="F497"/>
      <c r="G497" s="57"/>
      <c r="N497"/>
      <c r="O497"/>
      <c r="R497"/>
    </row>
    <row r="498" spans="5:18">
      <c r="E498"/>
      <c r="F498"/>
      <c r="G498" s="57"/>
      <c r="N498"/>
      <c r="O498"/>
      <c r="R498"/>
    </row>
    <row r="499" spans="5:18">
      <c r="E499"/>
      <c r="F499"/>
      <c r="G499" s="57"/>
      <c r="N499"/>
      <c r="O499"/>
      <c r="R499"/>
    </row>
    <row r="500" spans="5:18">
      <c r="E500"/>
      <c r="F500"/>
      <c r="G500" s="57"/>
      <c r="N500"/>
      <c r="O500"/>
      <c r="R500"/>
    </row>
    <row r="501" spans="5:18">
      <c r="E501"/>
      <c r="F501"/>
      <c r="G501" s="57"/>
      <c r="N501"/>
      <c r="O501"/>
      <c r="R501"/>
    </row>
    <row r="502" spans="5:18">
      <c r="E502"/>
      <c r="F502"/>
      <c r="G502" s="57"/>
      <c r="N502"/>
      <c r="O502"/>
      <c r="R502"/>
    </row>
    <row r="503" spans="5:18">
      <c r="E503"/>
      <c r="F503"/>
      <c r="G503" s="57"/>
      <c r="N503"/>
      <c r="O503"/>
      <c r="R503"/>
    </row>
    <row r="504" spans="5:18">
      <c r="E504"/>
      <c r="F504"/>
      <c r="G504" s="57"/>
      <c r="N504"/>
      <c r="O504"/>
      <c r="R504"/>
    </row>
    <row r="505" spans="5:18">
      <c r="E505"/>
      <c r="F505"/>
      <c r="G505" s="57"/>
      <c r="N505"/>
      <c r="O505"/>
      <c r="R505"/>
    </row>
    <row r="506" spans="5:18">
      <c r="E506"/>
      <c r="F506"/>
      <c r="G506" s="57"/>
      <c r="N506"/>
      <c r="O506"/>
      <c r="R506"/>
    </row>
    <row r="507" spans="5:18">
      <c r="E507"/>
      <c r="F507"/>
      <c r="G507" s="57"/>
      <c r="N507"/>
      <c r="O507"/>
      <c r="R507"/>
    </row>
    <row r="508" spans="5:18">
      <c r="E508"/>
      <c r="F508"/>
      <c r="G508" s="57"/>
      <c r="N508"/>
      <c r="O508"/>
      <c r="R508"/>
    </row>
    <row r="509" spans="5:18">
      <c r="E509"/>
      <c r="F509"/>
      <c r="G509" s="57"/>
      <c r="N509"/>
      <c r="O509"/>
      <c r="R509"/>
    </row>
    <row r="510" spans="5:18">
      <c r="E510"/>
      <c r="F510"/>
      <c r="G510" s="57"/>
      <c r="N510"/>
      <c r="O510"/>
      <c r="R510"/>
    </row>
    <row r="511" spans="5:18">
      <c r="E511"/>
      <c r="F511"/>
      <c r="G511" s="57"/>
      <c r="N511"/>
      <c r="O511"/>
      <c r="R511"/>
    </row>
    <row r="512" spans="5:18">
      <c r="E512"/>
      <c r="F512"/>
      <c r="G512" s="57"/>
      <c r="N512"/>
      <c r="O512"/>
      <c r="R512"/>
    </row>
    <row r="513" spans="5:18">
      <c r="E513"/>
      <c r="F513"/>
      <c r="G513" s="57"/>
      <c r="N513"/>
      <c r="O513"/>
      <c r="R513"/>
    </row>
    <row r="514" spans="5:18">
      <c r="E514"/>
      <c r="F514"/>
      <c r="G514" s="57"/>
      <c r="N514"/>
      <c r="O514"/>
      <c r="R514"/>
    </row>
    <row r="515" spans="5:18">
      <c r="E515"/>
      <c r="F515"/>
      <c r="G515" s="57"/>
      <c r="N515"/>
      <c r="O515"/>
      <c r="R515"/>
    </row>
    <row r="516" spans="5:18">
      <c r="E516"/>
      <c r="F516"/>
      <c r="G516" s="57"/>
      <c r="N516"/>
      <c r="O516"/>
      <c r="R516"/>
    </row>
    <row r="517" spans="5:18">
      <c r="E517"/>
      <c r="F517"/>
      <c r="G517" s="57"/>
      <c r="N517"/>
      <c r="O517"/>
      <c r="R517"/>
    </row>
    <row r="518" spans="5:18">
      <c r="E518"/>
      <c r="F518"/>
      <c r="G518" s="57"/>
      <c r="N518"/>
      <c r="O518"/>
      <c r="R518"/>
    </row>
    <row r="519" spans="5:18">
      <c r="E519"/>
      <c r="F519"/>
      <c r="G519" s="57"/>
      <c r="N519"/>
      <c r="O519"/>
      <c r="R519"/>
    </row>
    <row r="520" spans="5:18">
      <c r="E520"/>
      <c r="F520"/>
      <c r="G520" s="57"/>
      <c r="N520"/>
      <c r="O520"/>
      <c r="R520"/>
    </row>
    <row r="521" spans="5:18">
      <c r="E521"/>
      <c r="F521"/>
      <c r="G521" s="57"/>
      <c r="N521"/>
      <c r="O521"/>
      <c r="R521"/>
    </row>
    <row r="522" spans="5:18">
      <c r="E522"/>
      <c r="F522"/>
      <c r="G522" s="57"/>
      <c r="N522"/>
      <c r="O522"/>
      <c r="R522"/>
    </row>
    <row r="523" spans="5:18">
      <c r="E523"/>
      <c r="F523"/>
      <c r="G523" s="57"/>
      <c r="N523"/>
      <c r="O523"/>
      <c r="R523"/>
    </row>
    <row r="524" spans="5:18">
      <c r="E524"/>
      <c r="F524"/>
      <c r="G524" s="57"/>
      <c r="N524"/>
      <c r="O524"/>
      <c r="R524"/>
    </row>
    <row r="525" spans="5:18">
      <c r="E525"/>
      <c r="F525"/>
      <c r="G525" s="57"/>
      <c r="N525"/>
      <c r="O525"/>
      <c r="R525"/>
    </row>
    <row r="526" spans="5:18">
      <c r="E526"/>
      <c r="F526"/>
      <c r="G526" s="57"/>
      <c r="N526"/>
      <c r="O526"/>
      <c r="R526"/>
    </row>
    <row r="527" spans="5:18">
      <c r="E527"/>
      <c r="F527"/>
      <c r="G527" s="57"/>
      <c r="N527"/>
      <c r="O527"/>
      <c r="R527"/>
    </row>
    <row r="528" spans="5:18">
      <c r="E528"/>
      <c r="F528"/>
      <c r="G528" s="57"/>
      <c r="N528"/>
      <c r="O528"/>
      <c r="R528"/>
    </row>
    <row r="529" spans="5:18">
      <c r="E529"/>
      <c r="F529"/>
      <c r="G529" s="57"/>
      <c r="N529"/>
      <c r="O529"/>
      <c r="R529"/>
    </row>
    <row r="530" spans="5:18">
      <c r="E530"/>
      <c r="F530"/>
      <c r="G530" s="57"/>
      <c r="N530"/>
      <c r="O530"/>
      <c r="R530"/>
    </row>
    <row r="531" spans="5:18">
      <c r="E531"/>
      <c r="F531"/>
      <c r="G531" s="57"/>
      <c r="N531"/>
      <c r="O531"/>
      <c r="R531"/>
    </row>
    <row r="532" spans="5:18">
      <c r="E532"/>
      <c r="F532"/>
      <c r="G532" s="57"/>
      <c r="N532"/>
      <c r="O532"/>
      <c r="R532"/>
    </row>
    <row r="533" spans="5:18">
      <c r="E533"/>
      <c r="F533"/>
      <c r="G533" s="57"/>
      <c r="N533"/>
      <c r="O533"/>
      <c r="R533"/>
    </row>
    <row r="534" spans="5:18">
      <c r="E534"/>
      <c r="F534"/>
      <c r="G534" s="57"/>
      <c r="N534"/>
      <c r="O534"/>
      <c r="R534"/>
    </row>
    <row r="535" spans="5:18">
      <c r="E535"/>
      <c r="F535"/>
      <c r="G535" s="57"/>
      <c r="N535"/>
      <c r="O535"/>
      <c r="R535"/>
    </row>
    <row r="536" spans="5:18">
      <c r="E536"/>
      <c r="F536"/>
      <c r="G536" s="57"/>
      <c r="N536"/>
      <c r="O536"/>
      <c r="R536"/>
    </row>
    <row r="537" spans="5:18">
      <c r="E537"/>
      <c r="F537"/>
      <c r="G537" s="57"/>
      <c r="N537"/>
      <c r="O537"/>
      <c r="R537"/>
    </row>
    <row r="538" spans="5:18">
      <c r="E538"/>
      <c r="F538"/>
      <c r="G538" s="57"/>
      <c r="N538"/>
      <c r="O538"/>
      <c r="R538"/>
    </row>
    <row r="539" spans="5:18">
      <c r="E539"/>
      <c r="F539"/>
      <c r="G539" s="57"/>
      <c r="N539"/>
      <c r="O539"/>
      <c r="R539"/>
    </row>
    <row r="540" spans="5:18">
      <c r="E540"/>
      <c r="F540"/>
      <c r="G540" s="57"/>
      <c r="N540"/>
      <c r="O540"/>
      <c r="R540"/>
    </row>
    <row r="541" spans="5:18">
      <c r="E541"/>
      <c r="F541"/>
      <c r="G541" s="57"/>
      <c r="N541"/>
      <c r="O541"/>
      <c r="R541"/>
    </row>
    <row r="542" spans="5:18">
      <c r="E542"/>
      <c r="F542"/>
      <c r="G542" s="57"/>
      <c r="N542"/>
      <c r="O542"/>
      <c r="R542"/>
    </row>
    <row r="543" spans="5:18">
      <c r="E543"/>
      <c r="F543"/>
      <c r="G543" s="57"/>
      <c r="N543"/>
      <c r="O543"/>
      <c r="R543"/>
    </row>
    <row r="544" spans="5:18">
      <c r="E544"/>
      <c r="F544"/>
      <c r="G544" s="57"/>
      <c r="N544"/>
      <c r="O544"/>
      <c r="R544"/>
    </row>
    <row r="545" spans="5:18">
      <c r="E545"/>
      <c r="F545"/>
      <c r="G545" s="57"/>
      <c r="N545"/>
      <c r="O545"/>
      <c r="R545"/>
    </row>
    <row r="546" spans="5:18">
      <c r="E546"/>
      <c r="F546"/>
      <c r="G546" s="57"/>
      <c r="N546"/>
      <c r="O546"/>
      <c r="R546"/>
    </row>
    <row r="547" spans="5:18">
      <c r="E547"/>
      <c r="F547"/>
      <c r="G547" s="57"/>
      <c r="N547"/>
      <c r="O547"/>
      <c r="R547"/>
    </row>
    <row r="548" spans="5:18">
      <c r="E548"/>
      <c r="F548"/>
      <c r="G548" s="57"/>
      <c r="N548"/>
      <c r="O548"/>
      <c r="R548"/>
    </row>
    <row r="549" spans="5:18">
      <c r="E549"/>
      <c r="F549"/>
      <c r="G549" s="57"/>
      <c r="N549"/>
      <c r="O549"/>
      <c r="R549"/>
    </row>
    <row r="550" spans="5:18">
      <c r="E550"/>
      <c r="F550"/>
      <c r="G550" s="57"/>
      <c r="N550"/>
      <c r="O550"/>
      <c r="R550"/>
    </row>
    <row r="551" spans="5:18">
      <c r="E551"/>
      <c r="F551"/>
      <c r="G551" s="57"/>
      <c r="N551"/>
      <c r="O551"/>
      <c r="R551"/>
    </row>
    <row r="552" spans="5:18">
      <c r="E552"/>
      <c r="F552"/>
      <c r="G552" s="57"/>
      <c r="N552"/>
      <c r="O552"/>
      <c r="R552"/>
    </row>
    <row r="553" spans="5:18">
      <c r="E553"/>
      <c r="F553"/>
      <c r="G553" s="57"/>
      <c r="N553"/>
      <c r="O553"/>
      <c r="R553"/>
    </row>
    <row r="554" spans="5:18">
      <c r="E554"/>
      <c r="F554"/>
      <c r="G554" s="57"/>
      <c r="N554"/>
      <c r="O554"/>
      <c r="R554"/>
    </row>
    <row r="555" spans="5:18">
      <c r="E555"/>
      <c r="F555"/>
      <c r="G555" s="57"/>
      <c r="N555"/>
      <c r="O555"/>
      <c r="R555"/>
    </row>
    <row r="556" spans="5:18">
      <c r="E556"/>
      <c r="F556"/>
      <c r="G556" s="57"/>
      <c r="N556"/>
      <c r="O556"/>
      <c r="R556"/>
    </row>
    <row r="557" spans="5:18">
      <c r="E557"/>
      <c r="F557"/>
      <c r="G557" s="57"/>
      <c r="N557"/>
      <c r="O557"/>
      <c r="R557"/>
    </row>
    <row r="558" spans="5:18">
      <c r="E558"/>
      <c r="F558"/>
      <c r="G558" s="57"/>
      <c r="N558"/>
      <c r="O558"/>
      <c r="R558"/>
    </row>
    <row r="559" spans="5:18">
      <c r="E559"/>
      <c r="F559"/>
      <c r="G559" s="57"/>
      <c r="N559"/>
      <c r="O559"/>
      <c r="R559"/>
    </row>
    <row r="560" spans="5:18">
      <c r="E560"/>
      <c r="F560"/>
      <c r="G560" s="57"/>
      <c r="N560"/>
      <c r="O560"/>
      <c r="R560"/>
    </row>
    <row r="561" spans="5:18">
      <c r="E561"/>
      <c r="F561"/>
      <c r="G561" s="57"/>
      <c r="N561"/>
      <c r="O561"/>
      <c r="R561"/>
    </row>
    <row r="562" spans="5:18">
      <c r="E562"/>
      <c r="F562"/>
      <c r="G562" s="57"/>
      <c r="N562"/>
      <c r="O562"/>
      <c r="R562"/>
    </row>
    <row r="563" spans="5:18">
      <c r="E563"/>
      <c r="F563"/>
      <c r="G563" s="57"/>
      <c r="N563"/>
      <c r="O563"/>
      <c r="R563"/>
    </row>
    <row r="564" spans="5:18">
      <c r="E564"/>
      <c r="F564"/>
      <c r="G564" s="57"/>
      <c r="N564"/>
      <c r="O564"/>
      <c r="R564"/>
    </row>
    <row r="565" spans="5:18">
      <c r="E565"/>
      <c r="F565"/>
      <c r="G565" s="57"/>
      <c r="N565"/>
      <c r="O565"/>
      <c r="R565"/>
    </row>
    <row r="566" spans="5:18">
      <c r="E566"/>
      <c r="F566"/>
      <c r="G566" s="57"/>
      <c r="N566"/>
      <c r="O566"/>
      <c r="R566"/>
    </row>
    <row r="567" spans="5:18">
      <c r="E567"/>
      <c r="F567"/>
      <c r="G567" s="57"/>
      <c r="N567"/>
      <c r="O567"/>
      <c r="R567"/>
    </row>
    <row r="568" spans="5:18">
      <c r="E568"/>
      <c r="F568"/>
      <c r="G568" s="57"/>
      <c r="N568"/>
      <c r="O568"/>
      <c r="R568"/>
    </row>
    <row r="569" spans="5:18">
      <c r="E569"/>
      <c r="F569"/>
      <c r="G569" s="57"/>
      <c r="N569"/>
      <c r="O569"/>
      <c r="R569"/>
    </row>
    <row r="570" spans="5:18">
      <c r="E570"/>
      <c r="F570"/>
      <c r="G570" s="57"/>
      <c r="N570"/>
      <c r="O570"/>
      <c r="R570"/>
    </row>
    <row r="571" spans="5:18">
      <c r="E571"/>
      <c r="F571"/>
      <c r="G571" s="57"/>
      <c r="N571"/>
      <c r="O571"/>
      <c r="R571"/>
    </row>
    <row r="572" spans="5:18">
      <c r="E572"/>
      <c r="F572"/>
      <c r="G572" s="57"/>
      <c r="N572"/>
      <c r="O572"/>
      <c r="R572"/>
    </row>
    <row r="573" spans="5:18">
      <c r="E573"/>
      <c r="F573"/>
      <c r="G573" s="57"/>
      <c r="N573"/>
      <c r="O573"/>
      <c r="R573"/>
    </row>
    <row r="574" spans="5:18">
      <c r="E574"/>
      <c r="F574"/>
      <c r="G574" s="57"/>
      <c r="N574"/>
      <c r="O574"/>
      <c r="R574"/>
    </row>
    <row r="575" spans="5:18">
      <c r="E575"/>
      <c r="F575"/>
      <c r="G575" s="57"/>
      <c r="N575"/>
      <c r="O575"/>
      <c r="R575"/>
    </row>
    <row r="576" spans="5:18">
      <c r="E576"/>
      <c r="F576"/>
      <c r="G576" s="57"/>
      <c r="N576"/>
      <c r="O576"/>
      <c r="R576"/>
    </row>
    <row r="577" spans="5:18">
      <c r="E577"/>
      <c r="F577"/>
      <c r="G577" s="57"/>
      <c r="N577"/>
      <c r="O577"/>
      <c r="R577"/>
    </row>
    <row r="578" spans="5:18">
      <c r="E578"/>
      <c r="F578"/>
      <c r="G578" s="57"/>
      <c r="N578"/>
      <c r="O578"/>
      <c r="R578"/>
    </row>
    <row r="579" spans="5:18">
      <c r="E579"/>
      <c r="F579"/>
      <c r="G579" s="57"/>
      <c r="N579"/>
      <c r="O579"/>
      <c r="R579"/>
    </row>
    <row r="580" spans="5:18">
      <c r="E580"/>
      <c r="F580"/>
      <c r="G580" s="57"/>
      <c r="N580"/>
      <c r="O580"/>
      <c r="R580"/>
    </row>
    <row r="581" spans="5:18">
      <c r="E581"/>
      <c r="F581"/>
      <c r="G581" s="57"/>
      <c r="N581"/>
      <c r="O581"/>
      <c r="R581"/>
    </row>
    <row r="582" spans="5:18">
      <c r="E582"/>
      <c r="F582"/>
      <c r="G582" s="57"/>
      <c r="N582"/>
      <c r="O582"/>
      <c r="R582"/>
    </row>
    <row r="583" spans="5:18">
      <c r="E583"/>
      <c r="F583"/>
      <c r="G583" s="57"/>
      <c r="N583"/>
      <c r="O583"/>
      <c r="R583"/>
    </row>
    <row r="584" spans="5:18">
      <c r="E584"/>
      <c r="F584"/>
      <c r="G584" s="57"/>
      <c r="N584"/>
      <c r="O584"/>
      <c r="R584"/>
    </row>
    <row r="585" spans="5:18">
      <c r="E585"/>
      <c r="F585"/>
      <c r="G585" s="57"/>
      <c r="N585"/>
      <c r="O585"/>
      <c r="R585"/>
    </row>
    <row r="586" spans="5:18">
      <c r="E586"/>
      <c r="F586"/>
      <c r="G586" s="57"/>
      <c r="N586"/>
      <c r="O586"/>
      <c r="R586"/>
    </row>
    <row r="587" spans="5:18">
      <c r="E587"/>
      <c r="F587"/>
      <c r="G587" s="57"/>
      <c r="N587"/>
      <c r="O587"/>
      <c r="R587"/>
    </row>
    <row r="588" spans="5:18">
      <c r="E588"/>
      <c r="F588"/>
      <c r="G588" s="57"/>
      <c r="N588"/>
      <c r="O588"/>
      <c r="R588"/>
    </row>
    <row r="589" spans="5:18">
      <c r="E589"/>
      <c r="F589"/>
      <c r="G589" s="57"/>
      <c r="N589"/>
      <c r="O589"/>
      <c r="R589"/>
    </row>
    <row r="590" spans="5:18">
      <c r="E590"/>
      <c r="F590"/>
      <c r="G590" s="57"/>
      <c r="N590"/>
      <c r="O590"/>
      <c r="R590"/>
    </row>
    <row r="591" spans="5:18">
      <c r="E591"/>
      <c r="F591"/>
      <c r="G591" s="57"/>
      <c r="N591"/>
      <c r="O591"/>
      <c r="R591"/>
    </row>
    <row r="592" spans="5:18">
      <c r="E592"/>
      <c r="F592"/>
      <c r="G592" s="57"/>
      <c r="N592"/>
      <c r="O592"/>
      <c r="R592"/>
    </row>
    <row r="593" spans="5:18">
      <c r="E593"/>
      <c r="F593"/>
      <c r="G593" s="57"/>
      <c r="N593"/>
      <c r="O593"/>
      <c r="R593"/>
    </row>
    <row r="594" spans="5:18">
      <c r="E594"/>
      <c r="F594"/>
      <c r="G594" s="57"/>
      <c r="N594"/>
      <c r="O594"/>
      <c r="R594"/>
    </row>
    <row r="595" spans="5:18">
      <c r="E595"/>
      <c r="F595"/>
      <c r="G595" s="57"/>
      <c r="N595"/>
      <c r="O595"/>
      <c r="R595"/>
    </row>
    <row r="596" spans="5:18">
      <c r="E596"/>
      <c r="F596"/>
      <c r="G596" s="57"/>
      <c r="N596"/>
      <c r="O596"/>
      <c r="R596"/>
    </row>
    <row r="597" spans="5:18">
      <c r="E597"/>
      <c r="F597"/>
      <c r="G597" s="57"/>
      <c r="N597"/>
      <c r="O597"/>
      <c r="R597"/>
    </row>
    <row r="598" spans="5:18">
      <c r="E598"/>
      <c r="F598"/>
      <c r="G598" s="57"/>
      <c r="N598"/>
      <c r="O598"/>
      <c r="R598"/>
    </row>
    <row r="599" spans="5:18">
      <c r="E599"/>
      <c r="F599"/>
      <c r="G599" s="57"/>
      <c r="N599"/>
      <c r="O599"/>
      <c r="R599"/>
    </row>
    <row r="600" spans="5:18">
      <c r="E600"/>
      <c r="F600"/>
      <c r="G600" s="57"/>
      <c r="N600"/>
      <c r="O600"/>
      <c r="R600"/>
    </row>
    <row r="601" spans="5:18">
      <c r="E601"/>
      <c r="F601"/>
      <c r="G601" s="57"/>
      <c r="N601"/>
      <c r="O601"/>
      <c r="R601"/>
    </row>
    <row r="602" spans="5:18">
      <c r="E602"/>
      <c r="F602"/>
      <c r="G602" s="57"/>
      <c r="N602"/>
      <c r="O602"/>
      <c r="R602"/>
    </row>
    <row r="603" spans="5:18">
      <c r="E603"/>
      <c r="F603"/>
      <c r="G603" s="57"/>
      <c r="N603"/>
      <c r="O603"/>
      <c r="R603"/>
    </row>
    <row r="604" spans="5:18">
      <c r="E604"/>
      <c r="F604"/>
      <c r="G604" s="57"/>
      <c r="N604"/>
      <c r="O604"/>
      <c r="R604"/>
    </row>
    <row r="605" spans="5:18">
      <c r="E605"/>
      <c r="F605"/>
      <c r="G605" s="57"/>
      <c r="N605"/>
      <c r="O605"/>
      <c r="R605"/>
    </row>
    <row r="606" spans="5:18">
      <c r="E606"/>
      <c r="F606"/>
      <c r="G606" s="57"/>
      <c r="N606"/>
      <c r="O606"/>
      <c r="R606"/>
    </row>
    <row r="607" spans="5:18">
      <c r="E607"/>
      <c r="F607"/>
      <c r="G607" s="57"/>
      <c r="N607"/>
      <c r="O607"/>
      <c r="R607"/>
    </row>
    <row r="608" spans="5:18">
      <c r="E608"/>
      <c r="F608"/>
      <c r="G608" s="57"/>
      <c r="N608"/>
      <c r="O608"/>
      <c r="R608"/>
    </row>
    <row r="609" spans="5:18">
      <c r="E609"/>
      <c r="F609"/>
      <c r="G609" s="57"/>
      <c r="N609"/>
      <c r="O609"/>
      <c r="R609"/>
    </row>
    <row r="610" spans="5:18">
      <c r="E610"/>
      <c r="F610"/>
      <c r="G610" s="57"/>
      <c r="N610"/>
      <c r="O610"/>
      <c r="R610"/>
    </row>
    <row r="611" spans="5:18">
      <c r="E611"/>
      <c r="F611"/>
      <c r="G611" s="57"/>
      <c r="N611"/>
      <c r="O611"/>
      <c r="R611"/>
    </row>
    <row r="612" spans="5:18">
      <c r="E612"/>
      <c r="F612"/>
      <c r="G612" s="57"/>
      <c r="N612"/>
      <c r="O612"/>
      <c r="R612"/>
    </row>
    <row r="613" spans="5:18">
      <c r="E613"/>
      <c r="F613"/>
      <c r="G613" s="57"/>
      <c r="N613"/>
      <c r="O613"/>
      <c r="R613"/>
    </row>
    <row r="614" spans="5:18">
      <c r="E614"/>
      <c r="F614"/>
      <c r="G614" s="57"/>
      <c r="N614"/>
      <c r="O614"/>
      <c r="R614"/>
    </row>
    <row r="615" spans="5:18">
      <c r="E615"/>
      <c r="F615"/>
      <c r="G615" s="57"/>
      <c r="N615"/>
      <c r="O615"/>
      <c r="R615"/>
    </row>
    <row r="616" spans="5:18">
      <c r="E616"/>
      <c r="F616"/>
      <c r="G616" s="57"/>
      <c r="N616"/>
      <c r="O616"/>
      <c r="R616"/>
    </row>
    <row r="617" spans="5:18">
      <c r="E617"/>
      <c r="F617"/>
      <c r="G617" s="57"/>
      <c r="N617"/>
      <c r="O617"/>
      <c r="R617"/>
    </row>
    <row r="618" spans="5:18">
      <c r="E618"/>
      <c r="F618"/>
      <c r="G618" s="57"/>
      <c r="N618"/>
      <c r="O618"/>
      <c r="R618"/>
    </row>
    <row r="619" spans="5:18">
      <c r="E619"/>
      <c r="F619"/>
      <c r="G619" s="57"/>
      <c r="N619"/>
      <c r="O619"/>
      <c r="R619"/>
    </row>
    <row r="620" spans="5:18">
      <c r="E620"/>
      <c r="F620"/>
      <c r="G620" s="57"/>
      <c r="N620"/>
      <c r="O620"/>
      <c r="R620"/>
    </row>
    <row r="621" spans="5:18">
      <c r="E621"/>
      <c r="F621"/>
      <c r="G621" s="57"/>
      <c r="N621"/>
      <c r="O621"/>
      <c r="R621"/>
    </row>
    <row r="622" spans="5:18">
      <c r="E622"/>
      <c r="F622"/>
      <c r="G622" s="57"/>
      <c r="N622"/>
      <c r="O622"/>
      <c r="R622"/>
    </row>
    <row r="623" spans="5:18">
      <c r="E623"/>
      <c r="F623"/>
      <c r="G623" s="57"/>
      <c r="N623"/>
      <c r="O623"/>
      <c r="R623"/>
    </row>
    <row r="624" spans="5:18">
      <c r="E624"/>
      <c r="F624"/>
      <c r="G624" s="57"/>
      <c r="N624"/>
      <c r="O624"/>
      <c r="R624"/>
    </row>
    <row r="625" spans="5:18">
      <c r="E625"/>
      <c r="F625"/>
      <c r="G625" s="57"/>
      <c r="N625"/>
      <c r="O625"/>
      <c r="R625"/>
    </row>
    <row r="626" spans="5:18">
      <c r="E626"/>
      <c r="F626"/>
      <c r="G626" s="57"/>
      <c r="N626"/>
      <c r="O626"/>
      <c r="R626"/>
    </row>
    <row r="627" spans="5:18">
      <c r="E627"/>
      <c r="F627"/>
      <c r="G627" s="57"/>
      <c r="N627"/>
      <c r="O627"/>
      <c r="R627"/>
    </row>
    <row r="628" spans="5:18">
      <c r="E628"/>
      <c r="F628"/>
      <c r="G628" s="57"/>
      <c r="N628"/>
      <c r="O628"/>
      <c r="R628"/>
    </row>
    <row r="629" spans="5:18">
      <c r="E629"/>
      <c r="F629"/>
      <c r="G629" s="57"/>
      <c r="N629"/>
      <c r="O629"/>
      <c r="R629"/>
    </row>
    <row r="630" spans="5:18">
      <c r="E630"/>
      <c r="F630"/>
      <c r="G630" s="57"/>
      <c r="N630"/>
      <c r="O630"/>
      <c r="R630"/>
    </row>
    <row r="631" spans="5:18">
      <c r="E631"/>
      <c r="F631"/>
      <c r="G631" s="57"/>
      <c r="N631"/>
      <c r="O631"/>
      <c r="R631"/>
    </row>
    <row r="632" spans="5:18">
      <c r="E632"/>
      <c r="F632"/>
      <c r="G632" s="57"/>
      <c r="N632"/>
      <c r="O632"/>
      <c r="R632"/>
    </row>
    <row r="633" spans="5:18">
      <c r="E633"/>
      <c r="F633"/>
      <c r="G633" s="57"/>
      <c r="N633"/>
      <c r="O633"/>
      <c r="R633"/>
    </row>
    <row r="634" spans="5:18">
      <c r="E634"/>
      <c r="F634"/>
      <c r="G634" s="57"/>
      <c r="N634"/>
      <c r="O634"/>
      <c r="R634"/>
    </row>
    <row r="635" spans="5:18">
      <c r="E635"/>
      <c r="F635"/>
      <c r="G635" s="57"/>
      <c r="N635"/>
      <c r="O635"/>
      <c r="R635"/>
    </row>
    <row r="636" spans="5:18">
      <c r="E636"/>
      <c r="F636"/>
      <c r="G636" s="57"/>
      <c r="N636"/>
      <c r="O636"/>
      <c r="R636"/>
    </row>
    <row r="637" spans="5:18">
      <c r="E637"/>
      <c r="F637"/>
      <c r="G637" s="57"/>
      <c r="N637"/>
      <c r="O637"/>
      <c r="R637"/>
    </row>
    <row r="638" spans="5:18">
      <c r="E638"/>
      <c r="F638"/>
      <c r="G638" s="57"/>
      <c r="N638"/>
      <c r="O638"/>
      <c r="R638"/>
    </row>
    <row r="639" spans="5:18">
      <c r="E639"/>
      <c r="F639"/>
      <c r="G639" s="57"/>
      <c r="N639"/>
      <c r="O639"/>
      <c r="R639"/>
    </row>
    <row r="640" spans="5:18">
      <c r="E640"/>
      <c r="F640"/>
      <c r="G640" s="57"/>
      <c r="N640"/>
      <c r="O640"/>
      <c r="R640"/>
    </row>
    <row r="641" spans="5:18">
      <c r="E641"/>
      <c r="F641"/>
      <c r="G641" s="57"/>
      <c r="N641"/>
      <c r="O641"/>
      <c r="R641"/>
    </row>
    <row r="642" spans="5:18">
      <c r="E642"/>
      <c r="F642"/>
      <c r="G642" s="57"/>
      <c r="N642"/>
      <c r="O642"/>
      <c r="R642"/>
    </row>
    <row r="643" spans="5:18">
      <c r="E643"/>
      <c r="F643"/>
      <c r="G643" s="57"/>
      <c r="N643"/>
      <c r="O643"/>
      <c r="R643"/>
    </row>
    <row r="644" spans="5:18">
      <c r="E644"/>
      <c r="F644"/>
      <c r="G644" s="57"/>
      <c r="N644"/>
      <c r="O644"/>
      <c r="R644"/>
    </row>
    <row r="645" spans="5:18">
      <c r="E645"/>
      <c r="F645"/>
      <c r="G645" s="57"/>
      <c r="N645"/>
      <c r="O645"/>
      <c r="R645"/>
    </row>
    <row r="646" spans="5:18">
      <c r="E646"/>
      <c r="F646"/>
      <c r="G646" s="57"/>
      <c r="N646"/>
      <c r="O646"/>
      <c r="R646"/>
    </row>
    <row r="647" spans="5:18">
      <c r="E647"/>
      <c r="F647"/>
      <c r="G647" s="57"/>
      <c r="N647"/>
      <c r="O647"/>
      <c r="R647"/>
    </row>
    <row r="648" spans="5:18">
      <c r="E648"/>
      <c r="F648"/>
      <c r="G648" s="57"/>
      <c r="N648"/>
      <c r="O648"/>
      <c r="R648"/>
    </row>
    <row r="649" spans="5:18">
      <c r="E649"/>
      <c r="F649"/>
      <c r="G649" s="57"/>
      <c r="N649"/>
      <c r="O649"/>
      <c r="R649"/>
    </row>
    <row r="650" spans="5:18">
      <c r="E650"/>
      <c r="F650"/>
      <c r="G650" s="57"/>
      <c r="N650"/>
      <c r="O650"/>
      <c r="R650"/>
    </row>
    <row r="651" spans="5:18">
      <c r="E651"/>
      <c r="F651"/>
      <c r="G651" s="57"/>
      <c r="N651"/>
      <c r="O651"/>
      <c r="R651"/>
    </row>
    <row r="652" spans="5:18">
      <c r="E652"/>
      <c r="F652"/>
      <c r="G652" s="57"/>
      <c r="N652"/>
      <c r="O652"/>
      <c r="R652"/>
    </row>
    <row r="653" spans="5:18">
      <c r="E653"/>
      <c r="F653"/>
      <c r="G653" s="57"/>
      <c r="N653"/>
      <c r="O653"/>
      <c r="R653"/>
    </row>
    <row r="654" spans="5:18">
      <c r="E654"/>
      <c r="F654"/>
      <c r="G654" s="57"/>
      <c r="N654"/>
      <c r="O654"/>
      <c r="R654"/>
    </row>
    <row r="655" spans="5:18">
      <c r="E655"/>
      <c r="F655"/>
      <c r="G655" s="57"/>
      <c r="N655"/>
      <c r="O655"/>
      <c r="R655"/>
    </row>
    <row r="656" spans="5:18">
      <c r="E656"/>
      <c r="F656"/>
      <c r="G656" s="57"/>
      <c r="N656"/>
      <c r="O656"/>
      <c r="R656"/>
    </row>
    <row r="657" spans="5:18">
      <c r="E657"/>
      <c r="F657"/>
      <c r="G657" s="57"/>
      <c r="N657"/>
      <c r="O657"/>
      <c r="R657"/>
    </row>
    <row r="658" spans="5:18">
      <c r="E658"/>
      <c r="F658"/>
      <c r="G658" s="57"/>
      <c r="N658"/>
      <c r="O658"/>
      <c r="R658"/>
    </row>
    <row r="659" spans="5:18">
      <c r="E659"/>
      <c r="F659"/>
      <c r="G659" s="57"/>
      <c r="N659"/>
      <c r="O659"/>
      <c r="R659"/>
    </row>
    <row r="660" spans="5:18">
      <c r="E660"/>
      <c r="F660"/>
      <c r="G660" s="57"/>
      <c r="N660"/>
      <c r="O660"/>
      <c r="R660"/>
    </row>
    <row r="661" spans="5:18">
      <c r="E661"/>
      <c r="F661"/>
      <c r="G661" s="57"/>
      <c r="N661"/>
      <c r="O661"/>
      <c r="R661"/>
    </row>
    <row r="662" spans="5:18">
      <c r="E662"/>
      <c r="F662"/>
      <c r="G662" s="57"/>
      <c r="N662"/>
      <c r="O662"/>
      <c r="R662"/>
    </row>
    <row r="663" spans="5:18">
      <c r="E663"/>
      <c r="F663"/>
      <c r="G663" s="57"/>
      <c r="N663"/>
      <c r="O663"/>
      <c r="R663"/>
    </row>
    <row r="664" spans="5:18">
      <c r="E664"/>
      <c r="F664"/>
      <c r="G664" s="57"/>
      <c r="N664"/>
      <c r="O664"/>
      <c r="R664"/>
    </row>
    <row r="665" spans="5:18">
      <c r="E665"/>
      <c r="F665"/>
      <c r="G665" s="57"/>
      <c r="N665"/>
      <c r="O665"/>
      <c r="R665"/>
    </row>
    <row r="666" spans="5:18">
      <c r="E666"/>
      <c r="F666"/>
      <c r="G666" s="57"/>
      <c r="N666"/>
      <c r="O666"/>
      <c r="R666"/>
    </row>
    <row r="667" spans="5:18">
      <c r="E667"/>
      <c r="F667"/>
      <c r="G667" s="57"/>
      <c r="N667"/>
      <c r="O667"/>
      <c r="R667"/>
    </row>
    <row r="668" spans="5:18">
      <c r="E668"/>
      <c r="F668"/>
      <c r="G668" s="57"/>
      <c r="N668"/>
      <c r="O668"/>
      <c r="R668"/>
    </row>
    <row r="669" spans="5:18">
      <c r="E669"/>
      <c r="F669"/>
      <c r="G669" s="57"/>
      <c r="N669"/>
      <c r="O669"/>
      <c r="R669"/>
    </row>
    <row r="670" spans="5:18">
      <c r="E670"/>
      <c r="F670"/>
      <c r="G670" s="57"/>
      <c r="N670"/>
      <c r="O670"/>
      <c r="R670"/>
    </row>
    <row r="671" spans="5:18">
      <c r="E671"/>
      <c r="F671"/>
      <c r="G671" s="57"/>
      <c r="N671"/>
      <c r="O671"/>
      <c r="R671"/>
    </row>
    <row r="672" spans="5:18">
      <c r="E672"/>
      <c r="F672"/>
      <c r="G672" s="57"/>
      <c r="N672"/>
      <c r="O672"/>
      <c r="R672"/>
    </row>
    <row r="673" spans="5:18">
      <c r="E673"/>
      <c r="F673"/>
      <c r="G673" s="57"/>
      <c r="N673"/>
      <c r="O673"/>
      <c r="R673"/>
    </row>
    <row r="674" spans="5:18">
      <c r="E674"/>
      <c r="F674"/>
      <c r="G674" s="57"/>
      <c r="N674"/>
      <c r="O674"/>
      <c r="R674"/>
    </row>
    <row r="675" spans="5:18">
      <c r="E675"/>
      <c r="F675"/>
      <c r="G675" s="57"/>
      <c r="N675"/>
      <c r="O675"/>
      <c r="R675"/>
    </row>
    <row r="676" spans="5:18">
      <c r="E676"/>
      <c r="F676"/>
      <c r="G676" s="57"/>
      <c r="N676"/>
      <c r="O676"/>
      <c r="R676"/>
    </row>
    <row r="677" spans="5:18">
      <c r="E677"/>
      <c r="F677"/>
      <c r="G677" s="57"/>
      <c r="N677"/>
      <c r="O677"/>
      <c r="R677"/>
    </row>
    <row r="678" spans="5:18">
      <c r="E678"/>
      <c r="F678"/>
      <c r="G678" s="57"/>
      <c r="N678"/>
      <c r="O678"/>
      <c r="R678"/>
    </row>
    <row r="679" spans="5:18">
      <c r="E679"/>
      <c r="F679"/>
      <c r="G679" s="57"/>
      <c r="N679"/>
      <c r="O679"/>
      <c r="R679"/>
    </row>
    <row r="680" spans="5:18">
      <c r="E680"/>
      <c r="F680"/>
      <c r="G680" s="57"/>
      <c r="N680"/>
      <c r="O680"/>
      <c r="R680"/>
    </row>
    <row r="681" spans="5:18">
      <c r="E681"/>
      <c r="F681"/>
      <c r="G681" s="57"/>
      <c r="N681"/>
      <c r="O681"/>
      <c r="R681"/>
    </row>
    <row r="682" spans="5:18">
      <c r="E682"/>
      <c r="F682"/>
      <c r="G682" s="57"/>
      <c r="N682"/>
      <c r="O682"/>
      <c r="R682"/>
    </row>
    <row r="683" spans="5:18">
      <c r="E683"/>
      <c r="F683"/>
      <c r="G683" s="57"/>
      <c r="N683"/>
      <c r="O683"/>
      <c r="R683"/>
    </row>
    <row r="684" spans="5:18">
      <c r="E684"/>
      <c r="F684"/>
      <c r="G684" s="57"/>
      <c r="N684"/>
      <c r="O684"/>
      <c r="R684"/>
    </row>
    <row r="685" spans="5:18">
      <c r="E685"/>
      <c r="F685"/>
      <c r="G685" s="57"/>
      <c r="N685"/>
      <c r="O685"/>
      <c r="R685"/>
    </row>
    <row r="686" spans="5:18">
      <c r="E686"/>
      <c r="F686"/>
      <c r="G686" s="57"/>
      <c r="N686"/>
      <c r="O686"/>
      <c r="R686"/>
    </row>
    <row r="687" spans="5:18">
      <c r="E687"/>
      <c r="F687"/>
      <c r="G687" s="57"/>
      <c r="N687"/>
      <c r="O687"/>
      <c r="R687"/>
    </row>
    <row r="688" spans="5:18">
      <c r="E688"/>
      <c r="F688"/>
      <c r="G688" s="57"/>
      <c r="N688"/>
      <c r="O688"/>
      <c r="R688"/>
    </row>
    <row r="689" spans="5:18">
      <c r="E689"/>
      <c r="F689"/>
      <c r="G689" s="57"/>
      <c r="N689"/>
      <c r="O689"/>
      <c r="R689"/>
    </row>
    <row r="690" spans="5:18">
      <c r="E690"/>
      <c r="F690"/>
      <c r="G690" s="57"/>
      <c r="N690"/>
      <c r="O690"/>
      <c r="R690"/>
    </row>
    <row r="691" spans="5:18">
      <c r="E691"/>
      <c r="F691"/>
      <c r="G691" s="57"/>
      <c r="N691"/>
      <c r="O691"/>
      <c r="R691"/>
    </row>
    <row r="692" spans="5:18">
      <c r="E692"/>
      <c r="F692"/>
      <c r="G692" s="57"/>
      <c r="N692"/>
      <c r="O692"/>
      <c r="R692"/>
    </row>
    <row r="693" spans="5:18">
      <c r="E693"/>
      <c r="F693"/>
      <c r="G693" s="57"/>
      <c r="N693"/>
      <c r="O693"/>
      <c r="R693"/>
    </row>
    <row r="694" spans="5:18">
      <c r="E694"/>
      <c r="F694"/>
      <c r="G694" s="57"/>
      <c r="N694"/>
      <c r="O694"/>
      <c r="R694"/>
    </row>
    <row r="695" spans="5:18">
      <c r="E695"/>
      <c r="F695"/>
      <c r="G695" s="57"/>
      <c r="N695"/>
      <c r="O695"/>
      <c r="R695"/>
    </row>
    <row r="696" spans="5:18">
      <c r="E696"/>
      <c r="F696"/>
      <c r="G696" s="57"/>
      <c r="N696"/>
      <c r="O696"/>
      <c r="R696"/>
    </row>
    <row r="697" spans="5:18">
      <c r="E697"/>
      <c r="F697"/>
      <c r="G697" s="57"/>
      <c r="N697"/>
      <c r="O697"/>
      <c r="R697"/>
    </row>
    <row r="698" spans="5:18">
      <c r="E698"/>
      <c r="F698"/>
      <c r="G698" s="57"/>
      <c r="N698"/>
      <c r="O698"/>
      <c r="R698"/>
    </row>
    <row r="699" spans="5:18">
      <c r="E699"/>
      <c r="F699"/>
      <c r="G699" s="57"/>
      <c r="N699"/>
      <c r="O699"/>
      <c r="R699"/>
    </row>
    <row r="700" spans="5:18">
      <c r="E700"/>
      <c r="F700"/>
      <c r="G700" s="57"/>
      <c r="N700"/>
      <c r="O700"/>
      <c r="R700"/>
    </row>
    <row r="701" spans="5:18">
      <c r="E701"/>
      <c r="F701"/>
      <c r="G701" s="57"/>
      <c r="N701"/>
      <c r="O701"/>
      <c r="R701"/>
    </row>
    <row r="702" spans="5:18">
      <c r="E702"/>
      <c r="F702"/>
      <c r="G702" s="57"/>
      <c r="N702"/>
      <c r="O702"/>
      <c r="R702"/>
    </row>
    <row r="703" spans="5:18">
      <c r="E703"/>
      <c r="F703"/>
      <c r="G703" s="57"/>
      <c r="N703"/>
      <c r="O703"/>
      <c r="R703"/>
    </row>
    <row r="704" spans="5:18">
      <c r="E704"/>
      <c r="F704"/>
      <c r="G704" s="57"/>
      <c r="N704"/>
      <c r="O704"/>
      <c r="R704"/>
    </row>
    <row r="705" spans="5:18">
      <c r="E705"/>
      <c r="F705"/>
      <c r="G705" s="57"/>
      <c r="N705"/>
      <c r="O705"/>
      <c r="R705"/>
    </row>
    <row r="706" spans="5:18">
      <c r="E706"/>
      <c r="F706"/>
      <c r="G706" s="57"/>
      <c r="N706"/>
      <c r="O706"/>
      <c r="R706"/>
    </row>
    <row r="707" spans="5:18">
      <c r="E707"/>
      <c r="F707"/>
      <c r="G707" s="57"/>
      <c r="N707"/>
      <c r="O707"/>
      <c r="R707"/>
    </row>
    <row r="708" spans="5:18">
      <c r="E708"/>
      <c r="F708"/>
      <c r="G708" s="57"/>
      <c r="N708"/>
      <c r="O708"/>
      <c r="R708"/>
    </row>
    <row r="709" spans="5:18">
      <c r="E709"/>
      <c r="F709"/>
      <c r="G709" s="57"/>
      <c r="N709"/>
      <c r="O709"/>
      <c r="R709"/>
    </row>
    <row r="710" spans="5:18">
      <c r="E710"/>
      <c r="F710"/>
      <c r="G710" s="57"/>
      <c r="N710"/>
      <c r="O710"/>
      <c r="R710"/>
    </row>
    <row r="711" spans="5:18">
      <c r="E711"/>
      <c r="F711"/>
      <c r="G711" s="57"/>
      <c r="N711"/>
      <c r="O711"/>
      <c r="R711"/>
    </row>
    <row r="712" spans="5:18">
      <c r="E712"/>
      <c r="F712"/>
      <c r="G712" s="57"/>
      <c r="N712"/>
      <c r="O712"/>
      <c r="R712"/>
    </row>
    <row r="713" spans="5:18">
      <c r="E713"/>
      <c r="F713"/>
      <c r="G713" s="57"/>
      <c r="N713"/>
      <c r="O713"/>
      <c r="R713"/>
    </row>
    <row r="714" spans="5:18">
      <c r="E714"/>
      <c r="F714"/>
      <c r="G714" s="57"/>
      <c r="N714"/>
      <c r="O714"/>
      <c r="R714"/>
    </row>
    <row r="715" spans="5:18">
      <c r="E715"/>
      <c r="F715"/>
      <c r="G715" s="57"/>
      <c r="N715"/>
      <c r="O715"/>
      <c r="R715"/>
    </row>
    <row r="716" spans="5:18">
      <c r="E716"/>
      <c r="F716"/>
      <c r="G716" s="57"/>
      <c r="N716"/>
      <c r="O716"/>
      <c r="R716"/>
    </row>
    <row r="717" spans="5:18">
      <c r="E717"/>
      <c r="F717"/>
      <c r="G717" s="57"/>
      <c r="N717"/>
      <c r="O717"/>
      <c r="R717"/>
    </row>
    <row r="718" spans="5:18">
      <c r="E718"/>
      <c r="F718"/>
      <c r="G718" s="57"/>
      <c r="N718"/>
      <c r="O718"/>
      <c r="R718"/>
    </row>
    <row r="719" spans="5:18">
      <c r="E719"/>
      <c r="F719"/>
      <c r="G719" s="57"/>
      <c r="N719"/>
      <c r="O719"/>
      <c r="R719"/>
    </row>
    <row r="720" spans="5:18">
      <c r="E720"/>
      <c r="F720"/>
      <c r="G720" s="57"/>
      <c r="N720"/>
      <c r="O720"/>
      <c r="R720"/>
    </row>
    <row r="721" spans="5:18">
      <c r="E721"/>
      <c r="F721"/>
      <c r="G721" s="57"/>
      <c r="N721"/>
      <c r="O721"/>
      <c r="R721"/>
    </row>
    <row r="722" spans="5:18">
      <c r="E722"/>
      <c r="F722"/>
      <c r="G722" s="57"/>
      <c r="N722"/>
      <c r="O722"/>
      <c r="R722"/>
    </row>
    <row r="723" spans="5:18">
      <c r="E723"/>
      <c r="F723"/>
      <c r="G723" s="57"/>
      <c r="N723"/>
      <c r="O723"/>
      <c r="R723"/>
    </row>
    <row r="724" spans="5:18">
      <c r="E724"/>
      <c r="F724"/>
      <c r="G724" s="57"/>
      <c r="N724"/>
      <c r="O724"/>
      <c r="R724"/>
    </row>
    <row r="725" spans="5:18">
      <c r="E725"/>
      <c r="F725"/>
      <c r="G725" s="57"/>
      <c r="N725"/>
      <c r="O725"/>
      <c r="R725"/>
    </row>
    <row r="726" spans="5:18">
      <c r="E726"/>
      <c r="F726"/>
      <c r="G726" s="57"/>
      <c r="N726"/>
      <c r="O726"/>
      <c r="R726"/>
    </row>
    <row r="727" spans="5:18">
      <c r="E727"/>
      <c r="F727"/>
      <c r="G727" s="57"/>
      <c r="N727"/>
      <c r="O727"/>
      <c r="R727"/>
    </row>
    <row r="728" spans="5:18">
      <c r="E728"/>
      <c r="F728"/>
      <c r="G728" s="57"/>
      <c r="N728"/>
      <c r="O728"/>
      <c r="R728"/>
    </row>
    <row r="729" spans="5:18">
      <c r="E729"/>
      <c r="F729"/>
      <c r="G729" s="57"/>
      <c r="N729"/>
      <c r="O729"/>
      <c r="R729"/>
    </row>
    <row r="730" spans="5:18">
      <c r="E730"/>
      <c r="F730"/>
      <c r="G730" s="57"/>
      <c r="N730"/>
      <c r="O730"/>
      <c r="R730"/>
    </row>
    <row r="731" spans="5:18">
      <c r="E731"/>
      <c r="F731"/>
      <c r="G731" s="57"/>
      <c r="N731"/>
      <c r="O731"/>
      <c r="R731"/>
    </row>
    <row r="732" spans="5:18">
      <c r="E732"/>
      <c r="F732"/>
      <c r="G732" s="57"/>
      <c r="N732"/>
      <c r="O732"/>
      <c r="R732"/>
    </row>
    <row r="733" spans="5:18">
      <c r="E733"/>
      <c r="F733"/>
      <c r="G733" s="57"/>
      <c r="N733"/>
      <c r="O733"/>
      <c r="R733"/>
    </row>
    <row r="734" spans="5:18">
      <c r="E734"/>
      <c r="F734"/>
      <c r="G734" s="57"/>
      <c r="N734"/>
      <c r="O734"/>
      <c r="R734"/>
    </row>
    <row r="735" spans="5:18">
      <c r="E735"/>
      <c r="F735"/>
      <c r="G735" s="57"/>
      <c r="N735"/>
      <c r="O735"/>
      <c r="R735"/>
    </row>
    <row r="736" spans="5:18">
      <c r="E736"/>
      <c r="F736"/>
      <c r="G736" s="57"/>
      <c r="N736"/>
      <c r="O736"/>
      <c r="R736"/>
    </row>
    <row r="737" spans="5:18">
      <c r="E737"/>
      <c r="F737"/>
      <c r="G737" s="57"/>
      <c r="N737"/>
      <c r="O737"/>
      <c r="R737"/>
    </row>
    <row r="738" spans="5:18">
      <c r="E738"/>
      <c r="F738"/>
      <c r="G738" s="57"/>
      <c r="N738"/>
      <c r="O738"/>
      <c r="R738"/>
    </row>
    <row r="739" spans="5:18">
      <c r="E739"/>
      <c r="F739"/>
      <c r="G739" s="57"/>
      <c r="N739"/>
      <c r="O739"/>
      <c r="R739"/>
    </row>
    <row r="740" spans="5:18">
      <c r="E740"/>
      <c r="F740"/>
      <c r="G740" s="57"/>
      <c r="N740"/>
      <c r="O740"/>
      <c r="R740"/>
    </row>
    <row r="741" spans="5:18">
      <c r="E741"/>
      <c r="F741"/>
      <c r="G741" s="57"/>
      <c r="N741"/>
      <c r="O741"/>
      <c r="R741"/>
    </row>
    <row r="742" spans="5:18">
      <c r="E742"/>
      <c r="F742"/>
      <c r="G742" s="57"/>
      <c r="N742"/>
      <c r="O742"/>
      <c r="R742"/>
    </row>
    <row r="743" spans="5:18">
      <c r="E743"/>
      <c r="F743"/>
      <c r="G743" s="57"/>
      <c r="N743"/>
      <c r="O743"/>
      <c r="R743"/>
    </row>
    <row r="744" spans="5:18">
      <c r="E744"/>
      <c r="F744"/>
      <c r="G744" s="57"/>
      <c r="N744"/>
      <c r="O744"/>
      <c r="R744"/>
    </row>
    <row r="745" spans="5:18">
      <c r="E745"/>
      <c r="F745"/>
      <c r="G745" s="57"/>
      <c r="N745"/>
      <c r="O745"/>
      <c r="R745"/>
    </row>
    <row r="746" spans="5:18">
      <c r="E746"/>
      <c r="F746"/>
      <c r="G746" s="57"/>
      <c r="N746"/>
      <c r="O746"/>
      <c r="R746"/>
    </row>
    <row r="747" spans="5:18">
      <c r="E747"/>
      <c r="F747"/>
      <c r="G747" s="57"/>
      <c r="N747"/>
      <c r="O747"/>
      <c r="R747"/>
    </row>
    <row r="748" spans="5:18">
      <c r="E748"/>
      <c r="F748"/>
      <c r="G748" s="57"/>
      <c r="N748"/>
      <c r="O748"/>
      <c r="R748"/>
    </row>
    <row r="749" spans="5:18">
      <c r="E749"/>
      <c r="F749"/>
      <c r="G749" s="57"/>
      <c r="N749"/>
      <c r="O749"/>
      <c r="R749"/>
    </row>
    <row r="750" spans="5:18">
      <c r="E750"/>
      <c r="F750"/>
      <c r="G750" s="57"/>
      <c r="N750"/>
      <c r="O750"/>
      <c r="R750"/>
    </row>
    <row r="751" spans="5:18">
      <c r="E751"/>
      <c r="F751"/>
      <c r="G751" s="57"/>
      <c r="N751"/>
      <c r="O751"/>
      <c r="R751"/>
    </row>
    <row r="752" spans="5:18">
      <c r="E752"/>
      <c r="F752"/>
      <c r="G752" s="57"/>
      <c r="R752"/>
    </row>
    <row r="753" spans="5:18">
      <c r="E753"/>
      <c r="F753"/>
      <c r="G753" s="57"/>
      <c r="R753"/>
    </row>
    <row r="754" spans="5:18">
      <c r="E754"/>
      <c r="F754"/>
      <c r="G754" s="57"/>
      <c r="R754"/>
    </row>
    <row r="755" spans="5:18">
      <c r="E755"/>
      <c r="F755"/>
      <c r="G755" s="57"/>
      <c r="R755"/>
    </row>
    <row r="756" spans="5:18">
      <c r="E756"/>
      <c r="F756"/>
      <c r="G756" s="57"/>
      <c r="R756"/>
    </row>
    <row r="757" spans="5:18">
      <c r="E757"/>
      <c r="F757"/>
      <c r="G757" s="57"/>
      <c r="R757"/>
    </row>
    <row r="758" spans="5:18">
      <c r="E758"/>
      <c r="F758"/>
      <c r="G758" s="57"/>
      <c r="R758"/>
    </row>
    <row r="759" spans="5:18">
      <c r="E759"/>
      <c r="F759"/>
      <c r="G759" s="57"/>
      <c r="R759"/>
    </row>
    <row r="760" spans="5:18">
      <c r="E760"/>
      <c r="F760"/>
      <c r="G760" s="57"/>
      <c r="R760"/>
    </row>
    <row r="761" spans="5:18">
      <c r="E761"/>
      <c r="F761"/>
      <c r="G761" s="57"/>
      <c r="R761"/>
    </row>
    <row r="762" spans="5:18">
      <c r="E762"/>
      <c r="F762"/>
      <c r="G762" s="57"/>
      <c r="R762"/>
    </row>
    <row r="763" spans="5:18">
      <c r="E763"/>
      <c r="F763"/>
      <c r="G763" s="57"/>
      <c r="R763"/>
    </row>
    <row r="764" spans="5:18">
      <c r="E764"/>
      <c r="F764"/>
      <c r="G764" s="57"/>
      <c r="R764"/>
    </row>
    <row r="765" spans="5:18">
      <c r="E765"/>
      <c r="F765"/>
      <c r="G765" s="57"/>
      <c r="R765"/>
    </row>
    <row r="766" spans="5:18">
      <c r="E766"/>
      <c r="F766"/>
      <c r="G766" s="57"/>
      <c r="R766"/>
    </row>
    <row r="767" spans="5:18">
      <c r="E767"/>
      <c r="F767"/>
      <c r="G767" s="57"/>
      <c r="R767"/>
    </row>
    <row r="768" spans="5:18">
      <c r="E768"/>
      <c r="F768"/>
      <c r="G768" s="57"/>
      <c r="R768"/>
    </row>
    <row r="769" spans="5:18">
      <c r="E769"/>
      <c r="F769"/>
      <c r="G769" s="57"/>
      <c r="R769"/>
    </row>
    <row r="770" spans="5:18">
      <c r="E770"/>
      <c r="F770"/>
      <c r="G770" s="57"/>
      <c r="R770"/>
    </row>
    <row r="771" spans="5:18">
      <c r="E771"/>
      <c r="F771"/>
      <c r="G771" s="57"/>
      <c r="R771"/>
    </row>
    <row r="772" spans="5:18">
      <c r="E772"/>
      <c r="F772"/>
      <c r="G772" s="57"/>
      <c r="R772"/>
    </row>
    <row r="773" spans="5:18">
      <c r="E773"/>
      <c r="F773"/>
      <c r="G773" s="57"/>
      <c r="R773"/>
    </row>
    <row r="774" spans="5:18">
      <c r="G774" s="57"/>
      <c r="R774"/>
    </row>
    <row r="775" spans="5:18">
      <c r="G775" s="57"/>
      <c r="R775"/>
    </row>
    <row r="776" spans="5:18">
      <c r="G776" s="57"/>
      <c r="R776"/>
    </row>
    <row r="777" spans="5:18">
      <c r="G777" s="57"/>
      <c r="R777"/>
    </row>
    <row r="778" spans="5:18">
      <c r="G778" s="57"/>
      <c r="R778"/>
    </row>
    <row r="779" spans="5:18">
      <c r="G779" s="57"/>
      <c r="R779"/>
    </row>
    <row r="780" spans="5:18">
      <c r="G780" s="57"/>
      <c r="R780"/>
    </row>
    <row r="781" spans="5:18">
      <c r="G781" s="57"/>
      <c r="R781"/>
    </row>
    <row r="782" spans="5:18">
      <c r="G782" s="57"/>
      <c r="R782"/>
    </row>
    <row r="783" spans="5:18">
      <c r="G783" s="57"/>
      <c r="R783"/>
    </row>
    <row r="784" spans="5:18">
      <c r="G784" s="57"/>
      <c r="R784"/>
    </row>
    <row r="785" spans="7:18">
      <c r="G785" s="57"/>
      <c r="R785"/>
    </row>
    <row r="786" spans="7:18">
      <c r="G786" s="57"/>
      <c r="R786"/>
    </row>
    <row r="787" spans="7:18">
      <c r="R787"/>
    </row>
    <row r="788" spans="7:18">
      <c r="R788"/>
    </row>
    <row r="789" spans="7:18">
      <c r="R789"/>
    </row>
    <row r="790" spans="7:18">
      <c r="R790"/>
    </row>
    <row r="791" spans="7:18">
      <c r="R791"/>
    </row>
    <row r="792" spans="7:18">
      <c r="R792"/>
    </row>
    <row r="793" spans="7:18">
      <c r="R793"/>
    </row>
    <row r="794" spans="7:18">
      <c r="R794"/>
    </row>
    <row r="795" spans="7:18">
      <c r="R795"/>
    </row>
    <row r="796" spans="7:18">
      <c r="R796"/>
    </row>
    <row r="797" spans="7:18">
      <c r="R797"/>
    </row>
    <row r="798" spans="7:18">
      <c r="R798"/>
    </row>
    <row r="799" spans="7:18">
      <c r="R799"/>
    </row>
    <row r="800" spans="7:18">
      <c r="R800"/>
    </row>
    <row r="801" spans="18:18">
      <c r="R801"/>
    </row>
    <row r="802" spans="18:18">
      <c r="R802"/>
    </row>
    <row r="803" spans="18:18">
      <c r="R803"/>
    </row>
    <row r="804" spans="18:18">
      <c r="R804"/>
    </row>
    <row r="805" spans="18:18">
      <c r="R805"/>
    </row>
    <row r="806" spans="18:18">
      <c r="R806"/>
    </row>
    <row r="807" spans="18:18">
      <c r="R807"/>
    </row>
    <row r="808" spans="18:18">
      <c r="R808"/>
    </row>
    <row r="809" spans="18:18">
      <c r="R809"/>
    </row>
    <row r="810" spans="18:18">
      <c r="R810"/>
    </row>
    <row r="811" spans="18:18">
      <c r="R811"/>
    </row>
    <row r="812" spans="18:18">
      <c r="R812"/>
    </row>
    <row r="813" spans="18:18">
      <c r="R813"/>
    </row>
    <row r="814" spans="18:18">
      <c r="R814"/>
    </row>
    <row r="815" spans="18:18">
      <c r="R815"/>
    </row>
    <row r="816" spans="18:18">
      <c r="R816"/>
    </row>
    <row r="817" spans="18:18">
      <c r="R817"/>
    </row>
    <row r="818" spans="18:18">
      <c r="R818"/>
    </row>
    <row r="819" spans="18:18">
      <c r="R819"/>
    </row>
    <row r="820" spans="18:18">
      <c r="R820"/>
    </row>
    <row r="821" spans="18:18">
      <c r="R821"/>
    </row>
    <row r="822" spans="18:18">
      <c r="R822"/>
    </row>
    <row r="823" spans="18:18">
      <c r="R823"/>
    </row>
    <row r="824" spans="18:18">
      <c r="R824"/>
    </row>
    <row r="825" spans="18:18">
      <c r="R825"/>
    </row>
    <row r="826" spans="18:18">
      <c r="R826"/>
    </row>
    <row r="827" spans="18:18">
      <c r="R827"/>
    </row>
    <row r="828" spans="18:18">
      <c r="R828"/>
    </row>
    <row r="829" spans="18:18">
      <c r="R829"/>
    </row>
    <row r="830" spans="18:18">
      <c r="R830"/>
    </row>
    <row r="831" spans="18:18">
      <c r="R831"/>
    </row>
    <row r="832" spans="18:18">
      <c r="R832"/>
    </row>
    <row r="833" spans="18:18">
      <c r="R833"/>
    </row>
    <row r="834" spans="18:18">
      <c r="R834"/>
    </row>
    <row r="835" spans="18:18">
      <c r="R835"/>
    </row>
    <row r="836" spans="18:18">
      <c r="R836"/>
    </row>
    <row r="837" spans="18:18">
      <c r="R837"/>
    </row>
    <row r="838" spans="18:18">
      <c r="R838"/>
    </row>
    <row r="839" spans="18:18">
      <c r="R839"/>
    </row>
    <row r="840" spans="18:18">
      <c r="R840"/>
    </row>
    <row r="841" spans="18:18">
      <c r="R841"/>
    </row>
    <row r="842" spans="18:18">
      <c r="R842"/>
    </row>
    <row r="843" spans="18:18">
      <c r="R843"/>
    </row>
    <row r="844" spans="18:18">
      <c r="R844"/>
    </row>
    <row r="845" spans="18:18">
      <c r="R845"/>
    </row>
    <row r="846" spans="18:18">
      <c r="R846"/>
    </row>
    <row r="847" spans="18:18">
      <c r="R847"/>
    </row>
    <row r="848" spans="18:18">
      <c r="R848"/>
    </row>
    <row r="849" spans="18:18">
      <c r="R849"/>
    </row>
    <row r="850" spans="18:18">
      <c r="R850"/>
    </row>
    <row r="851" spans="18:18">
      <c r="R851"/>
    </row>
    <row r="852" spans="18:18">
      <c r="R852"/>
    </row>
    <row r="853" spans="18:18">
      <c r="R853"/>
    </row>
    <row r="854" spans="18:18">
      <c r="R854"/>
    </row>
    <row r="855" spans="18:18">
      <c r="R855"/>
    </row>
    <row r="856" spans="18:18">
      <c r="R856"/>
    </row>
    <row r="857" spans="18:18">
      <c r="R857"/>
    </row>
    <row r="858" spans="18:18">
      <c r="R858"/>
    </row>
    <row r="859" spans="18:18">
      <c r="R859"/>
    </row>
    <row r="860" spans="18:18">
      <c r="R860"/>
    </row>
    <row r="861" spans="18:18">
      <c r="R861"/>
    </row>
    <row r="862" spans="18:18">
      <c r="R862"/>
    </row>
    <row r="863" spans="18:18">
      <c r="R863"/>
    </row>
    <row r="864" spans="18:18">
      <c r="R864"/>
    </row>
    <row r="865" spans="18:18">
      <c r="R865"/>
    </row>
    <row r="866" spans="18:18">
      <c r="R866"/>
    </row>
    <row r="867" spans="18:18">
      <c r="R867"/>
    </row>
    <row r="868" spans="18:18">
      <c r="R868"/>
    </row>
    <row r="869" spans="18:18">
      <c r="R869"/>
    </row>
    <row r="870" spans="18:18">
      <c r="R870"/>
    </row>
    <row r="871" spans="18:18">
      <c r="R871"/>
    </row>
    <row r="872" spans="18:18">
      <c r="R872"/>
    </row>
    <row r="873" spans="18:18">
      <c r="R873"/>
    </row>
    <row r="874" spans="18:18">
      <c r="R874"/>
    </row>
    <row r="875" spans="18:18">
      <c r="R875"/>
    </row>
    <row r="876" spans="18:18">
      <c r="R876"/>
    </row>
    <row r="877" spans="18:18">
      <c r="R877"/>
    </row>
    <row r="878" spans="18:18">
      <c r="R878"/>
    </row>
    <row r="879" spans="18:18">
      <c r="R879"/>
    </row>
    <row r="880" spans="18:18">
      <c r="R880"/>
    </row>
    <row r="881" spans="18:18">
      <c r="R881"/>
    </row>
    <row r="882" spans="18:18">
      <c r="R882"/>
    </row>
    <row r="883" spans="18:18">
      <c r="R883"/>
    </row>
    <row r="884" spans="18:18">
      <c r="R884"/>
    </row>
    <row r="885" spans="18:18">
      <c r="R885"/>
    </row>
    <row r="886" spans="18:18">
      <c r="R886"/>
    </row>
    <row r="887" spans="18:18">
      <c r="R887"/>
    </row>
    <row r="888" spans="18:18">
      <c r="R888"/>
    </row>
    <row r="889" spans="18:18">
      <c r="R889"/>
    </row>
    <row r="890" spans="18:18">
      <c r="R890"/>
    </row>
    <row r="891" spans="18:18">
      <c r="R891"/>
    </row>
    <row r="892" spans="18:18">
      <c r="R892"/>
    </row>
    <row r="893" spans="18:18">
      <c r="R893"/>
    </row>
    <row r="894" spans="18:18">
      <c r="R894"/>
    </row>
    <row r="895" spans="18:18">
      <c r="R895"/>
    </row>
    <row r="896" spans="18:18">
      <c r="R896"/>
    </row>
    <row r="897" spans="18:18">
      <c r="R897"/>
    </row>
    <row r="898" spans="18:18">
      <c r="R898"/>
    </row>
    <row r="899" spans="18:18">
      <c r="R899"/>
    </row>
    <row r="900" spans="18:18">
      <c r="R900"/>
    </row>
    <row r="901" spans="18:18">
      <c r="R901"/>
    </row>
    <row r="902" spans="18:18">
      <c r="R902"/>
    </row>
    <row r="903" spans="18:18">
      <c r="R903"/>
    </row>
    <row r="904" spans="18:18">
      <c r="R904"/>
    </row>
    <row r="905" spans="18:18">
      <c r="R905"/>
    </row>
    <row r="906" spans="18:18">
      <c r="R906"/>
    </row>
    <row r="907" spans="18:18">
      <c r="R907"/>
    </row>
    <row r="908" spans="18:18">
      <c r="R908"/>
    </row>
    <row r="909" spans="18:18">
      <c r="R909"/>
    </row>
    <row r="910" spans="18:18">
      <c r="R910"/>
    </row>
    <row r="911" spans="18:18">
      <c r="R911"/>
    </row>
    <row r="912" spans="18:18">
      <c r="R912"/>
    </row>
    <row r="913" spans="18:18">
      <c r="R913"/>
    </row>
    <row r="914" spans="18:18">
      <c r="R914"/>
    </row>
    <row r="915" spans="18:18">
      <c r="R915"/>
    </row>
    <row r="916" spans="18:18">
      <c r="R916"/>
    </row>
    <row r="917" spans="18:18">
      <c r="R917"/>
    </row>
    <row r="918" spans="18:18">
      <c r="R918"/>
    </row>
    <row r="919" spans="18:18">
      <c r="R919"/>
    </row>
    <row r="920" spans="18:18">
      <c r="R920"/>
    </row>
    <row r="921" spans="18:18">
      <c r="R921"/>
    </row>
    <row r="922" spans="18:18">
      <c r="R922"/>
    </row>
    <row r="923" spans="18:18">
      <c r="R923"/>
    </row>
    <row r="924" spans="18:18">
      <c r="R924"/>
    </row>
    <row r="925" spans="18:18">
      <c r="R925"/>
    </row>
    <row r="926" spans="18:18">
      <c r="R926"/>
    </row>
    <row r="927" spans="18:18">
      <c r="R927"/>
    </row>
    <row r="928" spans="18:18">
      <c r="R928"/>
    </row>
    <row r="929" spans="18:18">
      <c r="R929"/>
    </row>
    <row r="930" spans="18:18">
      <c r="R930"/>
    </row>
    <row r="931" spans="18:18">
      <c r="R931"/>
    </row>
    <row r="932" spans="18:18">
      <c r="R932"/>
    </row>
    <row r="933" spans="18:18">
      <c r="R933"/>
    </row>
    <row r="934" spans="18:18">
      <c r="R934"/>
    </row>
    <row r="935" spans="18:18">
      <c r="R935"/>
    </row>
    <row r="936" spans="18:18">
      <c r="R936"/>
    </row>
    <row r="937" spans="18:18">
      <c r="R937"/>
    </row>
    <row r="938" spans="18:18">
      <c r="R938"/>
    </row>
    <row r="939" spans="18:18">
      <c r="R939"/>
    </row>
    <row r="940" spans="18:18">
      <c r="R940"/>
    </row>
    <row r="941" spans="18:18">
      <c r="R941"/>
    </row>
    <row r="942" spans="18:18">
      <c r="R942"/>
    </row>
    <row r="943" spans="18:18">
      <c r="R943"/>
    </row>
    <row r="944" spans="18:18">
      <c r="R944"/>
    </row>
    <row r="945" spans="18:18">
      <c r="R945"/>
    </row>
    <row r="946" spans="18:18">
      <c r="R946"/>
    </row>
    <row r="947" spans="18:18">
      <c r="R947"/>
    </row>
    <row r="948" spans="18:18">
      <c r="R948"/>
    </row>
    <row r="949" spans="18:18">
      <c r="R949"/>
    </row>
    <row r="950" spans="18:18">
      <c r="R950"/>
    </row>
    <row r="951" spans="18:18">
      <c r="R951"/>
    </row>
    <row r="952" spans="18:18">
      <c r="R952"/>
    </row>
    <row r="953" spans="18:18">
      <c r="R953"/>
    </row>
    <row r="954" spans="18:18">
      <c r="R954"/>
    </row>
    <row r="955" spans="18:18">
      <c r="R955"/>
    </row>
    <row r="956" spans="18:18">
      <c r="R956"/>
    </row>
    <row r="957" spans="18:18">
      <c r="R957"/>
    </row>
    <row r="958" spans="18:18">
      <c r="R958"/>
    </row>
    <row r="959" spans="18:18">
      <c r="R959"/>
    </row>
    <row r="960" spans="18:18">
      <c r="R960"/>
    </row>
    <row r="961" spans="18:18">
      <c r="R961"/>
    </row>
    <row r="962" spans="18:18">
      <c r="R962"/>
    </row>
    <row r="963" spans="18:18">
      <c r="R963"/>
    </row>
    <row r="964" spans="18:18">
      <c r="R964"/>
    </row>
    <row r="965" spans="18:18">
      <c r="R965"/>
    </row>
    <row r="966" spans="18:18">
      <c r="R966"/>
    </row>
    <row r="967" spans="18:18">
      <c r="R967"/>
    </row>
    <row r="968" spans="18:18">
      <c r="R968"/>
    </row>
    <row r="969" spans="18:18">
      <c r="R969"/>
    </row>
    <row r="970" spans="18:18">
      <c r="R970"/>
    </row>
    <row r="971" spans="18:18">
      <c r="R971"/>
    </row>
    <row r="972" spans="18:18">
      <c r="R972"/>
    </row>
    <row r="973" spans="18:18">
      <c r="R973"/>
    </row>
    <row r="974" spans="18:18">
      <c r="R974"/>
    </row>
    <row r="975" spans="18:18">
      <c r="R975"/>
    </row>
    <row r="976" spans="18:18">
      <c r="R976"/>
    </row>
    <row r="977" spans="18:18">
      <c r="R977"/>
    </row>
    <row r="978" spans="18:18">
      <c r="R978"/>
    </row>
    <row r="979" spans="18:18">
      <c r="R979"/>
    </row>
    <row r="980" spans="18:18">
      <c r="R980"/>
    </row>
    <row r="981" spans="18:18">
      <c r="R981"/>
    </row>
    <row r="982" spans="18:18">
      <c r="R982"/>
    </row>
    <row r="983" spans="18:18">
      <c r="R983"/>
    </row>
    <row r="984" spans="18:18">
      <c r="R984"/>
    </row>
    <row r="985" spans="18:18">
      <c r="R985"/>
    </row>
    <row r="986" spans="18:18">
      <c r="R986"/>
    </row>
    <row r="987" spans="18:18">
      <c r="R987"/>
    </row>
    <row r="988" spans="18:18">
      <c r="R988"/>
    </row>
    <row r="989" spans="18:18">
      <c r="R989"/>
    </row>
    <row r="990" spans="18:18">
      <c r="R990"/>
    </row>
    <row r="991" spans="18:18">
      <c r="R991"/>
    </row>
    <row r="992" spans="18:18">
      <c r="R992"/>
    </row>
    <row r="993" spans="18:18">
      <c r="R993"/>
    </row>
    <row r="994" spans="18:18">
      <c r="R994"/>
    </row>
    <row r="995" spans="18:18">
      <c r="R995"/>
    </row>
    <row r="996" spans="18:18">
      <c r="R996"/>
    </row>
    <row r="997" spans="18:18">
      <c r="R997"/>
    </row>
    <row r="998" spans="18:18">
      <c r="R998"/>
    </row>
    <row r="999" spans="18:18">
      <c r="R999"/>
    </row>
    <row r="1000" spans="18:18">
      <c r="R1000"/>
    </row>
    <row r="1001" spans="18:18">
      <c r="R1001"/>
    </row>
    <row r="1002" spans="18:18">
      <c r="R1002"/>
    </row>
    <row r="1003" spans="18:18">
      <c r="R1003"/>
    </row>
    <row r="1004" spans="18:18">
      <c r="R1004"/>
    </row>
    <row r="1005" spans="18:18">
      <c r="R1005"/>
    </row>
    <row r="1006" spans="18:18">
      <c r="R1006"/>
    </row>
    <row r="1007" spans="18:18">
      <c r="R1007"/>
    </row>
    <row r="1008" spans="18:18">
      <c r="R1008"/>
    </row>
    <row r="1009" spans="18:18">
      <c r="R1009"/>
    </row>
    <row r="1010" spans="18:18">
      <c r="R1010"/>
    </row>
    <row r="1011" spans="18:18">
      <c r="R1011"/>
    </row>
    <row r="1012" spans="18:18">
      <c r="R1012"/>
    </row>
    <row r="1013" spans="18:18">
      <c r="R1013"/>
    </row>
    <row r="1014" spans="18:18">
      <c r="R1014"/>
    </row>
    <row r="1015" spans="18:18">
      <c r="R1015"/>
    </row>
    <row r="1016" spans="18:18">
      <c r="R1016"/>
    </row>
    <row r="1017" spans="18:18">
      <c r="R1017"/>
    </row>
    <row r="1018" spans="18:18">
      <c r="R1018"/>
    </row>
    <row r="1019" spans="18:18">
      <c r="R1019"/>
    </row>
    <row r="1020" spans="18:18">
      <c r="R1020"/>
    </row>
    <row r="1021" spans="18:18">
      <c r="R1021"/>
    </row>
    <row r="1022" spans="18:18">
      <c r="R1022"/>
    </row>
    <row r="1023" spans="18:18">
      <c r="R1023"/>
    </row>
    <row r="1024" spans="18:18">
      <c r="R1024"/>
    </row>
    <row r="1025" spans="18:18">
      <c r="R1025"/>
    </row>
    <row r="1026" spans="18:18">
      <c r="R1026"/>
    </row>
    <row r="1027" spans="18:18">
      <c r="R1027"/>
    </row>
    <row r="1028" spans="18:18">
      <c r="R1028"/>
    </row>
    <row r="1029" spans="18:18">
      <c r="R1029"/>
    </row>
    <row r="1030" spans="18:18">
      <c r="R1030"/>
    </row>
    <row r="1031" spans="18:18">
      <c r="R1031"/>
    </row>
    <row r="1032" spans="18:18">
      <c r="R1032"/>
    </row>
    <row r="1033" spans="18:18">
      <c r="R1033"/>
    </row>
    <row r="1034" spans="18:18">
      <c r="R1034"/>
    </row>
    <row r="1035" spans="18:18">
      <c r="R1035"/>
    </row>
    <row r="1036" spans="18:18">
      <c r="R1036"/>
    </row>
    <row r="1037" spans="18:18">
      <c r="R1037"/>
    </row>
    <row r="1038" spans="18:18">
      <c r="R1038"/>
    </row>
    <row r="1039" spans="18:18">
      <c r="R1039"/>
    </row>
    <row r="1040" spans="18:18">
      <c r="R1040"/>
    </row>
    <row r="1041" spans="18:18">
      <c r="R1041"/>
    </row>
    <row r="1042" spans="18:18">
      <c r="R1042"/>
    </row>
    <row r="1043" spans="18:18">
      <c r="R1043"/>
    </row>
    <row r="1044" spans="18:18">
      <c r="R1044"/>
    </row>
    <row r="1045" spans="18:18">
      <c r="R1045"/>
    </row>
    <row r="1046" spans="18:18">
      <c r="R1046"/>
    </row>
    <row r="1047" spans="18:18">
      <c r="R1047"/>
    </row>
    <row r="1048" spans="18:18">
      <c r="R1048"/>
    </row>
    <row r="1049" spans="18:18">
      <c r="R1049"/>
    </row>
    <row r="1050" spans="18:18">
      <c r="R1050"/>
    </row>
    <row r="1051" spans="18:18">
      <c r="R1051"/>
    </row>
    <row r="1052" spans="18:18">
      <c r="R1052"/>
    </row>
    <row r="1053" spans="18:18">
      <c r="R1053"/>
    </row>
    <row r="1054" spans="18:18">
      <c r="R1054"/>
    </row>
    <row r="1055" spans="18:18">
      <c r="R1055"/>
    </row>
    <row r="1056" spans="18:18">
      <c r="R1056"/>
    </row>
    <row r="1057" spans="18:18">
      <c r="R1057"/>
    </row>
    <row r="1058" spans="18:18">
      <c r="R1058"/>
    </row>
    <row r="1059" spans="18:18">
      <c r="R1059"/>
    </row>
    <row r="1060" spans="18:18">
      <c r="R1060"/>
    </row>
    <row r="1061" spans="18:18">
      <c r="R1061"/>
    </row>
    <row r="1062" spans="18:18">
      <c r="R1062"/>
    </row>
    <row r="1063" spans="18:18">
      <c r="R1063"/>
    </row>
    <row r="1064" spans="18:18">
      <c r="R1064"/>
    </row>
    <row r="1065" spans="18:18">
      <c r="R1065"/>
    </row>
    <row r="1066" spans="18:18">
      <c r="R1066"/>
    </row>
    <row r="1067" spans="18:18">
      <c r="R1067"/>
    </row>
    <row r="1068" spans="18:18">
      <c r="R1068"/>
    </row>
    <row r="1069" spans="18:18">
      <c r="R1069"/>
    </row>
    <row r="1070" spans="18:18">
      <c r="R1070"/>
    </row>
    <row r="1071" spans="18:18">
      <c r="R1071"/>
    </row>
    <row r="1072" spans="18:18">
      <c r="R1072"/>
    </row>
    <row r="1073" spans="18:18">
      <c r="R1073"/>
    </row>
    <row r="1074" spans="18:18">
      <c r="R1074"/>
    </row>
    <row r="1075" spans="18:18">
      <c r="R1075"/>
    </row>
    <row r="1076" spans="18:18">
      <c r="R1076"/>
    </row>
    <row r="1077" spans="18:18">
      <c r="R1077"/>
    </row>
    <row r="1078" spans="18:18">
      <c r="R1078"/>
    </row>
    <row r="1079" spans="18:18">
      <c r="R1079"/>
    </row>
    <row r="1080" spans="18:18">
      <c r="R1080"/>
    </row>
    <row r="1081" spans="18:18">
      <c r="R1081"/>
    </row>
    <row r="1082" spans="18:18">
      <c r="R1082"/>
    </row>
    <row r="1083" spans="18:18">
      <c r="R1083"/>
    </row>
    <row r="1084" spans="18:18">
      <c r="R1084"/>
    </row>
    <row r="1085" spans="18:18">
      <c r="R1085"/>
    </row>
    <row r="1086" spans="18:18">
      <c r="R1086"/>
    </row>
    <row r="1087" spans="18:18">
      <c r="R1087"/>
    </row>
    <row r="1088" spans="18:18">
      <c r="R1088"/>
    </row>
    <row r="1089" spans="18:18">
      <c r="R1089"/>
    </row>
    <row r="1090" spans="18:18">
      <c r="R1090"/>
    </row>
    <row r="1091" spans="18:18">
      <c r="R1091"/>
    </row>
    <row r="1092" spans="18:18">
      <c r="R1092"/>
    </row>
    <row r="1093" spans="18:18">
      <c r="R1093"/>
    </row>
    <row r="1094" spans="18:18">
      <c r="R1094"/>
    </row>
    <row r="1095" spans="18:18">
      <c r="R1095"/>
    </row>
    <row r="1096" spans="18:18">
      <c r="R1096"/>
    </row>
    <row r="1097" spans="18:18">
      <c r="R1097"/>
    </row>
    <row r="1098" spans="18:18">
      <c r="R1098"/>
    </row>
    <row r="1099" spans="18:18">
      <c r="R1099"/>
    </row>
    <row r="1100" spans="18:18">
      <c r="R1100"/>
    </row>
    <row r="1101" spans="18:18">
      <c r="R1101"/>
    </row>
    <row r="1102" spans="18:18">
      <c r="R1102"/>
    </row>
    <row r="1103" spans="18:18">
      <c r="R1103"/>
    </row>
    <row r="1104" spans="18:18">
      <c r="R1104"/>
    </row>
    <row r="1105" spans="18:18">
      <c r="R1105"/>
    </row>
    <row r="1106" spans="18:18">
      <c r="R1106"/>
    </row>
    <row r="1107" spans="18:18">
      <c r="R1107"/>
    </row>
    <row r="1108" spans="18:18">
      <c r="R1108"/>
    </row>
    <row r="1109" spans="18:18">
      <c r="R1109"/>
    </row>
    <row r="1110" spans="18:18">
      <c r="R1110"/>
    </row>
    <row r="1111" spans="18:18">
      <c r="R1111"/>
    </row>
    <row r="1112" spans="18:18">
      <c r="R1112"/>
    </row>
    <row r="1113" spans="18:18">
      <c r="R1113"/>
    </row>
    <row r="1114" spans="18:18">
      <c r="R1114"/>
    </row>
    <row r="1115" spans="18:18">
      <c r="R1115"/>
    </row>
    <row r="1116" spans="18:18">
      <c r="R1116"/>
    </row>
    <row r="1117" spans="18:18">
      <c r="R1117"/>
    </row>
    <row r="1118" spans="18:18">
      <c r="R1118"/>
    </row>
    <row r="1119" spans="18:18">
      <c r="R1119"/>
    </row>
    <row r="1120" spans="18:18">
      <c r="R1120"/>
    </row>
    <row r="1121" spans="18:18">
      <c r="R1121"/>
    </row>
    <row r="1122" spans="18:18">
      <c r="R1122"/>
    </row>
    <row r="1123" spans="18:18">
      <c r="R1123"/>
    </row>
    <row r="1124" spans="18:18">
      <c r="R1124"/>
    </row>
    <row r="1125" spans="18:18">
      <c r="R1125"/>
    </row>
    <row r="1126" spans="18:18">
      <c r="R1126"/>
    </row>
    <row r="1127" spans="18:18">
      <c r="R1127"/>
    </row>
    <row r="1128" spans="18:18">
      <c r="R1128"/>
    </row>
    <row r="1129" spans="18:18">
      <c r="R1129"/>
    </row>
    <row r="1130" spans="18:18">
      <c r="R1130"/>
    </row>
    <row r="1131" spans="18:18">
      <c r="R1131"/>
    </row>
    <row r="1132" spans="18:18">
      <c r="R1132"/>
    </row>
    <row r="1133" spans="18:18">
      <c r="R1133"/>
    </row>
    <row r="1134" spans="18:18">
      <c r="R1134"/>
    </row>
    <row r="1135" spans="18:18">
      <c r="R1135"/>
    </row>
    <row r="1136" spans="18:18">
      <c r="R1136"/>
    </row>
    <row r="1137" spans="18:18">
      <c r="R1137"/>
    </row>
    <row r="1138" spans="18:18">
      <c r="R1138"/>
    </row>
    <row r="1139" spans="18:18">
      <c r="R1139"/>
    </row>
    <row r="1140" spans="18:18">
      <c r="R1140"/>
    </row>
    <row r="1141" spans="18:18">
      <c r="R1141"/>
    </row>
    <row r="1142" spans="18:18">
      <c r="R1142"/>
    </row>
    <row r="1143" spans="18:18">
      <c r="R1143"/>
    </row>
    <row r="1144" spans="18:18">
      <c r="R1144"/>
    </row>
    <row r="1145" spans="18:18">
      <c r="R1145"/>
    </row>
    <row r="1146" spans="18:18">
      <c r="R1146"/>
    </row>
    <row r="1147" spans="18:18">
      <c r="R1147"/>
    </row>
    <row r="1148" spans="18:18">
      <c r="R1148"/>
    </row>
    <row r="1149" spans="18:18">
      <c r="R1149"/>
    </row>
    <row r="1150" spans="18:18">
      <c r="R1150"/>
    </row>
    <row r="1151" spans="18:18">
      <c r="R1151"/>
    </row>
    <row r="1152" spans="18:18">
      <c r="R1152"/>
    </row>
    <row r="1153" spans="18:18">
      <c r="R1153"/>
    </row>
    <row r="1154" spans="18:18">
      <c r="R1154"/>
    </row>
    <row r="1155" spans="18:18">
      <c r="R1155"/>
    </row>
    <row r="1156" spans="18:18">
      <c r="R1156"/>
    </row>
    <row r="1157" spans="18:18">
      <c r="R1157"/>
    </row>
    <row r="1158" spans="18:18">
      <c r="R1158"/>
    </row>
    <row r="1159" spans="18:18">
      <c r="R1159"/>
    </row>
    <row r="1160" spans="18:18">
      <c r="R1160"/>
    </row>
    <row r="1161" spans="18:18">
      <c r="R1161"/>
    </row>
    <row r="1162" spans="18:18">
      <c r="R1162"/>
    </row>
    <row r="1163" spans="18:18">
      <c r="R1163"/>
    </row>
    <row r="1164" spans="18:18">
      <c r="R1164"/>
    </row>
    <row r="1165" spans="18:18">
      <c r="R1165"/>
    </row>
    <row r="1166" spans="18:18">
      <c r="R1166"/>
    </row>
    <row r="1167" spans="18:18">
      <c r="R1167"/>
    </row>
    <row r="1168" spans="18:18">
      <c r="R1168"/>
    </row>
    <row r="1169" spans="18:18">
      <c r="R1169"/>
    </row>
    <row r="1170" spans="18:18">
      <c r="R1170"/>
    </row>
    <row r="1171" spans="18:18">
      <c r="R1171"/>
    </row>
    <row r="1172" spans="18:18">
      <c r="R1172"/>
    </row>
    <row r="1173" spans="18:18">
      <c r="R1173"/>
    </row>
    <row r="1174" spans="18:18">
      <c r="R1174"/>
    </row>
    <row r="1175" spans="18:18">
      <c r="R1175"/>
    </row>
    <row r="1176" spans="18:18">
      <c r="R1176"/>
    </row>
    <row r="1177" spans="18:18">
      <c r="R1177"/>
    </row>
    <row r="1178" spans="18:18">
      <c r="R1178"/>
    </row>
    <row r="1179" spans="18:18">
      <c r="R1179"/>
    </row>
    <row r="1180" spans="18:18">
      <c r="R1180"/>
    </row>
    <row r="1181" spans="18:18">
      <c r="R1181"/>
    </row>
    <row r="1182" spans="18:18">
      <c r="R1182"/>
    </row>
    <row r="1183" spans="18:18">
      <c r="R1183"/>
    </row>
    <row r="1184" spans="18:18">
      <c r="R1184"/>
    </row>
    <row r="1185" spans="18:18">
      <c r="R1185"/>
    </row>
    <row r="1186" spans="18:18">
      <c r="R1186"/>
    </row>
    <row r="1187" spans="18:18">
      <c r="R1187"/>
    </row>
    <row r="1188" spans="18:18">
      <c r="R1188"/>
    </row>
    <row r="1189" spans="18:18">
      <c r="R1189"/>
    </row>
    <row r="1190" spans="18:18">
      <c r="R1190"/>
    </row>
    <row r="1191" spans="18:18">
      <c r="R1191"/>
    </row>
    <row r="1192" spans="18:18">
      <c r="R1192"/>
    </row>
    <row r="1193" spans="18:18">
      <c r="R1193"/>
    </row>
    <row r="1194" spans="18:18">
      <c r="R1194"/>
    </row>
    <row r="1195" spans="18:18">
      <c r="R1195"/>
    </row>
    <row r="1196" spans="18:18">
      <c r="R1196"/>
    </row>
    <row r="1197" spans="18:18">
      <c r="R1197"/>
    </row>
    <row r="1198" spans="18:18">
      <c r="R1198"/>
    </row>
    <row r="1199" spans="18:18">
      <c r="R1199"/>
    </row>
    <row r="1200" spans="18:18">
      <c r="R1200"/>
    </row>
    <row r="1201" spans="18:18">
      <c r="R1201"/>
    </row>
    <row r="1202" spans="18:18">
      <c r="R1202"/>
    </row>
    <row r="1203" spans="18:18">
      <c r="R1203"/>
    </row>
    <row r="1204" spans="18:18">
      <c r="R1204"/>
    </row>
    <row r="1205" spans="18:18">
      <c r="R1205"/>
    </row>
    <row r="1206" spans="18:18">
      <c r="R1206"/>
    </row>
    <row r="1207" spans="18:18">
      <c r="R1207"/>
    </row>
    <row r="1208" spans="18:18">
      <c r="R1208"/>
    </row>
    <row r="1209" spans="18:18">
      <c r="R1209"/>
    </row>
    <row r="1210" spans="18:18">
      <c r="R1210"/>
    </row>
    <row r="1211" spans="18:18">
      <c r="R1211"/>
    </row>
    <row r="1212" spans="18:18">
      <c r="R1212"/>
    </row>
    <row r="1213" spans="18:18">
      <c r="R1213"/>
    </row>
    <row r="1214" spans="18:18">
      <c r="R1214"/>
    </row>
    <row r="1215" spans="18:18">
      <c r="R1215"/>
    </row>
    <row r="1216" spans="18:18">
      <c r="R1216"/>
    </row>
    <row r="1217" spans="18:18">
      <c r="R1217"/>
    </row>
    <row r="1218" spans="18:18">
      <c r="R1218"/>
    </row>
    <row r="1219" spans="18:18">
      <c r="R1219"/>
    </row>
    <row r="1220" spans="18:18">
      <c r="R1220"/>
    </row>
    <row r="1221" spans="18:18">
      <c r="R1221"/>
    </row>
    <row r="1222" spans="18:18">
      <c r="R1222"/>
    </row>
    <row r="1223" spans="18:18">
      <c r="R1223"/>
    </row>
    <row r="1224" spans="18:18">
      <c r="R1224"/>
    </row>
    <row r="1225" spans="18:18">
      <c r="R1225"/>
    </row>
    <row r="1226" spans="18:18">
      <c r="R1226"/>
    </row>
    <row r="1227" spans="18:18">
      <c r="R1227"/>
    </row>
    <row r="1228" spans="18:18">
      <c r="R1228"/>
    </row>
    <row r="1229" spans="18:18">
      <c r="R1229"/>
    </row>
    <row r="1230" spans="18:18">
      <c r="R1230"/>
    </row>
    <row r="1231" spans="18:18">
      <c r="R1231"/>
    </row>
    <row r="1232" spans="18:18">
      <c r="R1232"/>
    </row>
    <row r="1233" spans="18:18">
      <c r="R1233"/>
    </row>
    <row r="1234" spans="18:18">
      <c r="R1234"/>
    </row>
    <row r="1235" spans="18:18">
      <c r="R1235"/>
    </row>
    <row r="1236" spans="18:18">
      <c r="R1236"/>
    </row>
    <row r="1237" spans="18:18">
      <c r="R1237"/>
    </row>
    <row r="1238" spans="18:18">
      <c r="R1238"/>
    </row>
    <row r="1239" spans="18:18">
      <c r="R1239"/>
    </row>
    <row r="1240" spans="18:18">
      <c r="R1240"/>
    </row>
    <row r="1241" spans="18:18">
      <c r="R1241"/>
    </row>
    <row r="1242" spans="18:18">
      <c r="R1242"/>
    </row>
    <row r="1243" spans="18:18">
      <c r="R1243"/>
    </row>
    <row r="1244" spans="18:18">
      <c r="R1244"/>
    </row>
    <row r="1245" spans="18:18">
      <c r="R1245"/>
    </row>
    <row r="1246" spans="18:18">
      <c r="R1246"/>
    </row>
    <row r="1247" spans="18:18">
      <c r="R1247"/>
    </row>
    <row r="1248" spans="18:18">
      <c r="R1248"/>
    </row>
    <row r="1249" spans="18:18">
      <c r="R1249"/>
    </row>
    <row r="1250" spans="18:18">
      <c r="R1250"/>
    </row>
    <row r="1251" spans="18:18">
      <c r="R1251"/>
    </row>
    <row r="1252" spans="18:18">
      <c r="R1252"/>
    </row>
    <row r="1253" spans="18:18">
      <c r="R1253"/>
    </row>
    <row r="1254" spans="18:18">
      <c r="R1254"/>
    </row>
    <row r="1255" spans="18:18">
      <c r="R1255"/>
    </row>
    <row r="1256" spans="18:18">
      <c r="R1256"/>
    </row>
    <row r="1257" spans="18:18">
      <c r="R1257"/>
    </row>
    <row r="1258" spans="18:18">
      <c r="R1258"/>
    </row>
    <row r="1259" spans="18:18">
      <c r="R1259"/>
    </row>
    <row r="1260" spans="18:18">
      <c r="R1260"/>
    </row>
    <row r="1261" spans="18:18">
      <c r="R1261"/>
    </row>
    <row r="1262" spans="18:18">
      <c r="R1262"/>
    </row>
    <row r="1263" spans="18:18">
      <c r="R1263"/>
    </row>
    <row r="1264" spans="18:18">
      <c r="R1264"/>
    </row>
    <row r="1265" spans="18:18">
      <c r="R1265"/>
    </row>
    <row r="1266" spans="18:18">
      <c r="R1266"/>
    </row>
    <row r="1267" spans="18:18">
      <c r="R1267"/>
    </row>
    <row r="1268" spans="18:18">
      <c r="R1268"/>
    </row>
    <row r="1269" spans="18:18">
      <c r="R1269"/>
    </row>
    <row r="1270" spans="18:18">
      <c r="R1270"/>
    </row>
    <row r="1271" spans="18:18">
      <c r="R1271"/>
    </row>
    <row r="1272" spans="18:18">
      <c r="R1272"/>
    </row>
    <row r="1273" spans="18:18">
      <c r="R1273"/>
    </row>
    <row r="1274" spans="18:18">
      <c r="R1274"/>
    </row>
    <row r="1275" spans="18:18">
      <c r="R1275"/>
    </row>
    <row r="1276" spans="18:18">
      <c r="R1276"/>
    </row>
    <row r="1277" spans="18:18">
      <c r="R1277"/>
    </row>
    <row r="1278" spans="18:18">
      <c r="R1278"/>
    </row>
    <row r="1279" spans="18:18">
      <c r="R1279"/>
    </row>
    <row r="1280" spans="18:18">
      <c r="R1280"/>
    </row>
    <row r="1281" spans="18:18">
      <c r="R1281"/>
    </row>
    <row r="1282" spans="18:18">
      <c r="R1282"/>
    </row>
    <row r="1283" spans="18:18">
      <c r="R1283"/>
    </row>
    <row r="1284" spans="18:18">
      <c r="R1284"/>
    </row>
    <row r="1285" spans="18:18">
      <c r="R1285"/>
    </row>
    <row r="1286" spans="18:18">
      <c r="R1286"/>
    </row>
    <row r="1287" spans="18:18">
      <c r="R1287"/>
    </row>
    <row r="1288" spans="18:18">
      <c r="R1288"/>
    </row>
    <row r="1289" spans="18:18">
      <c r="R1289"/>
    </row>
    <row r="1290" spans="18:18">
      <c r="R1290"/>
    </row>
    <row r="1291" spans="18:18">
      <c r="R1291"/>
    </row>
    <row r="1292" spans="18:18">
      <c r="R1292"/>
    </row>
    <row r="1293" spans="18:18">
      <c r="R1293"/>
    </row>
    <row r="1294" spans="18:18">
      <c r="R1294"/>
    </row>
    <row r="1295" spans="18:18">
      <c r="R1295"/>
    </row>
    <row r="1296" spans="18:18">
      <c r="R1296"/>
    </row>
    <row r="1297" spans="18:18">
      <c r="R1297"/>
    </row>
    <row r="1298" spans="18:18">
      <c r="R1298"/>
    </row>
    <row r="1299" spans="18:18">
      <c r="R1299"/>
    </row>
    <row r="1300" spans="18:18">
      <c r="R1300"/>
    </row>
    <row r="1301" spans="18:18">
      <c r="R1301"/>
    </row>
    <row r="1302" spans="18:18">
      <c r="R1302"/>
    </row>
    <row r="1303" spans="18:18">
      <c r="R1303"/>
    </row>
    <row r="1304" spans="18:18">
      <c r="R1304"/>
    </row>
    <row r="1305" spans="18:18">
      <c r="R1305"/>
    </row>
    <row r="1306" spans="18:18">
      <c r="R1306"/>
    </row>
    <row r="1307" spans="18:18">
      <c r="R1307"/>
    </row>
    <row r="1308" spans="18:18">
      <c r="R1308"/>
    </row>
    <row r="1309" spans="18:18">
      <c r="R1309"/>
    </row>
    <row r="1310" spans="18:18">
      <c r="R1310"/>
    </row>
    <row r="1311" spans="18:18">
      <c r="R1311"/>
    </row>
    <row r="1312" spans="18:18">
      <c r="R1312"/>
    </row>
    <row r="1313" spans="18:18">
      <c r="R1313"/>
    </row>
    <row r="1314" spans="18:18">
      <c r="R1314"/>
    </row>
    <row r="1315" spans="18:18">
      <c r="R1315"/>
    </row>
    <row r="1316" spans="18:18">
      <c r="R1316"/>
    </row>
    <row r="1317" spans="18:18">
      <c r="R1317"/>
    </row>
    <row r="1318" spans="18:18">
      <c r="R1318"/>
    </row>
    <row r="1319" spans="18:18">
      <c r="R1319"/>
    </row>
    <row r="1320" spans="18:18">
      <c r="R1320"/>
    </row>
    <row r="1321" spans="18:18">
      <c r="R1321"/>
    </row>
    <row r="1322" spans="18:18">
      <c r="R1322"/>
    </row>
    <row r="1323" spans="18:18">
      <c r="R1323"/>
    </row>
    <row r="1324" spans="18:18">
      <c r="R1324"/>
    </row>
    <row r="1325" spans="18:18">
      <c r="R1325"/>
    </row>
    <row r="1326" spans="18:18">
      <c r="R1326"/>
    </row>
    <row r="1327" spans="18:18">
      <c r="R1327"/>
    </row>
    <row r="1328" spans="18:18">
      <c r="R1328"/>
    </row>
    <row r="1329" spans="18:18">
      <c r="R1329"/>
    </row>
    <row r="1330" spans="18:18">
      <c r="R1330"/>
    </row>
    <row r="1331" spans="18:18">
      <c r="R1331"/>
    </row>
    <row r="1332" spans="18:18">
      <c r="R1332"/>
    </row>
    <row r="1333" spans="18:18">
      <c r="R1333"/>
    </row>
    <row r="1334" spans="18:18">
      <c r="R1334"/>
    </row>
    <row r="1335" spans="18:18">
      <c r="R1335"/>
    </row>
    <row r="1336" spans="18:18">
      <c r="R1336"/>
    </row>
    <row r="1337" spans="18:18">
      <c r="R1337"/>
    </row>
    <row r="1338" spans="18:18">
      <c r="R1338"/>
    </row>
    <row r="1339" spans="18:18">
      <c r="R1339"/>
    </row>
    <row r="1340" spans="18:18">
      <c r="R1340"/>
    </row>
    <row r="1341" spans="18:18">
      <c r="R1341"/>
    </row>
    <row r="1342" spans="18:18">
      <c r="R1342"/>
    </row>
    <row r="1343" spans="18:18">
      <c r="R1343"/>
    </row>
    <row r="1344" spans="18:18">
      <c r="R1344"/>
    </row>
    <row r="1345" spans="18:18">
      <c r="R1345"/>
    </row>
    <row r="1346" spans="18:18">
      <c r="R1346"/>
    </row>
    <row r="1347" spans="18:18">
      <c r="R1347"/>
    </row>
    <row r="1348" spans="18:18">
      <c r="R1348"/>
    </row>
    <row r="1349" spans="18:18">
      <c r="R1349"/>
    </row>
    <row r="1350" spans="18:18">
      <c r="R1350"/>
    </row>
    <row r="1351" spans="18:18">
      <c r="R1351"/>
    </row>
    <row r="1352" spans="18:18">
      <c r="R1352"/>
    </row>
    <row r="1353" spans="18:18">
      <c r="R1353"/>
    </row>
    <row r="1354" spans="18:18">
      <c r="R1354"/>
    </row>
    <row r="1355" spans="18:18">
      <c r="R1355"/>
    </row>
    <row r="1356" spans="18:18">
      <c r="R1356"/>
    </row>
    <row r="1357" spans="18:18">
      <c r="R1357"/>
    </row>
    <row r="1358" spans="18:18">
      <c r="R1358"/>
    </row>
    <row r="1359" spans="18:18">
      <c r="R1359"/>
    </row>
    <row r="1360" spans="18:18">
      <c r="R1360"/>
    </row>
    <row r="1361" spans="18:18">
      <c r="R1361"/>
    </row>
    <row r="1362" spans="18:18">
      <c r="R1362"/>
    </row>
    <row r="1363" spans="18:18">
      <c r="R1363"/>
    </row>
    <row r="1364" spans="18:18">
      <c r="R1364"/>
    </row>
    <row r="1365" spans="18:18">
      <c r="R1365"/>
    </row>
    <row r="1366" spans="18:18">
      <c r="R1366"/>
    </row>
    <row r="1367" spans="18:18">
      <c r="R1367"/>
    </row>
    <row r="1368" spans="18:18">
      <c r="R1368"/>
    </row>
    <row r="1369" spans="18:18">
      <c r="R1369"/>
    </row>
    <row r="1370" spans="18:18">
      <c r="R1370"/>
    </row>
    <row r="1371" spans="18:18">
      <c r="R1371"/>
    </row>
    <row r="1372" spans="18:18">
      <c r="R1372"/>
    </row>
    <row r="1373" spans="18:18">
      <c r="R1373"/>
    </row>
    <row r="1374" spans="18:18">
      <c r="R1374"/>
    </row>
    <row r="1375" spans="18:18">
      <c r="R1375"/>
    </row>
    <row r="1376" spans="18:18">
      <c r="R1376"/>
    </row>
    <row r="1377" spans="18:18">
      <c r="R1377"/>
    </row>
    <row r="1378" spans="18:18">
      <c r="R1378"/>
    </row>
    <row r="1379" spans="18:18">
      <c r="R1379"/>
    </row>
    <row r="1380" spans="18:18">
      <c r="R1380"/>
    </row>
    <row r="1381" spans="18:18">
      <c r="R1381"/>
    </row>
    <row r="1382" spans="18:18">
      <c r="R1382"/>
    </row>
    <row r="1383" spans="18:18">
      <c r="R1383"/>
    </row>
    <row r="1384" spans="18:18">
      <c r="R1384"/>
    </row>
    <row r="1385" spans="18:18">
      <c r="R1385"/>
    </row>
    <row r="1386" spans="18:18">
      <c r="R1386"/>
    </row>
    <row r="1387" spans="18:18">
      <c r="R1387"/>
    </row>
    <row r="1388" spans="18:18">
      <c r="R1388"/>
    </row>
    <row r="1389" spans="18:18">
      <c r="R1389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36"/>
  <sheetViews>
    <sheetView tabSelected="1" zoomScaleNormal="100" zoomScaleSheetLayoutView="85" workbookViewId="0">
      <selection activeCell="B21" sqref="B21"/>
    </sheetView>
  </sheetViews>
  <sheetFormatPr defaultColWidth="11.42578125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8.42578125" bestFit="1" customWidth="1"/>
  </cols>
  <sheetData>
    <row r="1" spans="1:11">
      <c r="J1" s="9">
        <v>44936</v>
      </c>
      <c r="K1" s="9"/>
    </row>
    <row r="2" spans="1:11">
      <c r="C2" s="10"/>
      <c r="D2" s="10"/>
      <c r="E2" s="10"/>
      <c r="F2" s="10"/>
      <c r="G2" s="10"/>
      <c r="H2" s="10"/>
      <c r="I2" s="10"/>
      <c r="J2" s="10"/>
      <c r="K2" s="10"/>
    </row>
    <row r="3" spans="1:11">
      <c r="B3" s="11" t="s">
        <v>0</v>
      </c>
      <c r="E3" s="10"/>
      <c r="F3" s="10"/>
      <c r="G3" s="10"/>
      <c r="H3" s="10"/>
      <c r="I3" s="10"/>
      <c r="J3" s="10"/>
      <c r="K3" s="10"/>
    </row>
    <row r="4" spans="1:11">
      <c r="B4" s="12" t="s">
        <v>1</v>
      </c>
      <c r="E4" s="10"/>
      <c r="F4" s="10"/>
      <c r="G4" s="10"/>
      <c r="H4" s="10"/>
      <c r="I4" s="10"/>
      <c r="J4" s="10"/>
      <c r="K4" s="10"/>
    </row>
    <row r="5" spans="1:11" ht="15.75">
      <c r="B5" s="14" t="s">
        <v>4202</v>
      </c>
      <c r="E5" s="10"/>
      <c r="F5" s="10"/>
      <c r="G5" s="10"/>
      <c r="H5" s="10"/>
      <c r="I5" s="10"/>
      <c r="J5" s="10"/>
      <c r="K5" s="10"/>
    </row>
    <row r="6" spans="1:11" ht="15.75">
      <c r="C6" s="14"/>
      <c r="D6" s="10"/>
      <c r="E6" s="10"/>
      <c r="F6" s="10"/>
      <c r="G6" s="10"/>
      <c r="H6" s="10"/>
      <c r="I6" s="10"/>
      <c r="J6" s="10"/>
      <c r="K6" s="10"/>
    </row>
    <row r="7" spans="1:11" ht="30">
      <c r="A7" s="15" t="s">
        <v>1655</v>
      </c>
      <c r="B7" s="15" t="s">
        <v>2</v>
      </c>
      <c r="C7" s="15" t="s">
        <v>1731</v>
      </c>
      <c r="D7" s="15" t="s">
        <v>1733</v>
      </c>
      <c r="E7" s="15" t="s">
        <v>1597</v>
      </c>
      <c r="F7" s="15" t="s">
        <v>3</v>
      </c>
      <c r="G7" s="15" t="s">
        <v>4</v>
      </c>
      <c r="H7" s="15" t="s">
        <v>5</v>
      </c>
      <c r="I7" s="15" t="s">
        <v>1649</v>
      </c>
      <c r="J7" s="15" t="s">
        <v>1732</v>
      </c>
      <c r="K7" s="15" t="s">
        <v>1594</v>
      </c>
    </row>
    <row r="8" spans="1:11">
      <c r="A8" s="2" t="s">
        <v>877</v>
      </c>
      <c r="B8" s="2" t="s">
        <v>516</v>
      </c>
      <c r="C8" s="2" t="s">
        <v>1116</v>
      </c>
      <c r="D8" s="39" t="s">
        <v>3046</v>
      </c>
      <c r="E8" s="27">
        <v>145000</v>
      </c>
      <c r="F8" s="27">
        <v>22690.49</v>
      </c>
      <c r="G8" s="27">
        <v>4408</v>
      </c>
      <c r="H8" s="1">
        <v>4161.5</v>
      </c>
      <c r="I8" s="1">
        <v>25</v>
      </c>
      <c r="J8" s="20">
        <v>113715.01</v>
      </c>
      <c r="K8" s="2" t="s">
        <v>1596</v>
      </c>
    </row>
    <row r="9" spans="1:11">
      <c r="A9" s="25" t="s">
        <v>593</v>
      </c>
      <c r="B9" s="2" t="s">
        <v>59</v>
      </c>
      <c r="C9" s="2" t="s">
        <v>1116</v>
      </c>
      <c r="D9" s="39" t="s">
        <v>3046</v>
      </c>
      <c r="E9" s="27">
        <v>140000</v>
      </c>
      <c r="F9" s="27">
        <v>21514.37</v>
      </c>
      <c r="G9" s="27">
        <v>4256</v>
      </c>
      <c r="H9" s="1">
        <v>4018</v>
      </c>
      <c r="I9" s="1">
        <v>75</v>
      </c>
      <c r="J9" s="20">
        <v>110136.63</v>
      </c>
      <c r="K9" s="2" t="s">
        <v>1596</v>
      </c>
    </row>
    <row r="10" spans="1:11">
      <c r="A10" s="25" t="s">
        <v>1010</v>
      </c>
      <c r="B10" s="2" t="s">
        <v>1011</v>
      </c>
      <c r="C10" s="2" t="s">
        <v>1116</v>
      </c>
      <c r="D10" s="39" t="s">
        <v>3046</v>
      </c>
      <c r="E10" s="27">
        <v>30040.400000000001</v>
      </c>
      <c r="F10" s="27">
        <v>0</v>
      </c>
      <c r="G10" s="27">
        <v>913.23</v>
      </c>
      <c r="H10" s="1">
        <v>862.16</v>
      </c>
      <c r="I10" s="1">
        <v>75</v>
      </c>
      <c r="J10" s="20">
        <v>28190.01</v>
      </c>
      <c r="K10" s="2" t="s">
        <v>1596</v>
      </c>
    </row>
    <row r="11" spans="1:11">
      <c r="A11" s="25" t="s">
        <v>1013</v>
      </c>
      <c r="B11" s="2" t="s">
        <v>1014</v>
      </c>
      <c r="C11" s="2" t="s">
        <v>1116</v>
      </c>
      <c r="D11" s="39" t="s">
        <v>3046</v>
      </c>
      <c r="E11" s="27">
        <v>27205.34</v>
      </c>
      <c r="F11" s="27">
        <v>0</v>
      </c>
      <c r="G11" s="27">
        <v>827.04</v>
      </c>
      <c r="H11" s="1">
        <v>780.79</v>
      </c>
      <c r="I11" s="1">
        <v>75</v>
      </c>
      <c r="J11" s="20">
        <v>25522.51</v>
      </c>
      <c r="K11" s="2" t="s">
        <v>1595</v>
      </c>
    </row>
    <row r="12" spans="1:11">
      <c r="A12" s="25" t="s">
        <v>439</v>
      </c>
      <c r="B12" s="2" t="s">
        <v>8</v>
      </c>
      <c r="C12" s="2" t="s">
        <v>1116</v>
      </c>
      <c r="D12" s="39" t="s">
        <v>3046</v>
      </c>
      <c r="E12" s="27">
        <v>16500</v>
      </c>
      <c r="F12" s="27">
        <v>0</v>
      </c>
      <c r="G12" s="27">
        <v>501.6</v>
      </c>
      <c r="H12" s="1">
        <v>473.55</v>
      </c>
      <c r="I12" s="1">
        <v>25</v>
      </c>
      <c r="J12" s="20">
        <v>15499.85</v>
      </c>
      <c r="K12" s="2" t="s">
        <v>1595</v>
      </c>
    </row>
    <row r="13" spans="1:11">
      <c r="A13" s="25" t="s">
        <v>1007</v>
      </c>
      <c r="B13" s="2" t="s">
        <v>8</v>
      </c>
      <c r="C13" s="2" t="s">
        <v>1116</v>
      </c>
      <c r="D13" s="39" t="s">
        <v>3046</v>
      </c>
      <c r="E13" s="27">
        <v>15000</v>
      </c>
      <c r="F13" s="27">
        <v>0</v>
      </c>
      <c r="G13" s="27">
        <v>456</v>
      </c>
      <c r="H13" s="1">
        <v>430.5</v>
      </c>
      <c r="I13" s="1">
        <v>25</v>
      </c>
      <c r="J13" s="20">
        <v>14088.5</v>
      </c>
      <c r="K13" s="2" t="s">
        <v>1596</v>
      </c>
    </row>
    <row r="14" spans="1:11">
      <c r="A14" s="25" t="s">
        <v>1016</v>
      </c>
      <c r="B14" s="2" t="s">
        <v>444</v>
      </c>
      <c r="C14" s="2" t="s">
        <v>1116</v>
      </c>
      <c r="D14" s="39" t="s">
        <v>3046</v>
      </c>
      <c r="E14" s="27">
        <v>10000</v>
      </c>
      <c r="F14" s="27">
        <v>0</v>
      </c>
      <c r="G14" s="27">
        <v>304</v>
      </c>
      <c r="H14" s="1">
        <v>287</v>
      </c>
      <c r="I14" s="1">
        <v>25</v>
      </c>
      <c r="J14" s="20">
        <v>9384</v>
      </c>
      <c r="K14" s="2" t="s">
        <v>1595</v>
      </c>
    </row>
    <row r="15" spans="1:11">
      <c r="A15" s="25" t="s">
        <v>1019</v>
      </c>
      <c r="B15" s="2" t="s">
        <v>8</v>
      </c>
      <c r="C15" s="2" t="s">
        <v>1116</v>
      </c>
      <c r="D15" s="39" t="s">
        <v>3046</v>
      </c>
      <c r="E15" s="27">
        <v>10000</v>
      </c>
      <c r="F15" s="27">
        <v>0</v>
      </c>
      <c r="G15" s="27">
        <v>304</v>
      </c>
      <c r="H15" s="1">
        <v>287</v>
      </c>
      <c r="I15" s="1">
        <v>375</v>
      </c>
      <c r="J15" s="20">
        <v>9034</v>
      </c>
      <c r="K15" s="2" t="s">
        <v>1596</v>
      </c>
    </row>
    <row r="16" spans="1:11">
      <c r="A16" s="25" t="s">
        <v>1008</v>
      </c>
      <c r="B16" s="2" t="s">
        <v>838</v>
      </c>
      <c r="C16" s="2" t="s">
        <v>1116</v>
      </c>
      <c r="D16" s="39" t="s">
        <v>3046</v>
      </c>
      <c r="E16" s="27">
        <v>10000</v>
      </c>
      <c r="F16" s="27">
        <v>0</v>
      </c>
      <c r="G16" s="27">
        <v>304</v>
      </c>
      <c r="H16" s="1">
        <v>287</v>
      </c>
      <c r="I16" s="1">
        <v>75</v>
      </c>
      <c r="J16" s="20">
        <v>9334</v>
      </c>
      <c r="K16" s="2" t="s">
        <v>1596</v>
      </c>
    </row>
    <row r="17" spans="1:11">
      <c r="A17" s="25" t="s">
        <v>1009</v>
      </c>
      <c r="B17" s="2" t="s">
        <v>444</v>
      </c>
      <c r="C17" s="2" t="s">
        <v>1116</v>
      </c>
      <c r="D17" s="39" t="s">
        <v>3046</v>
      </c>
      <c r="E17" s="27">
        <v>10000</v>
      </c>
      <c r="F17" s="27">
        <v>0</v>
      </c>
      <c r="G17" s="27">
        <v>304</v>
      </c>
      <c r="H17" s="1">
        <v>287</v>
      </c>
      <c r="I17" s="1">
        <v>375</v>
      </c>
      <c r="J17" s="20">
        <v>9034</v>
      </c>
      <c r="K17" s="2" t="s">
        <v>1595</v>
      </c>
    </row>
    <row r="18" spans="1:11">
      <c r="A18" s="25" t="s">
        <v>1012</v>
      </c>
      <c r="B18" s="2" t="s">
        <v>117</v>
      </c>
      <c r="C18" s="2" t="s">
        <v>1116</v>
      </c>
      <c r="D18" s="39" t="s">
        <v>3046</v>
      </c>
      <c r="E18" s="27">
        <v>10000</v>
      </c>
      <c r="F18" s="27">
        <v>0</v>
      </c>
      <c r="G18" s="27">
        <v>304</v>
      </c>
      <c r="H18" s="1">
        <v>287</v>
      </c>
      <c r="I18" s="1">
        <v>75</v>
      </c>
      <c r="J18" s="20">
        <v>9334</v>
      </c>
      <c r="K18" s="2" t="s">
        <v>1595</v>
      </c>
    </row>
    <row r="19" spans="1:11">
      <c r="A19" s="25" t="s">
        <v>1015</v>
      </c>
      <c r="B19" s="2" t="s">
        <v>697</v>
      </c>
      <c r="C19" s="2" t="s">
        <v>1116</v>
      </c>
      <c r="D19" s="39" t="s">
        <v>3046</v>
      </c>
      <c r="E19" s="27">
        <v>10000</v>
      </c>
      <c r="F19" s="27">
        <v>0</v>
      </c>
      <c r="G19" s="27">
        <v>304</v>
      </c>
      <c r="H19" s="1">
        <v>287</v>
      </c>
      <c r="I19" s="1">
        <v>375</v>
      </c>
      <c r="J19" s="20">
        <v>9034</v>
      </c>
      <c r="K19" s="2" t="s">
        <v>1595</v>
      </c>
    </row>
    <row r="20" spans="1:11">
      <c r="A20" s="2" t="s">
        <v>1017</v>
      </c>
      <c r="B20" s="2" t="s">
        <v>1018</v>
      </c>
      <c r="C20" s="2" t="s">
        <v>1116</v>
      </c>
      <c r="D20" s="39" t="s">
        <v>3046</v>
      </c>
      <c r="E20" s="1">
        <v>10000</v>
      </c>
      <c r="F20" s="1">
        <v>0</v>
      </c>
      <c r="G20" s="1">
        <v>304</v>
      </c>
      <c r="H20" s="1">
        <v>287</v>
      </c>
      <c r="I20" s="1">
        <v>75</v>
      </c>
      <c r="J20" s="20">
        <v>9334</v>
      </c>
      <c r="K20" s="25" t="s">
        <v>1595</v>
      </c>
    </row>
    <row r="21" spans="1:11">
      <c r="A21" s="4" t="s">
        <v>1020</v>
      </c>
      <c r="B21" s="4" t="s">
        <v>1021</v>
      </c>
      <c r="C21" s="4" t="s">
        <v>1116</v>
      </c>
      <c r="D21" s="39" t="s">
        <v>3046</v>
      </c>
      <c r="E21" s="1">
        <v>10000</v>
      </c>
      <c r="F21" s="3">
        <v>0</v>
      </c>
      <c r="G21" s="3">
        <v>304</v>
      </c>
      <c r="H21" s="3">
        <v>287</v>
      </c>
      <c r="I21" s="3">
        <v>375</v>
      </c>
      <c r="J21" s="21">
        <v>9034</v>
      </c>
      <c r="K21" s="25" t="s">
        <v>1596</v>
      </c>
    </row>
    <row r="22" spans="1:11">
      <c r="A22" s="2" t="s">
        <v>3359</v>
      </c>
      <c r="B22" s="2" t="s">
        <v>838</v>
      </c>
      <c r="C22" s="2" t="s">
        <v>1116</v>
      </c>
      <c r="D22" s="39" t="s">
        <v>3046</v>
      </c>
      <c r="E22" s="1">
        <v>10000</v>
      </c>
      <c r="F22" s="1">
        <v>0</v>
      </c>
      <c r="G22" s="1">
        <v>304</v>
      </c>
      <c r="H22" s="1">
        <v>287</v>
      </c>
      <c r="I22" s="1">
        <v>75</v>
      </c>
      <c r="J22" s="20">
        <v>9334</v>
      </c>
      <c r="K22" s="25" t="s">
        <v>1596</v>
      </c>
    </row>
    <row r="23" spans="1:11">
      <c r="A23" s="2" t="s">
        <v>1022</v>
      </c>
      <c r="B23" s="2" t="s">
        <v>27</v>
      </c>
      <c r="C23" s="2" t="s">
        <v>1116</v>
      </c>
      <c r="D23" s="39" t="s">
        <v>3046</v>
      </c>
      <c r="E23" s="1">
        <v>10000</v>
      </c>
      <c r="F23" s="1">
        <v>0</v>
      </c>
      <c r="G23" s="1">
        <v>304</v>
      </c>
      <c r="H23" s="1">
        <v>287</v>
      </c>
      <c r="I23" s="1">
        <v>75</v>
      </c>
      <c r="J23" s="20">
        <v>9334</v>
      </c>
      <c r="K23" s="25" t="s">
        <v>1596</v>
      </c>
    </row>
    <row r="24" spans="1:11">
      <c r="A24" s="4" t="s">
        <v>1023</v>
      </c>
      <c r="B24" s="4" t="s">
        <v>724</v>
      </c>
      <c r="C24" s="4" t="s">
        <v>1116</v>
      </c>
      <c r="D24" s="39" t="s">
        <v>3046</v>
      </c>
      <c r="E24" s="1">
        <v>10000</v>
      </c>
      <c r="F24" s="3">
        <v>0</v>
      </c>
      <c r="G24" s="3">
        <v>304</v>
      </c>
      <c r="H24" s="3">
        <v>287</v>
      </c>
      <c r="I24" s="3">
        <v>4216.99</v>
      </c>
      <c r="J24" s="21">
        <v>5192.01</v>
      </c>
      <c r="K24" s="25" t="s">
        <v>1595</v>
      </c>
    </row>
    <row r="25" spans="1:11">
      <c r="A25" s="2" t="s">
        <v>1024</v>
      </c>
      <c r="B25" s="2" t="s">
        <v>27</v>
      </c>
      <c r="C25" s="2" t="s">
        <v>1116</v>
      </c>
      <c r="D25" s="39" t="s">
        <v>3046</v>
      </c>
      <c r="E25" s="1">
        <v>10000</v>
      </c>
      <c r="F25" s="1">
        <v>0</v>
      </c>
      <c r="G25" s="1">
        <v>304</v>
      </c>
      <c r="H25" s="1">
        <v>287</v>
      </c>
      <c r="I25" s="1">
        <v>1971</v>
      </c>
      <c r="J25" s="20">
        <v>7438</v>
      </c>
      <c r="K25" s="25" t="s">
        <v>1595</v>
      </c>
    </row>
    <row r="26" spans="1:11">
      <c r="A26" s="4" t="s">
        <v>1004</v>
      </c>
      <c r="B26" s="4" t="s">
        <v>191</v>
      </c>
      <c r="C26" s="4" t="s">
        <v>190</v>
      </c>
      <c r="D26" s="39" t="s">
        <v>3046</v>
      </c>
      <c r="E26" s="1">
        <v>21735</v>
      </c>
      <c r="F26" s="3">
        <v>0</v>
      </c>
      <c r="G26" s="3">
        <v>660.74</v>
      </c>
      <c r="H26" s="3">
        <v>623.79</v>
      </c>
      <c r="I26" s="3">
        <v>475</v>
      </c>
      <c r="J26" s="21">
        <v>19975.47</v>
      </c>
      <c r="K26" s="25" t="s">
        <v>1595</v>
      </c>
    </row>
    <row r="27" spans="1:11">
      <c r="A27" s="2" t="s">
        <v>1005</v>
      </c>
      <c r="B27" s="2" t="s">
        <v>577</v>
      </c>
      <c r="C27" s="2" t="s">
        <v>190</v>
      </c>
      <c r="D27" s="39" t="s">
        <v>3046</v>
      </c>
      <c r="E27" s="1">
        <v>19000.55</v>
      </c>
      <c r="F27" s="1">
        <v>0</v>
      </c>
      <c r="G27" s="1">
        <v>577.62</v>
      </c>
      <c r="H27" s="1">
        <v>545.32000000000005</v>
      </c>
      <c r="I27" s="1">
        <v>75</v>
      </c>
      <c r="J27" s="20">
        <v>17802.61</v>
      </c>
      <c r="K27" s="25" t="s">
        <v>1595</v>
      </c>
    </row>
    <row r="28" spans="1:11">
      <c r="A28" s="2" t="s">
        <v>1006</v>
      </c>
      <c r="B28" s="2" t="s">
        <v>507</v>
      </c>
      <c r="C28" s="2" t="s">
        <v>309</v>
      </c>
      <c r="D28" s="39" t="s">
        <v>3046</v>
      </c>
      <c r="E28" s="1">
        <v>10000</v>
      </c>
      <c r="F28" s="1">
        <v>0</v>
      </c>
      <c r="G28" s="1">
        <v>304</v>
      </c>
      <c r="H28" s="1">
        <v>287</v>
      </c>
      <c r="I28" s="1">
        <v>1587.45</v>
      </c>
      <c r="J28" s="20">
        <v>7821.55</v>
      </c>
      <c r="K28" s="25" t="s">
        <v>1596</v>
      </c>
    </row>
    <row r="29" spans="1:11">
      <c r="A29" s="16" t="s">
        <v>1025</v>
      </c>
      <c r="B29" s="16">
        <f>SUBTOTAL(103,Tabla7[CARGO])</f>
        <v>21</v>
      </c>
      <c r="C29" s="16"/>
      <c r="D29" s="16"/>
      <c r="E29" s="17">
        <f>SUBTOTAL(109,Tabla7[INGRESO BRUTO])</f>
        <v>544481.29</v>
      </c>
      <c r="F29" s="17">
        <f>SUBTOTAL(109,Tabla7[ISR])</f>
        <v>44204.86</v>
      </c>
      <c r="G29" s="17">
        <f>SUBTOTAL(109,Tabla7[SFS])</f>
        <v>16552.230000000003</v>
      </c>
      <c r="H29" s="17">
        <f>SUBTOTAL(109,Tabla7[AFP])</f>
        <v>15626.61</v>
      </c>
      <c r="I29" s="17">
        <f>SUBTOTAL(109,Tabla7[INGRESO NETO])</f>
        <v>457572.14999999997</v>
      </c>
      <c r="J29" s="17">
        <f>SUBTOTAL(109,Tabla7[INGRESO NETO])</f>
        <v>457572.14999999997</v>
      </c>
      <c r="K29" s="16"/>
    </row>
    <row r="30" spans="1:11">
      <c r="A30" s="16"/>
      <c r="B30" s="16"/>
      <c r="C30" s="16"/>
      <c r="D30" s="16"/>
      <c r="E30" s="17"/>
      <c r="F30" s="17"/>
      <c r="G30" s="17"/>
      <c r="H30" s="17"/>
      <c r="I30" s="17"/>
      <c r="J30" s="17"/>
      <c r="K30" s="16"/>
    </row>
    <row r="31" spans="1:11">
      <c r="A31" s="13"/>
      <c r="B31" s="13"/>
      <c r="C31" s="13"/>
      <c r="D31" s="13"/>
      <c r="E31" s="22"/>
      <c r="F31" s="22"/>
      <c r="G31" s="22"/>
      <c r="H31" s="22"/>
      <c r="I31" s="22"/>
      <c r="J31" s="22"/>
      <c r="K31" s="18"/>
    </row>
    <row r="32" spans="1:11">
      <c r="A32" s="13"/>
      <c r="B32" s="13"/>
      <c r="C32" s="13"/>
      <c r="D32" s="13"/>
      <c r="E32" s="13"/>
      <c r="F32" s="18"/>
      <c r="G32" s="18"/>
      <c r="H32" s="18"/>
      <c r="I32" s="18"/>
      <c r="J32" s="18"/>
      <c r="K32" s="18"/>
    </row>
    <row r="33" spans="1:11">
      <c r="A33" s="13"/>
      <c r="B33" s="13"/>
      <c r="C33" s="13"/>
      <c r="D33" s="13"/>
      <c r="E33" s="13"/>
      <c r="F33" s="18"/>
      <c r="G33" s="18"/>
      <c r="H33" s="18"/>
      <c r="I33" s="18"/>
      <c r="J33" s="18"/>
      <c r="K33" s="18"/>
    </row>
    <row r="34" spans="1:11">
      <c r="A34" s="13"/>
      <c r="B34" s="13"/>
      <c r="C34" s="13"/>
      <c r="D34" s="13"/>
      <c r="E34" s="13"/>
      <c r="F34" s="18"/>
      <c r="G34" s="18"/>
      <c r="H34" s="18"/>
      <c r="I34" s="18"/>
      <c r="J34" s="18"/>
      <c r="K34" s="18"/>
    </row>
    <row r="35" spans="1:11">
      <c r="A35" s="12" t="s">
        <v>1599</v>
      </c>
      <c r="B35" s="12"/>
    </row>
    <row r="36" spans="1:11">
      <c r="A36" s="10" t="s">
        <v>1598</v>
      </c>
      <c r="B36" s="10"/>
    </row>
  </sheetData>
  <phoneticPr fontId="10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TRAM.PENS.</vt:lpstr>
      <vt:lpstr>TRAM.PENS.!Print_Area</vt:lpstr>
      <vt:lpstr>TRAM.PENS.!Print_Titles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2023-01-10T20:15:32Z</cp:lastPrinted>
  <dcterms:created xsi:type="dcterms:W3CDTF">2020-10-09T15:18:56Z</dcterms:created>
  <dcterms:modified xsi:type="dcterms:W3CDTF">2023-01-12T12:25:46Z</dcterms:modified>
</cp:coreProperties>
</file>